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Secondary\Rate Sheets\Daily Rate Sheets\"/>
    </mc:Choice>
  </mc:AlternateContent>
  <xr:revisionPtr revIDLastSave="0" documentId="14_{76B35DA3-502F-4B88-8277-EF639F8EF8BF}" xr6:coauthVersionLast="47" xr6:coauthVersionMax="47" xr10:uidLastSave="{00000000-0000-0000-0000-000000000000}"/>
  <workbookProtection workbookAlgorithmName="SHA-512" workbookHashValue="2e8Hjd33e03y5PsRE1im6Nn0wfJQ9TqAaka2xxWXMFB7bdW1S7AD6y+l9EmpCpwEE7QVmCCMNmyMGY3xTJ50nQ==" workbookSaltValue="OLV0uD5IfXp15cE4CqPSkA==" workbookSpinCount="100000" lockStructure="1"/>
  <bookViews>
    <workbookView xWindow="28680" yWindow="-120" windowWidth="29040" windowHeight="15840" tabRatio="795" xr2:uid="{C2C448B2-6850-4867-A06E-84728566AC41}"/>
  </bookViews>
  <sheets>
    <sheet name="Cover Noni" sheetId="16" r:id="rId1"/>
    <sheet name="NONI+" sheetId="18" r:id="rId2"/>
    <sheet name="NONI" sheetId="9" r:id="rId3"/>
    <sheet name="NONITest" sheetId="33" state="hidden" r:id="rId4"/>
    <sheet name="FN NONI" sheetId="43" r:id="rId5"/>
    <sheet name="Cover Noni58" sheetId="15" r:id="rId6"/>
    <sheet name="NONI58" sheetId="5" r:id="rId7"/>
    <sheet name="Cover NONQM" sheetId="10" r:id="rId8"/>
    <sheet name="NQHEM Premier" sheetId="8" r:id="rId9"/>
    <sheet name="NQHEM+" sheetId="1" r:id="rId10"/>
    <sheet name="NQHEMTest" sheetId="36" state="hidden" r:id="rId11"/>
    <sheet name="NQHEM" sheetId="3" r:id="rId12"/>
    <sheet name="NQHEMTest2" sheetId="37" state="hidden" r:id="rId13"/>
    <sheet name="Cover the2nd" sheetId="14" r:id="rId14"/>
    <sheet name="2nd+" sheetId="17" r:id="rId15"/>
    <sheet name="2ndOO" sheetId="11" r:id="rId16"/>
    <sheet name="2ndNOO" sheetId="12" r:id="rId17"/>
    <sheet name="Cover ITIN" sheetId="21" r:id="rId18"/>
    <sheet name="ITIN" sheetId="20" r:id="rId19"/>
    <sheet name="Cover theBlanket" sheetId="23" r:id="rId20"/>
    <sheet name="theBlanket" sheetId="22" r:id="rId21"/>
    <sheet name="Cover Noni58+" sheetId="25" r:id="rId22"/>
    <sheet name="NONI58+" sheetId="30" r:id="rId23"/>
    <sheet name="Cover theLine" sheetId="27" r:id="rId24"/>
    <sheet name="theLine" sheetId="26" r:id="rId25"/>
    <sheet name="margins" sheetId="2" state="hidden" r:id="rId26"/>
    <sheet name="CoverTest NONI" sheetId="31" state="hidden" r:id="rId27"/>
    <sheet name="theNONi+Test" sheetId="32" state="hidden" r:id="rId28"/>
    <sheet name="CoverTest NONI58" sheetId="38" state="hidden" r:id="rId29"/>
    <sheet name="theNONI58Test" sheetId="39" state="hidden" r:id="rId30"/>
    <sheet name="NQHEMTest Cover" sheetId="34" state="hidden" r:id="rId31"/>
    <sheet name="NQHEM PremierTest" sheetId="35" state="hidden" r:id="rId32"/>
    <sheet name="CoverTest NONI58+" sheetId="40" state="hidden" r:id="rId33"/>
    <sheet name="theNONI58+Test" sheetId="41" state="hidden" r:id="rId34"/>
    <sheet name="Cover ITIN+" sheetId="29" state="hidden" r:id="rId35"/>
    <sheet name="ITIN+" sheetId="28" state="hidden" r:id="rId36"/>
  </sheets>
  <definedNames>
    <definedName name="bb_Q0FCMjY4M0FEQTU4NDYxM0" localSheetId="17" hidden="1">#REF!</definedName>
    <definedName name="bb_Q0FCMjY4M0FEQTU4NDYxM0" localSheetId="34" hidden="1">#REF!</definedName>
    <definedName name="bb_Q0FCMjY4M0FEQTU4NDYxM0" localSheetId="0" hidden="1">#REF!</definedName>
    <definedName name="bb_Q0FCMjY4M0FEQTU4NDYxM0" localSheetId="5" hidden="1">#REF!</definedName>
    <definedName name="bb_Q0FCMjY4M0FEQTU4NDYxM0" localSheetId="21" hidden="1">#REF!</definedName>
    <definedName name="bb_Q0FCMjY4M0FEQTU4NDYxM0" localSheetId="7" hidden="1">#REF!</definedName>
    <definedName name="bb_Q0FCMjY4M0FEQTU4NDYxM0" localSheetId="13" hidden="1">#REF!</definedName>
    <definedName name="bb_Q0FCMjY4M0FEQTU4NDYxM0" localSheetId="19" hidden="1">#REF!</definedName>
    <definedName name="bb_Q0FCMjY4M0FEQTU4NDYxM0" localSheetId="23" hidden="1">#REF!</definedName>
    <definedName name="bb_Q0FCMjY4M0FEQTU4NDYxM0" hidden="1">#REF!</definedName>
    <definedName name="eff">#REF!</definedName>
    <definedName name="effdr">#REF!</definedName>
    <definedName name="EffDtTm">#REF!</definedName>
    <definedName name="Error_BankStmt" localSheetId="17">#REF!</definedName>
    <definedName name="Error_BankStmt" localSheetId="34">#REF!</definedName>
    <definedName name="Error_BankStmt" localSheetId="0">#REF!</definedName>
    <definedName name="Error_BankStmt" localSheetId="5">#REF!</definedName>
    <definedName name="Error_BankStmt" localSheetId="21">#REF!</definedName>
    <definedName name="Error_BankStmt" localSheetId="7">#REF!</definedName>
    <definedName name="Error_BankStmt" localSheetId="13">#REF!</definedName>
    <definedName name="Error_BankStmt" localSheetId="19">#REF!</definedName>
    <definedName name="Error_BankStmt" localSheetId="23">#REF!</definedName>
    <definedName name="Error_BankStmt">#REF!</definedName>
    <definedName name="Error_DSCR" localSheetId="17">#REF!</definedName>
    <definedName name="Error_DSCR" localSheetId="34">#REF!</definedName>
    <definedName name="Error_DSCR" localSheetId="0">#REF!</definedName>
    <definedName name="Error_DSCR" localSheetId="5">#REF!</definedName>
    <definedName name="Error_DSCR" localSheetId="21">#REF!</definedName>
    <definedName name="Error_DSCR" localSheetId="7">#REF!</definedName>
    <definedName name="Error_DSCR" localSheetId="13">#REF!</definedName>
    <definedName name="Error_DSCR" localSheetId="19">#REF!</definedName>
    <definedName name="Error_DSCR" localSheetId="23">#REF!</definedName>
    <definedName name="Error_DSCR">#REF!</definedName>
    <definedName name="Error_DTI" localSheetId="17">#REF!</definedName>
    <definedName name="Error_DTI" localSheetId="34">#REF!</definedName>
    <definedName name="Error_DTI" localSheetId="0">#REF!</definedName>
    <definedName name="Error_DTI" localSheetId="5">#REF!</definedName>
    <definedName name="Error_DTI" localSheetId="21">#REF!</definedName>
    <definedName name="Error_DTI" localSheetId="7">#REF!</definedName>
    <definedName name="Error_DTI" localSheetId="13">#REF!</definedName>
    <definedName name="Error_DTI" localSheetId="19">#REF!</definedName>
    <definedName name="Error_DTI" localSheetId="23">#REF!</definedName>
    <definedName name="Error_DTI">#REF!</definedName>
    <definedName name="exp">#REF!</definedName>
    <definedName name="ExpDts">#REF!</definedName>
    <definedName name="expdtss">#REF!</definedName>
    <definedName name="IA">#REF!</definedName>
    <definedName name="IA_1">#REF!</definedName>
    <definedName name="IA_2">#REF!</definedName>
    <definedName name="IA_3">#REF!</definedName>
    <definedName name="Input_purpose">#REF!</definedName>
    <definedName name="InvestorAccessPending" hidden="1">#REF!</definedName>
    <definedName name="IPA">#REF!</definedName>
    <definedName name="IPAm">#REF!</definedName>
    <definedName name="july18">#REF!</definedName>
    <definedName name="july181">#REF!</definedName>
    <definedName name="july182">#REF!</definedName>
    <definedName name="List_AmortTerm" localSheetId="17">#REF!</definedName>
    <definedName name="List_AmortTerm" localSheetId="34">#REF!</definedName>
    <definedName name="List_AmortTerm" localSheetId="0">#REF!</definedName>
    <definedName name="List_AmortTerm" localSheetId="5">#REF!</definedName>
    <definedName name="List_AmortTerm" localSheetId="21">#REF!</definedName>
    <definedName name="List_AmortTerm" localSheetId="7">#REF!</definedName>
    <definedName name="List_AmortTerm" localSheetId="13">#REF!</definedName>
    <definedName name="List_AmortTerm" localSheetId="19">#REF!</definedName>
    <definedName name="List_AmortTerm" localSheetId="23">#REF!</definedName>
    <definedName name="List_AmortTerm">#REF!</definedName>
    <definedName name="List_AmortType" localSheetId="17">#REF!</definedName>
    <definedName name="List_AmortType" localSheetId="34">#REF!</definedName>
    <definedName name="List_AmortType" localSheetId="0">#REF!</definedName>
    <definedName name="List_AmortType" localSheetId="5">#REF!</definedName>
    <definedName name="List_AmortType" localSheetId="21">#REF!</definedName>
    <definedName name="List_AmortType" localSheetId="7">#REF!</definedName>
    <definedName name="List_AmortType" localSheetId="13">#REF!</definedName>
    <definedName name="List_AmortType" localSheetId="19">#REF!</definedName>
    <definedName name="List_AmortType" localSheetId="23">#REF!</definedName>
    <definedName name="List_AmortType">#REF!</definedName>
    <definedName name="List_BankStmt" localSheetId="17">#REF!</definedName>
    <definedName name="List_BankStmt" localSheetId="34">#REF!</definedName>
    <definedName name="List_BankStmt" localSheetId="0">#REF!</definedName>
    <definedName name="List_BankStmt" localSheetId="5">#REF!</definedName>
    <definedName name="List_BankStmt" localSheetId="21">#REF!</definedName>
    <definedName name="List_BankStmt" localSheetId="7">#REF!</definedName>
    <definedName name="List_BankStmt" localSheetId="13">#REF!</definedName>
    <definedName name="List_BankStmt" localSheetId="19">#REF!</definedName>
    <definedName name="List_BankStmt" localSheetId="23">#REF!</definedName>
    <definedName name="List_BankStmt">#REF!</definedName>
    <definedName name="List_CreditHistory" localSheetId="17">#REF!</definedName>
    <definedName name="List_CreditHistory" localSheetId="34">#REF!</definedName>
    <definedName name="List_CreditHistory" localSheetId="0">#REF!</definedName>
    <definedName name="List_CreditHistory" localSheetId="5">#REF!</definedName>
    <definedName name="List_CreditHistory" localSheetId="21">#REF!</definedName>
    <definedName name="List_CreditHistory" localSheetId="7">#REF!</definedName>
    <definedName name="List_CreditHistory" localSheetId="13">#REF!</definedName>
    <definedName name="List_CreditHistory" localSheetId="19">#REF!</definedName>
    <definedName name="List_CreditHistory" localSheetId="23">#REF!</definedName>
    <definedName name="List_CreditHistory">#REF!</definedName>
    <definedName name="List_DocType" localSheetId="17">#REF!</definedName>
    <definedName name="List_DocType" localSheetId="34">#REF!</definedName>
    <definedName name="List_DocType" localSheetId="0">#REF!</definedName>
    <definedName name="List_DocType" localSheetId="5">#REF!</definedName>
    <definedName name="List_DocType" localSheetId="21">#REF!</definedName>
    <definedName name="List_DocType" localSheetId="7">#REF!</definedName>
    <definedName name="List_DocType" localSheetId="13">#REF!</definedName>
    <definedName name="List_DocType" localSheetId="19">#REF!</definedName>
    <definedName name="List_DocType" localSheetId="23">#REF!</definedName>
    <definedName name="List_DocType">#REF!</definedName>
    <definedName name="List_HousingHistory" localSheetId="17">#REF!</definedName>
    <definedName name="List_HousingHistory" localSheetId="34">#REF!</definedName>
    <definedName name="List_HousingHistory" localSheetId="0">#REF!</definedName>
    <definedName name="List_HousingHistory" localSheetId="5">#REF!</definedName>
    <definedName name="List_HousingHistory" localSheetId="21">#REF!</definedName>
    <definedName name="List_HousingHistory" localSheetId="7">#REF!</definedName>
    <definedName name="List_HousingHistory" localSheetId="13">#REF!</definedName>
    <definedName name="List_HousingHistory" localSheetId="19">#REF!</definedName>
    <definedName name="List_HousingHistory" localSheetId="23">#REF!</definedName>
    <definedName name="List_HousingHistory">#REF!</definedName>
    <definedName name="List_LockTerm" localSheetId="17">#REF!</definedName>
    <definedName name="List_LockTerm" localSheetId="34">#REF!</definedName>
    <definedName name="List_LockTerm" localSheetId="0">#REF!</definedName>
    <definedName name="List_LockTerm" localSheetId="5">#REF!</definedName>
    <definedName name="List_LockTerm" localSheetId="21">#REF!</definedName>
    <definedName name="List_LockTerm" localSheetId="7">#REF!</definedName>
    <definedName name="List_LockTerm" localSheetId="13">#REF!</definedName>
    <definedName name="List_LockTerm" localSheetId="19">#REF!</definedName>
    <definedName name="List_LockTerm" localSheetId="23">#REF!</definedName>
    <definedName name="List_LockTerm">#REF!</definedName>
    <definedName name="List_Occupancy" localSheetId="17">#REF!</definedName>
    <definedName name="List_Occupancy" localSheetId="34">#REF!</definedName>
    <definedName name="List_Occupancy" localSheetId="0">#REF!</definedName>
    <definedName name="List_Occupancy" localSheetId="5">#REF!</definedName>
    <definedName name="List_Occupancy" localSheetId="21">#REF!</definedName>
    <definedName name="List_Occupancy" localSheetId="7">#REF!</definedName>
    <definedName name="List_Occupancy" localSheetId="13">#REF!</definedName>
    <definedName name="List_Occupancy" localSheetId="19">#REF!</definedName>
    <definedName name="List_Occupancy" localSheetId="23">#REF!</definedName>
    <definedName name="List_Occupancy">#REF!</definedName>
    <definedName name="List_Payment" localSheetId="17">#REF!</definedName>
    <definedName name="List_Payment" localSheetId="34">#REF!</definedName>
    <definedName name="List_Payment" localSheetId="0">#REF!</definedName>
    <definedName name="List_Payment" localSheetId="5">#REF!</definedName>
    <definedName name="List_Payment" localSheetId="21">#REF!</definedName>
    <definedName name="List_Payment" localSheetId="7">#REF!</definedName>
    <definedName name="List_Payment" localSheetId="13">#REF!</definedName>
    <definedName name="List_Payment" localSheetId="19">#REF!</definedName>
    <definedName name="List_Payment" localSheetId="23">#REF!</definedName>
    <definedName name="List_Payment">#REF!</definedName>
    <definedName name="List_PrepayPenalty" localSheetId="17">#REF!</definedName>
    <definedName name="List_PrepayPenalty" localSheetId="34">#REF!</definedName>
    <definedName name="List_PrepayPenalty" localSheetId="0">#REF!</definedName>
    <definedName name="List_PrepayPenalty" localSheetId="5">#REF!</definedName>
    <definedName name="List_PrepayPenalty" localSheetId="21">#REF!</definedName>
    <definedName name="List_PrepayPenalty" localSheetId="7">#REF!</definedName>
    <definedName name="List_PrepayPenalty" localSheetId="13">#REF!</definedName>
    <definedName name="List_PrepayPenalty" localSheetId="19">#REF!</definedName>
    <definedName name="List_PrepayPenalty" localSheetId="23">#REF!</definedName>
    <definedName name="List_PrepayPenalty">#REF!</definedName>
    <definedName name="List_Product" localSheetId="17">#REF!</definedName>
    <definedName name="List_Product" localSheetId="34">#REF!</definedName>
    <definedName name="List_Product" localSheetId="0">#REF!</definedName>
    <definedName name="List_Product" localSheetId="5">#REF!</definedName>
    <definedName name="List_Product" localSheetId="21">#REF!</definedName>
    <definedName name="List_Product" localSheetId="7">#REF!</definedName>
    <definedName name="List_Product" localSheetId="13">#REF!</definedName>
    <definedName name="List_Product" localSheetId="19">#REF!</definedName>
    <definedName name="List_Product" localSheetId="23">#REF!</definedName>
    <definedName name="List_Product">#REF!</definedName>
    <definedName name="List_PropertyType" localSheetId="17">#REF!</definedName>
    <definedName name="List_PropertyType" localSheetId="34">#REF!</definedName>
    <definedName name="List_PropertyType" localSheetId="0">#REF!</definedName>
    <definedName name="List_PropertyType" localSheetId="5">#REF!</definedName>
    <definedName name="List_PropertyType" localSheetId="21">#REF!</definedName>
    <definedName name="List_PropertyType" localSheetId="7">#REF!</definedName>
    <definedName name="List_PropertyType" localSheetId="13">#REF!</definedName>
    <definedName name="List_PropertyType" localSheetId="19">#REF!</definedName>
    <definedName name="List_PropertyType" localSheetId="23">#REF!</definedName>
    <definedName name="List_PropertyType">#REF!</definedName>
    <definedName name="List_Purpose" localSheetId="17">#REF!</definedName>
    <definedName name="List_Purpose" localSheetId="34">#REF!</definedName>
    <definedName name="List_Purpose" localSheetId="0">#REF!</definedName>
    <definedName name="List_Purpose" localSheetId="5">#REF!</definedName>
    <definedName name="List_Purpose" localSheetId="21">#REF!</definedName>
    <definedName name="List_Purpose" localSheetId="7">#REF!</definedName>
    <definedName name="List_Purpose" localSheetId="13">#REF!</definedName>
    <definedName name="List_Purpose" localSheetId="19">#REF!</definedName>
    <definedName name="List_Purpose" localSheetId="23">#REF!</definedName>
    <definedName name="List_Purpose">#REF!</definedName>
    <definedName name="List_Servicing" localSheetId="17">#REF!</definedName>
    <definedName name="List_Servicing" localSheetId="34">#REF!</definedName>
    <definedName name="List_Servicing" localSheetId="0">#REF!</definedName>
    <definedName name="List_Servicing" localSheetId="5">#REF!</definedName>
    <definedName name="List_Servicing" localSheetId="21">#REF!</definedName>
    <definedName name="List_Servicing" localSheetId="7">#REF!</definedName>
    <definedName name="List_Servicing" localSheetId="13">#REF!</definedName>
    <definedName name="List_Servicing" localSheetId="19">#REF!</definedName>
    <definedName name="List_Servicing" localSheetId="23">#REF!</definedName>
    <definedName name="List_Servicing">#REF!</definedName>
    <definedName name="List_State" localSheetId="17">#REF!</definedName>
    <definedName name="List_State" localSheetId="34">#REF!</definedName>
    <definedName name="List_State" localSheetId="0">#REF!</definedName>
    <definedName name="List_State" localSheetId="5">#REF!</definedName>
    <definedName name="List_State" localSheetId="21">#REF!</definedName>
    <definedName name="List_State" localSheetId="7">#REF!</definedName>
    <definedName name="List_State" localSheetId="13">#REF!</definedName>
    <definedName name="List_State" localSheetId="19">#REF!</definedName>
    <definedName name="List_State" localSheetId="23">#REF!</definedName>
    <definedName name="List_State">#REF!</definedName>
    <definedName name="NearA" localSheetId="17">#REF!</definedName>
    <definedName name="NearA" localSheetId="34">#REF!</definedName>
    <definedName name="NearA" localSheetId="0">#REF!</definedName>
    <definedName name="NearA" localSheetId="5">#REF!</definedName>
    <definedName name="NearA" localSheetId="21">#REF!</definedName>
    <definedName name="NearA" localSheetId="7">#REF!</definedName>
    <definedName name="NearA" localSheetId="13">#REF!</definedName>
    <definedName name="NearA" localSheetId="19">#REF!</definedName>
    <definedName name="NearA" localSheetId="23">#REF!</definedName>
    <definedName name="NearA">#REF!</definedName>
    <definedName name="NearAp" localSheetId="17">#REF!</definedName>
    <definedName name="NearAp" localSheetId="34">#REF!</definedName>
    <definedName name="NearAp" localSheetId="0">#REF!</definedName>
    <definedName name="NearAp" localSheetId="5">#REF!</definedName>
    <definedName name="NearAp" localSheetId="21">#REF!</definedName>
    <definedName name="NearAp" localSheetId="7">#REF!</definedName>
    <definedName name="NearAp" localSheetId="13">#REF!</definedName>
    <definedName name="NearAp" localSheetId="19">#REF!</definedName>
    <definedName name="NearAp" localSheetId="23">#REF!</definedName>
    <definedName name="NearAp">#REF!</definedName>
    <definedName name="NonAm" localSheetId="17">#REF!</definedName>
    <definedName name="NonAm" localSheetId="34">#REF!</definedName>
    <definedName name="NonAm" localSheetId="0">#REF!</definedName>
    <definedName name="NonAm" localSheetId="5">#REF!</definedName>
    <definedName name="NonAm" localSheetId="21">#REF!</definedName>
    <definedName name="NonAm" localSheetId="7">#REF!</definedName>
    <definedName name="NonAm" localSheetId="13">#REF!</definedName>
    <definedName name="NonAm" localSheetId="19">#REF!</definedName>
    <definedName name="NonAm" localSheetId="23">#REF!</definedName>
    <definedName name="NonAm">#REF!</definedName>
    <definedName name="NonB" localSheetId="17">#REF!</definedName>
    <definedName name="NonB" localSheetId="34">#REF!</definedName>
    <definedName name="NonB" localSheetId="0">#REF!</definedName>
    <definedName name="NonB" localSheetId="5">#REF!</definedName>
    <definedName name="NonB" localSheetId="21">#REF!</definedName>
    <definedName name="NonB" localSheetId="7">#REF!</definedName>
    <definedName name="NonB" localSheetId="13">#REF!</definedName>
    <definedName name="NonB" localSheetId="19">#REF!</definedName>
    <definedName name="NonB" localSheetId="23">#REF!</definedName>
    <definedName name="NonB">#REF!</definedName>
    <definedName name="NonBp">#REF!</definedName>
    <definedName name="NonRHE">#REF!</definedName>
    <definedName name="_xlnm.Print_Area" localSheetId="14">'2nd+'!$B$2:$Q$56</definedName>
    <definedName name="_xlnm.Print_Area" localSheetId="16">'2ndNOO'!$B$2:$N$74</definedName>
    <definedName name="_xlnm.Print_Area" localSheetId="15">'2ndOO'!$B$2:$P$76</definedName>
    <definedName name="_xlnm.Print_Area" localSheetId="17">'Cover ITIN'!$A$1:$P$77</definedName>
    <definedName name="_xlnm.Print_Area" localSheetId="34">'Cover ITIN+'!$A$1:$P$77</definedName>
    <definedName name="_xlnm.Print_Area" localSheetId="0">'Cover Noni'!$A$1:$P$77</definedName>
    <definedName name="_xlnm.Print_Area" localSheetId="5">'Cover Noni58'!$A$1:$P$77</definedName>
    <definedName name="_xlnm.Print_Area" localSheetId="21">'Cover Noni58+'!$A$1:$P$77</definedName>
    <definedName name="_xlnm.Print_Area" localSheetId="7">'Cover NONQM'!$A$1:$P$77</definedName>
    <definedName name="_xlnm.Print_Area" localSheetId="13">'Cover the2nd'!$A$1:$P$77</definedName>
    <definedName name="_xlnm.Print_Area" localSheetId="19">'Cover theBlanket'!$A$1:$P$77</definedName>
    <definedName name="_xlnm.Print_Area" localSheetId="23">'Cover theLine'!$A$1:$P$77</definedName>
    <definedName name="_xlnm.Print_Area" localSheetId="26">'CoverTest NONI'!$A$1:$Q$102</definedName>
    <definedName name="_xlnm.Print_Area" localSheetId="28">'CoverTest NONI58'!$A$1:$Q$102</definedName>
    <definedName name="_xlnm.Print_Area" localSheetId="32">'CoverTest NONI58+'!$A$1:$Q$102</definedName>
    <definedName name="_xlnm.Print_Area" localSheetId="4">'FN NONI'!$A$1:$J$78</definedName>
    <definedName name="_xlnm.Print_Area" localSheetId="18">ITIN!$A$2:$N$39</definedName>
    <definedName name="_xlnm.Print_Area" localSheetId="35">'ITIN+'!$A$1:$Q$39</definedName>
    <definedName name="_xlnm.Print_Area" localSheetId="2">NONI!$A$2:$J$95</definedName>
    <definedName name="_xlnm.Print_Area" localSheetId="1">'NONI+'!$A$2:$J$78</definedName>
    <definedName name="_xlnm.Print_Area" localSheetId="6">NONI58!$A$2:$J$70</definedName>
    <definedName name="_xlnm.Print_Area" localSheetId="22">'NONI58+'!$A$2:$L$55</definedName>
    <definedName name="_xlnm.Print_Area" localSheetId="3">NONITest!$A$1:$N$132</definedName>
    <definedName name="_xlnm.Print_Area" localSheetId="11">NQHEM!$B$2:$R$76</definedName>
    <definedName name="_xlnm.Print_Area" localSheetId="8">'NQHEM Premier'!$B$2:$R$68</definedName>
    <definedName name="_xlnm.Print_Area" localSheetId="31">'NQHEM PremierTest'!$A$1:$Q$127</definedName>
    <definedName name="_xlnm.Print_Area" localSheetId="9">'NQHEM+'!$B$2:$R$73</definedName>
    <definedName name="_xlnm.Print_Area" localSheetId="10">NQHEMTest!$A$1:$N$138</definedName>
    <definedName name="_xlnm.Print_Area" localSheetId="30">'NQHEMTest Cover'!$A$1:$Q$102</definedName>
    <definedName name="_xlnm.Print_Area" localSheetId="12">NQHEMTest2!$A$1:$Q$127</definedName>
    <definedName name="_xlnm.Print_Area" localSheetId="20">theBlanket!$A$2:$I$73</definedName>
    <definedName name="_xlnm.Print_Area" localSheetId="24">theLine!$B$2:$T$59</definedName>
    <definedName name="_xlnm.Print_Area" localSheetId="27">'theNONi+Test'!$A$1:$Q$128</definedName>
    <definedName name="_xlnm.Print_Area" localSheetId="33">'theNONI58+Test'!$A$1:$Q$131</definedName>
    <definedName name="_xlnm.Print_Area" localSheetId="29">theNONI58Test!$A$1:$Q$124</definedName>
    <definedName name="rate0722">#REF!</definedName>
    <definedName name="rate0722c">#REF!</definedName>
    <definedName name="rate0722d">#REF!</definedName>
    <definedName name="rate0722e">#REF!</definedName>
    <definedName name="rate0722f">#REF!</definedName>
    <definedName name="rate0722g">#REF!</definedName>
    <definedName name="rate0722h">#REF!</definedName>
    <definedName name="rate1">#REF!</definedName>
    <definedName name="rate10">#REF!</definedName>
    <definedName name="rate11">#REF!</definedName>
    <definedName name="rate12">#REF!</definedName>
    <definedName name="rate2">#REF!</definedName>
    <definedName name="rate3">#REF!</definedName>
    <definedName name="rate4">#REF!</definedName>
    <definedName name="rate5">#REF!</definedName>
    <definedName name="rate6">#REF!</definedName>
    <definedName name="rate7">#REF!</definedName>
    <definedName name="rate722a">#REF!</definedName>
    <definedName name="rate722b">#REF!</definedName>
    <definedName name="rate729a">#REF!</definedName>
    <definedName name="rate729b">#REF!</definedName>
    <definedName name="rate729c">#REF!</definedName>
    <definedName name="rate729d">#REF!</definedName>
    <definedName name="rate729e">#REF!</definedName>
    <definedName name="rate729f">#REF!</definedName>
    <definedName name="rate729g">#REF!</definedName>
    <definedName name="rate729h">#REF!</definedName>
    <definedName name="rate729i">#REF!</definedName>
    <definedName name="rate729j">#REF!</definedName>
    <definedName name="rate729k">#REF!</definedName>
    <definedName name="rate729l">#REF!</definedName>
    <definedName name="rate8">#REF!</definedName>
    <definedName name="rate9">#REF!</definedName>
    <definedName name="ratesheet">#REF!</definedName>
    <definedName name="RateSheetCd">#REF!</definedName>
    <definedName name="rateshee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" i="33" l="1"/>
  <c r="M2" i="36"/>
  <c r="G41" i="36"/>
  <c r="B41" i="36"/>
  <c r="G35" i="33" l="1"/>
  <c r="AA3" i="2" l="1"/>
  <c r="AI3" i="2" l="1"/>
  <c r="AE3" i="2"/>
  <c r="AF3" i="2" s="1"/>
  <c r="AB3" i="2"/>
  <c r="AY2" i="2" l="1"/>
  <c r="J52" i="18" l="1"/>
  <c r="V29" i="3"/>
  <c r="V28" i="1"/>
  <c r="AB30" i="2" l="1"/>
  <c r="V33" i="3" l="1"/>
  <c r="R23" i="30"/>
  <c r="V33" i="1" l="1"/>
  <c r="V34" i="3"/>
  <c r="V31" i="8"/>
  <c r="N30" i="9"/>
  <c r="M18" i="18" l="1"/>
  <c r="N24" i="9"/>
  <c r="N19" i="9"/>
  <c r="N15" i="9" l="1"/>
  <c r="R20" i="30"/>
  <c r="N22" i="43" l="1"/>
  <c r="O33" i="2" l="1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AM38" i="2" l="1"/>
  <c r="AR38" i="2" s="1"/>
  <c r="B15" i="33"/>
  <c r="AM42" i="2"/>
  <c r="AR42" i="2" s="1"/>
  <c r="B19" i="33"/>
  <c r="AM46" i="2"/>
  <c r="AR46" i="2" s="1"/>
  <c r="B23" i="33"/>
  <c r="AM50" i="2"/>
  <c r="AR50" i="2" s="1"/>
  <c r="B27" i="33"/>
  <c r="AM54" i="2"/>
  <c r="AR54" i="2" s="1"/>
  <c r="B31" i="33"/>
  <c r="AM58" i="2"/>
  <c r="AR58" i="2" s="1"/>
  <c r="B35" i="33"/>
  <c r="AM62" i="2"/>
  <c r="AR62" i="2" s="1"/>
  <c r="B39" i="33"/>
  <c r="AM39" i="2"/>
  <c r="AR39" i="2" s="1"/>
  <c r="B16" i="33"/>
  <c r="AM43" i="2"/>
  <c r="AR43" i="2" s="1"/>
  <c r="B20" i="33"/>
  <c r="AM47" i="2"/>
  <c r="AR47" i="2" s="1"/>
  <c r="B24" i="33"/>
  <c r="AM51" i="2"/>
  <c r="AR51" i="2" s="1"/>
  <c r="B28" i="33"/>
  <c r="AM55" i="2"/>
  <c r="AR55" i="2" s="1"/>
  <c r="B32" i="33"/>
  <c r="AM59" i="2"/>
  <c r="AR59" i="2" s="1"/>
  <c r="B36" i="33"/>
  <c r="AM63" i="2"/>
  <c r="AR63" i="2" s="1"/>
  <c r="B40" i="33"/>
  <c r="AM40" i="2"/>
  <c r="AR40" i="2" s="1"/>
  <c r="B17" i="33"/>
  <c r="AM44" i="2"/>
  <c r="AR44" i="2" s="1"/>
  <c r="B21" i="33"/>
  <c r="AM48" i="2"/>
  <c r="AR48" i="2" s="1"/>
  <c r="B25" i="33"/>
  <c r="AM52" i="2"/>
  <c r="AR52" i="2" s="1"/>
  <c r="B29" i="33"/>
  <c r="AM56" i="2"/>
  <c r="AR56" i="2" s="1"/>
  <c r="B33" i="33"/>
  <c r="AM60" i="2"/>
  <c r="AR60" i="2" s="1"/>
  <c r="B37" i="33"/>
  <c r="AM64" i="2"/>
  <c r="AR64" i="2" s="1"/>
  <c r="B41" i="33"/>
  <c r="AM37" i="2"/>
  <c r="AR37" i="2" s="1"/>
  <c r="B14" i="33"/>
  <c r="AM41" i="2"/>
  <c r="AR41" i="2" s="1"/>
  <c r="B18" i="33"/>
  <c r="AM45" i="2"/>
  <c r="AR45" i="2" s="1"/>
  <c r="B22" i="33"/>
  <c r="AM49" i="2"/>
  <c r="AR49" i="2" s="1"/>
  <c r="B26" i="33"/>
  <c r="AM53" i="2"/>
  <c r="AR53" i="2" s="1"/>
  <c r="B30" i="33"/>
  <c r="AM57" i="2"/>
  <c r="AR57" i="2" s="1"/>
  <c r="B34" i="33"/>
  <c r="AM61" i="2"/>
  <c r="AR61" i="2" s="1"/>
  <c r="B38" i="33"/>
  <c r="AM65" i="2"/>
  <c r="AR65" i="2" s="1"/>
  <c r="B42" i="33"/>
  <c r="N27" i="43"/>
  <c r="N25" i="43"/>
  <c r="N26" i="43"/>
  <c r="N24" i="43"/>
  <c r="N23" i="43"/>
  <c r="N21" i="43"/>
  <c r="N20" i="43"/>
  <c r="N19" i="43"/>
  <c r="N18" i="43"/>
  <c r="N17" i="43"/>
  <c r="N16" i="43"/>
  <c r="N15" i="43"/>
  <c r="N14" i="43" l="1"/>
  <c r="A37" i="43" l="1"/>
  <c r="A36" i="43"/>
  <c r="A35" i="43"/>
  <c r="A34" i="43"/>
  <c r="A33" i="43"/>
  <c r="A32" i="43"/>
  <c r="A31" i="43"/>
  <c r="A30" i="43"/>
  <c r="A29" i="43"/>
  <c r="A28" i="43"/>
  <c r="A27" i="43"/>
  <c r="A26" i="43"/>
  <c r="A25" i="43"/>
  <c r="A24" i="43"/>
  <c r="A23" i="43"/>
  <c r="A22" i="43"/>
  <c r="A21" i="43"/>
  <c r="A20" i="43"/>
  <c r="A19" i="43"/>
  <c r="A18" i="43"/>
  <c r="A17" i="43"/>
  <c r="A16" i="43"/>
  <c r="A15" i="43"/>
  <c r="A14" i="43"/>
  <c r="A13" i="43"/>
  <c r="A12" i="43"/>
  <c r="A11" i="43"/>
  <c r="A10" i="43"/>
  <c r="A9" i="43"/>
  <c r="J3" i="43" l="1"/>
  <c r="I3" i="43"/>
  <c r="N28" i="43" l="1"/>
  <c r="AS2" i="2"/>
  <c r="AW37" i="2"/>
  <c r="AW38" i="2"/>
  <c r="AW39" i="2"/>
  <c r="AW40" i="2"/>
  <c r="AW41" i="2"/>
  <c r="AW42" i="2"/>
  <c r="AW43" i="2"/>
  <c r="AW44" i="2"/>
  <c r="AW45" i="2"/>
  <c r="AW46" i="2"/>
  <c r="AW47" i="2"/>
  <c r="AW48" i="2"/>
  <c r="AW49" i="2"/>
  <c r="AW50" i="2"/>
  <c r="AW51" i="2"/>
  <c r="AW52" i="2"/>
  <c r="AW53" i="2"/>
  <c r="AW54" i="2"/>
  <c r="AW55" i="2"/>
  <c r="AW56" i="2"/>
  <c r="AW57" i="2"/>
  <c r="AW58" i="2"/>
  <c r="AW59" i="2"/>
  <c r="AW60" i="2"/>
  <c r="AW61" i="2"/>
  <c r="AW62" i="2"/>
  <c r="AW63" i="2"/>
  <c r="AW64" i="2"/>
  <c r="AW65" i="2"/>
  <c r="N14" i="5" l="1"/>
  <c r="N15" i="5"/>
  <c r="N16" i="5"/>
  <c r="N17" i="5"/>
  <c r="N18" i="5"/>
  <c r="N19" i="5"/>
  <c r="N20" i="5"/>
  <c r="N21" i="5"/>
  <c r="N22" i="5"/>
  <c r="N23" i="5"/>
  <c r="N24" i="5"/>
  <c r="N25" i="5" l="1"/>
  <c r="J54" i="18"/>
  <c r="J53" i="18"/>
  <c r="J51" i="18"/>
  <c r="B19" i="36" l="1"/>
  <c r="G19" i="36" s="1"/>
  <c r="B23" i="36"/>
  <c r="G23" i="36" s="1"/>
  <c r="B27" i="36"/>
  <c r="G27" i="36" s="1"/>
  <c r="B31" i="36"/>
  <c r="G31" i="36" s="1"/>
  <c r="B35" i="36"/>
  <c r="G35" i="36" s="1"/>
  <c r="B39" i="36"/>
  <c r="G39" i="36" s="1"/>
  <c r="B24" i="36"/>
  <c r="G24" i="36" s="1"/>
  <c r="B20" i="36"/>
  <c r="G20" i="36" s="1"/>
  <c r="B32" i="36"/>
  <c r="G32" i="36" s="1"/>
  <c r="B29" i="36"/>
  <c r="G29" i="36" s="1"/>
  <c r="B37" i="36"/>
  <c r="G37" i="36" s="1"/>
  <c r="B16" i="36"/>
  <c r="G16" i="36" s="1"/>
  <c r="B28" i="36"/>
  <c r="G28" i="36" s="1"/>
  <c r="B36" i="36"/>
  <c r="G36" i="36" s="1"/>
  <c r="B17" i="36"/>
  <c r="G17" i="36" s="1"/>
  <c r="B21" i="36"/>
  <c r="G21" i="36" s="1"/>
  <c r="B25" i="36"/>
  <c r="G25" i="36" s="1"/>
  <c r="B33" i="36"/>
  <c r="G33" i="36" s="1"/>
  <c r="B18" i="36"/>
  <c r="G18" i="36" s="1"/>
  <c r="B22" i="36"/>
  <c r="G22" i="36" s="1"/>
  <c r="B26" i="36"/>
  <c r="G26" i="36" s="1"/>
  <c r="B30" i="36"/>
  <c r="G30" i="36" s="1"/>
  <c r="B34" i="36"/>
  <c r="G34" i="36" s="1"/>
  <c r="B38" i="36"/>
  <c r="G38" i="36" s="1"/>
  <c r="AD3" i="2"/>
  <c r="B15" i="36"/>
  <c r="G15" i="36" s="1"/>
  <c r="C12" i="8"/>
  <c r="AD7" i="2"/>
  <c r="C24" i="8"/>
  <c r="AD19" i="2"/>
  <c r="C9" i="8"/>
  <c r="AD4" i="2"/>
  <c r="C20" i="8"/>
  <c r="AD15" i="2"/>
  <c r="C32" i="8"/>
  <c r="AD27" i="2"/>
  <c r="C17" i="8"/>
  <c r="AD12" i="2"/>
  <c r="C29" i="8"/>
  <c r="AD24" i="2"/>
  <c r="C10" i="1"/>
  <c r="AD5" i="2"/>
  <c r="C22" i="1"/>
  <c r="AD17" i="2"/>
  <c r="C30" i="1"/>
  <c r="AD25" i="2"/>
  <c r="C16" i="8"/>
  <c r="AD11" i="2"/>
  <c r="C28" i="8"/>
  <c r="AD23" i="2"/>
  <c r="C13" i="8"/>
  <c r="AD8" i="2"/>
  <c r="C21" i="8"/>
  <c r="AD16" i="2"/>
  <c r="C25" i="8"/>
  <c r="AD20" i="2"/>
  <c r="C33" i="8"/>
  <c r="AD28" i="2"/>
  <c r="C14" i="1"/>
  <c r="AD9" i="2"/>
  <c r="C18" i="1"/>
  <c r="AD13" i="2"/>
  <c r="C26" i="1"/>
  <c r="AD21" i="2"/>
  <c r="C11" i="1"/>
  <c r="AD6" i="2"/>
  <c r="C15" i="1"/>
  <c r="AD10" i="2"/>
  <c r="C19" i="1"/>
  <c r="AD14" i="2"/>
  <c r="C23" i="1"/>
  <c r="AD18" i="2"/>
  <c r="C27" i="1"/>
  <c r="AD22" i="2"/>
  <c r="C31" i="1"/>
  <c r="AD26" i="2"/>
  <c r="C12" i="1"/>
  <c r="C16" i="1"/>
  <c r="C20" i="1"/>
  <c r="C24" i="1"/>
  <c r="C28" i="1"/>
  <c r="C32" i="1"/>
  <c r="C10" i="8"/>
  <c r="C14" i="8"/>
  <c r="C18" i="8"/>
  <c r="C22" i="8"/>
  <c r="C26" i="8"/>
  <c r="C30" i="8"/>
  <c r="C9" i="1"/>
  <c r="C13" i="1"/>
  <c r="C17" i="1"/>
  <c r="C21" i="1"/>
  <c r="C25" i="1"/>
  <c r="C29" i="1"/>
  <c r="C33" i="1"/>
  <c r="C11" i="8"/>
  <c r="C15" i="8"/>
  <c r="C19" i="8"/>
  <c r="C23" i="8"/>
  <c r="C27" i="8"/>
  <c r="C31" i="8"/>
  <c r="U25" i="17"/>
  <c r="C48" i="8" l="1"/>
  <c r="C57" i="1"/>
  <c r="C64" i="8"/>
  <c r="C67" i="8"/>
  <c r="C44" i="8"/>
  <c r="C47" i="8"/>
  <c r="C60" i="8"/>
  <c r="C58" i="1"/>
  <c r="C55" i="8"/>
  <c r="C62" i="1"/>
  <c r="C46" i="1"/>
  <c r="C65" i="1"/>
  <c r="C52" i="8"/>
  <c r="C59" i="8"/>
  <c r="C45" i="1"/>
  <c r="C66" i="1"/>
  <c r="C50" i="1"/>
  <c r="C61" i="1"/>
  <c r="C49" i="1"/>
  <c r="C51" i="8"/>
  <c r="C63" i="8"/>
  <c r="C56" i="8"/>
  <c r="C68" i="8"/>
  <c r="C24" i="3"/>
  <c r="C27" i="3"/>
  <c r="C19" i="3"/>
  <c r="C11" i="3"/>
  <c r="C18" i="3"/>
  <c r="C30" i="3"/>
  <c r="C10" i="3"/>
  <c r="C21" i="3"/>
  <c r="C33" i="3"/>
  <c r="C72" i="3" s="1"/>
  <c r="C20" i="3"/>
  <c r="C54" i="1"/>
  <c r="C25" i="3"/>
  <c r="C9" i="3"/>
  <c r="C28" i="3"/>
  <c r="C12" i="3"/>
  <c r="C17" i="3"/>
  <c r="C29" i="3"/>
  <c r="C13" i="3"/>
  <c r="C32" i="3"/>
  <c r="C71" i="3" s="1"/>
  <c r="C16" i="3"/>
  <c r="C53" i="1"/>
  <c r="C31" i="3"/>
  <c r="C23" i="3"/>
  <c r="C15" i="3"/>
  <c r="C26" i="3"/>
  <c r="C14" i="3"/>
  <c r="C22" i="3"/>
  <c r="C50" i="8"/>
  <c r="C44" i="1"/>
  <c r="C47" i="1"/>
  <c r="C54" i="8"/>
  <c r="C64" i="1"/>
  <c r="C48" i="1"/>
  <c r="C57" i="8"/>
  <c r="C67" i="1"/>
  <c r="C51" i="1"/>
  <c r="C66" i="8"/>
  <c r="C60" i="1"/>
  <c r="C63" i="1"/>
  <c r="C62" i="8"/>
  <c r="C46" i="8"/>
  <c r="C56" i="1"/>
  <c r="C65" i="8"/>
  <c r="C49" i="8"/>
  <c r="C59" i="1"/>
  <c r="C53" i="8"/>
  <c r="C58" i="8"/>
  <c r="C68" i="1"/>
  <c r="C52" i="1"/>
  <c r="C61" i="8"/>
  <c r="C45" i="8"/>
  <c r="C55" i="1"/>
  <c r="R13" i="30"/>
  <c r="R12" i="30"/>
  <c r="O2" i="41" l="1"/>
  <c r="O2" i="40"/>
  <c r="O2" i="39"/>
  <c r="O2" i="38"/>
  <c r="O2" i="37" l="1"/>
  <c r="O2" i="35"/>
  <c r="O2" i="34"/>
  <c r="O2" i="32" l="1"/>
  <c r="O2" i="31"/>
  <c r="J3" i="9" l="1"/>
  <c r="R22" i="30" l="1"/>
  <c r="R21" i="30"/>
  <c r="R19" i="30"/>
  <c r="R18" i="30"/>
  <c r="R17" i="30"/>
  <c r="R16" i="30"/>
  <c r="R15" i="30"/>
  <c r="R14" i="30"/>
  <c r="V21" i="1"/>
  <c r="V20" i="1"/>
  <c r="N28" i="9"/>
  <c r="N27" i="9"/>
  <c r="N26" i="9"/>
  <c r="N25" i="9"/>
  <c r="N22" i="9"/>
  <c r="N21" i="9"/>
  <c r="N20" i="9"/>
  <c r="N17" i="9"/>
  <c r="N16" i="9"/>
  <c r="CS8" i="2"/>
  <c r="CS7" i="2"/>
  <c r="CS6" i="2"/>
  <c r="CS5" i="2"/>
  <c r="CS4" i="2"/>
  <c r="CS3" i="2"/>
  <c r="R24" i="30" l="1"/>
  <c r="CP4" i="2"/>
  <c r="CP5" i="2" s="1"/>
  <c r="CP6" i="2" s="1"/>
  <c r="CP7" i="2" s="1"/>
  <c r="CP8" i="2" s="1"/>
  <c r="CP9" i="2" s="1"/>
  <c r="CP10" i="2" s="1"/>
  <c r="CP11" i="2" s="1"/>
  <c r="CP12" i="2" s="1"/>
  <c r="CP13" i="2" s="1"/>
  <c r="CP14" i="2" s="1"/>
  <c r="CP15" i="2" s="1"/>
  <c r="CP16" i="2" s="1"/>
  <c r="CP17" i="2" s="1"/>
  <c r="CP18" i="2" s="1"/>
  <c r="CP19" i="2" s="1"/>
  <c r="CP20" i="2" s="1"/>
  <c r="CP21" i="2" s="1"/>
  <c r="CP22" i="2" s="1"/>
  <c r="CP23" i="2" s="1"/>
  <c r="CP24" i="2" s="1"/>
  <c r="CP25" i="2" s="1"/>
  <c r="CP26" i="2" s="1"/>
  <c r="CP27" i="2" s="1"/>
  <c r="CP28" i="2" s="1"/>
  <c r="CP29" i="2" s="1"/>
  <c r="CP30" i="2" s="1"/>
  <c r="CP31" i="2" s="1"/>
  <c r="CP32" i="2" s="1"/>
  <c r="CP33" i="2" s="1"/>
  <c r="CP34" i="2" s="1"/>
  <c r="CP35" i="2" s="1"/>
  <c r="CP36" i="2" s="1"/>
  <c r="CP37" i="2" s="1"/>
  <c r="B9" i="30"/>
  <c r="A43" i="30"/>
  <c r="A42" i="30"/>
  <c r="A41" i="30"/>
  <c r="A40" i="30"/>
  <c r="A39" i="30"/>
  <c r="A38" i="30"/>
  <c r="A37" i="30"/>
  <c r="A36" i="30"/>
  <c r="A35" i="30"/>
  <c r="A34" i="30"/>
  <c r="A33" i="30"/>
  <c r="A32" i="30"/>
  <c r="A31" i="30"/>
  <c r="A30" i="30"/>
  <c r="A29" i="30"/>
  <c r="A28" i="30"/>
  <c r="A27" i="30"/>
  <c r="A26" i="30"/>
  <c r="A25" i="30"/>
  <c r="A24" i="30"/>
  <c r="A23" i="30"/>
  <c r="A22" i="30"/>
  <c r="A21" i="30"/>
  <c r="A20" i="30"/>
  <c r="A19" i="30"/>
  <c r="A18" i="30"/>
  <c r="A17" i="30"/>
  <c r="A16" i="30"/>
  <c r="A15" i="30"/>
  <c r="A14" i="30"/>
  <c r="A13" i="30"/>
  <c r="A12" i="30"/>
  <c r="A11" i="30"/>
  <c r="A10" i="30"/>
  <c r="A9" i="30"/>
  <c r="C12" i="30" l="1"/>
  <c r="C16" i="30"/>
  <c r="C10" i="30"/>
  <c r="C14" i="30"/>
  <c r="C18" i="30"/>
  <c r="B25" i="30"/>
  <c r="B21" i="30"/>
  <c r="B11" i="30"/>
  <c r="B15" i="30"/>
  <c r="B19" i="30"/>
  <c r="B29" i="30"/>
  <c r="B13" i="30"/>
  <c r="B17" i="30"/>
  <c r="B23" i="30"/>
  <c r="B33" i="30"/>
  <c r="B27" i="30"/>
  <c r="C20" i="30"/>
  <c r="C24" i="30"/>
  <c r="C28" i="30"/>
  <c r="B37" i="30"/>
  <c r="C22" i="30"/>
  <c r="C26" i="30"/>
  <c r="C30" i="30"/>
  <c r="B31" i="30"/>
  <c r="C32" i="30"/>
  <c r="C38" i="30"/>
  <c r="C34" i="30"/>
  <c r="C36" i="30"/>
  <c r="C40" i="30"/>
  <c r="C42" i="30"/>
  <c r="B35" i="30"/>
  <c r="B39" i="30"/>
  <c r="B41" i="30"/>
  <c r="B43" i="30"/>
  <c r="C19" i="30"/>
  <c r="C41" i="30"/>
  <c r="B10" i="30"/>
  <c r="B12" i="30"/>
  <c r="B14" i="30"/>
  <c r="B16" i="30"/>
  <c r="B18" i="30"/>
  <c r="B20" i="30"/>
  <c r="B22" i="30"/>
  <c r="B24" i="30"/>
  <c r="B26" i="30"/>
  <c r="B28" i="30"/>
  <c r="B30" i="30"/>
  <c r="B32" i="30"/>
  <c r="B34" i="30"/>
  <c r="B36" i="30"/>
  <c r="B38" i="30"/>
  <c r="B40" i="30"/>
  <c r="B42" i="30"/>
  <c r="C13" i="30"/>
  <c r="C27" i="30"/>
  <c r="C43" i="30"/>
  <c r="C9" i="30"/>
  <c r="C11" i="30"/>
  <c r="C15" i="30"/>
  <c r="C17" i="30"/>
  <c r="C21" i="30"/>
  <c r="C23" i="30"/>
  <c r="C25" i="30"/>
  <c r="C29" i="30"/>
  <c r="C31" i="30"/>
  <c r="C33" i="30"/>
  <c r="C35" i="30"/>
  <c r="C37" i="30"/>
  <c r="C39" i="30"/>
  <c r="R10" i="30" l="1"/>
  <c r="R26" i="30" s="1"/>
  <c r="AB4" i="2"/>
  <c r="AB5" i="2" s="1"/>
  <c r="AB6" i="2" s="1"/>
  <c r="AB7" i="2" s="1"/>
  <c r="AB8" i="2" s="1"/>
  <c r="AB9" i="2" s="1"/>
  <c r="AB10" i="2" s="1"/>
  <c r="AB11" i="2" s="1"/>
  <c r="AB12" i="2" s="1"/>
  <c r="AB13" i="2" s="1"/>
  <c r="AB14" i="2" s="1"/>
  <c r="AB15" i="2" s="1"/>
  <c r="AB16" i="2" s="1"/>
  <c r="AB17" i="2" s="1"/>
  <c r="AB18" i="2" s="1"/>
  <c r="AB19" i="2" s="1"/>
  <c r="AB20" i="2" s="1"/>
  <c r="AB21" i="2" s="1"/>
  <c r="AB22" i="2" s="1"/>
  <c r="AB23" i="2" s="1"/>
  <c r="AB24" i="2" s="1"/>
  <c r="AB25" i="2" s="1"/>
  <c r="AB26" i="2" s="1"/>
  <c r="AB27" i="2" s="1"/>
  <c r="AB28" i="2" s="1"/>
  <c r="AF4" i="2"/>
  <c r="AF5" i="2" s="1"/>
  <c r="AF6" i="2" s="1"/>
  <c r="AF7" i="2" s="1"/>
  <c r="AF8" i="2" s="1"/>
  <c r="AF9" i="2" s="1"/>
  <c r="AF10" i="2" s="1"/>
  <c r="AF11" i="2" s="1"/>
  <c r="AF12" i="2" s="1"/>
  <c r="AF13" i="2" s="1"/>
  <c r="AF14" i="2" s="1"/>
  <c r="AF15" i="2" s="1"/>
  <c r="AF16" i="2" s="1"/>
  <c r="AF17" i="2" s="1"/>
  <c r="AF18" i="2" s="1"/>
  <c r="AF19" i="2" s="1"/>
  <c r="AF20" i="2" s="1"/>
  <c r="AF21" i="2" s="1"/>
  <c r="AF22" i="2" s="1"/>
  <c r="AF23" i="2" s="1"/>
  <c r="AF24" i="2" s="1"/>
  <c r="AF25" i="2" s="1"/>
  <c r="AF26" i="2" s="1"/>
  <c r="AF27" i="2" s="1"/>
  <c r="AF28" i="2" s="1"/>
  <c r="AE4" i="2"/>
  <c r="AE5" i="2" s="1"/>
  <c r="AE6" i="2" s="1"/>
  <c r="AE7" i="2" s="1"/>
  <c r="AE8" i="2" s="1"/>
  <c r="AE9" i="2" s="1"/>
  <c r="AE10" i="2" s="1"/>
  <c r="AE11" i="2" s="1"/>
  <c r="AE12" i="2" s="1"/>
  <c r="AE13" i="2" s="1"/>
  <c r="AE14" i="2" s="1"/>
  <c r="AE15" i="2" s="1"/>
  <c r="AE16" i="2" s="1"/>
  <c r="AE17" i="2" s="1"/>
  <c r="AE18" i="2" s="1"/>
  <c r="AE19" i="2" s="1"/>
  <c r="AE20" i="2" s="1"/>
  <c r="AE21" i="2" s="1"/>
  <c r="AE22" i="2" s="1"/>
  <c r="AE23" i="2" s="1"/>
  <c r="AE24" i="2" s="1"/>
  <c r="AE25" i="2" s="1"/>
  <c r="AE26" i="2" s="1"/>
  <c r="AE27" i="2" s="1"/>
  <c r="AE28" i="2" s="1"/>
  <c r="AA4" i="2"/>
  <c r="AA5" i="2" s="1"/>
  <c r="AA6" i="2" s="1"/>
  <c r="AA7" i="2" s="1"/>
  <c r="AA8" i="2" s="1"/>
  <c r="AA9" i="2" s="1"/>
  <c r="AA10" i="2" s="1"/>
  <c r="AA11" i="2" s="1"/>
  <c r="AA12" i="2" s="1"/>
  <c r="AA13" i="2" s="1"/>
  <c r="AA14" i="2" s="1"/>
  <c r="AA15" i="2" s="1"/>
  <c r="AA16" i="2" s="1"/>
  <c r="AA17" i="2" s="1"/>
  <c r="AA18" i="2" s="1"/>
  <c r="AA19" i="2" s="1"/>
  <c r="AA20" i="2" s="1"/>
  <c r="AA21" i="2" s="1"/>
  <c r="AA22" i="2" s="1"/>
  <c r="AA23" i="2" s="1"/>
  <c r="AA24" i="2" s="1"/>
  <c r="AA25" i="2" s="1"/>
  <c r="AA26" i="2" s="1"/>
  <c r="AA27" i="2" s="1"/>
  <c r="AA28" i="2" s="1"/>
  <c r="BS4" i="2"/>
  <c r="BS5" i="2" s="1"/>
  <c r="BS6" i="2" s="1"/>
  <c r="BS7" i="2" s="1"/>
  <c r="BS8" i="2" s="1"/>
  <c r="BS9" i="2" s="1"/>
  <c r="BS10" i="2" s="1"/>
  <c r="BS11" i="2" s="1"/>
  <c r="BS12" i="2" s="1"/>
  <c r="BS13" i="2" s="1"/>
  <c r="BS14" i="2" s="1"/>
  <c r="BS15" i="2" s="1"/>
  <c r="BS16" i="2" s="1"/>
  <c r="BS17" i="2" s="1"/>
  <c r="BS18" i="2" s="1"/>
  <c r="BS19" i="2" s="1"/>
  <c r="BS20" i="2" s="1"/>
  <c r="BS21" i="2" s="1"/>
  <c r="BS22" i="2" s="1"/>
  <c r="BS23" i="2" s="1"/>
  <c r="BS24" i="2" s="1"/>
  <c r="BS25" i="2" s="1"/>
  <c r="BS26" i="2" s="1"/>
  <c r="BS27" i="2" s="1"/>
  <c r="BS28" i="2" s="1"/>
  <c r="BS29" i="2" s="1"/>
  <c r="BS30" i="2" s="1"/>
  <c r="BS31" i="2" s="1"/>
  <c r="BS32" i="2" s="1"/>
  <c r="BS33" i="2" s="1"/>
  <c r="BS34" i="2" s="1"/>
  <c r="BS35" i="2" s="1"/>
  <c r="BS36" i="2" s="1"/>
  <c r="BS37" i="2" s="1"/>
  <c r="BS38" i="2" s="1"/>
  <c r="BS39" i="2" s="1"/>
  <c r="BS40" i="2" s="1"/>
  <c r="BS41" i="2" s="1"/>
  <c r="BS42" i="2" s="1"/>
  <c r="BS43" i="2" s="1"/>
  <c r="BS44" i="2" s="1"/>
  <c r="BS45" i="2" s="1"/>
  <c r="BS46" i="2" s="1"/>
  <c r="BS47" i="2" s="1"/>
  <c r="BS48" i="2" s="1"/>
  <c r="BS49" i="2" s="1"/>
  <c r="AW30" i="2"/>
  <c r="AV30" i="2"/>
  <c r="AW29" i="2"/>
  <c r="AV29" i="2"/>
  <c r="AW28" i="2"/>
  <c r="AV28" i="2"/>
  <c r="AW27" i="2"/>
  <c r="AV27" i="2"/>
  <c r="AW26" i="2"/>
  <c r="AV26" i="2"/>
  <c r="AW25" i="2"/>
  <c r="AV25" i="2"/>
  <c r="AW24" i="2"/>
  <c r="AV24" i="2"/>
  <c r="AW23" i="2"/>
  <c r="AV23" i="2"/>
  <c r="AW22" i="2"/>
  <c r="AV22" i="2"/>
  <c r="AW21" i="2"/>
  <c r="AV21" i="2"/>
  <c r="AW20" i="2"/>
  <c r="AV20" i="2"/>
  <c r="AW19" i="2"/>
  <c r="AV19" i="2"/>
  <c r="AW18" i="2"/>
  <c r="AV18" i="2"/>
  <c r="AW17" i="2"/>
  <c r="AV17" i="2"/>
  <c r="AW16" i="2"/>
  <c r="AV16" i="2"/>
  <c r="AW15" i="2"/>
  <c r="AV15" i="2"/>
  <c r="AW14" i="2"/>
  <c r="AV14" i="2"/>
  <c r="AW13" i="2"/>
  <c r="AV13" i="2"/>
  <c r="AW12" i="2"/>
  <c r="AV12" i="2"/>
  <c r="AW11" i="2"/>
  <c r="AV11" i="2"/>
  <c r="AW10" i="2"/>
  <c r="AV10" i="2"/>
  <c r="AW9" i="2"/>
  <c r="AV9" i="2"/>
  <c r="AW8" i="2"/>
  <c r="AV8" i="2"/>
  <c r="AW7" i="2"/>
  <c r="AV7" i="2"/>
  <c r="AW6" i="2"/>
  <c r="AV6" i="2"/>
  <c r="AW5" i="2"/>
  <c r="AV5" i="2"/>
  <c r="AW4" i="2"/>
  <c r="AV4" i="2"/>
  <c r="AW3" i="2"/>
  <c r="AV3" i="2"/>
  <c r="AW2" i="2"/>
  <c r="AV2" i="2"/>
  <c r="AU30" i="2"/>
  <c r="AT30" i="2"/>
  <c r="AS30" i="2"/>
  <c r="AU29" i="2"/>
  <c r="AT29" i="2"/>
  <c r="AS29" i="2"/>
  <c r="AU28" i="2"/>
  <c r="AT28" i="2"/>
  <c r="AS28" i="2"/>
  <c r="AU27" i="2"/>
  <c r="AT27" i="2"/>
  <c r="AS27" i="2"/>
  <c r="AU26" i="2"/>
  <c r="AT26" i="2"/>
  <c r="AS26" i="2"/>
  <c r="AU25" i="2"/>
  <c r="AT25" i="2"/>
  <c r="AS25" i="2"/>
  <c r="AU24" i="2"/>
  <c r="AT24" i="2"/>
  <c r="AS24" i="2"/>
  <c r="AU23" i="2"/>
  <c r="AT23" i="2"/>
  <c r="AS23" i="2"/>
  <c r="AU22" i="2"/>
  <c r="AT22" i="2"/>
  <c r="AS22" i="2"/>
  <c r="AU21" i="2"/>
  <c r="AT21" i="2"/>
  <c r="AS21" i="2"/>
  <c r="AU20" i="2"/>
  <c r="AT20" i="2"/>
  <c r="AS20" i="2"/>
  <c r="AU19" i="2"/>
  <c r="AT19" i="2"/>
  <c r="AS19" i="2"/>
  <c r="AU18" i="2"/>
  <c r="AT18" i="2"/>
  <c r="AS18" i="2"/>
  <c r="AU17" i="2"/>
  <c r="AT17" i="2"/>
  <c r="AS17" i="2"/>
  <c r="AU16" i="2"/>
  <c r="AT16" i="2"/>
  <c r="AS16" i="2"/>
  <c r="AU15" i="2"/>
  <c r="AT15" i="2"/>
  <c r="AS15" i="2"/>
  <c r="AU14" i="2"/>
  <c r="AT14" i="2"/>
  <c r="AS14" i="2"/>
  <c r="AU13" i="2"/>
  <c r="AT13" i="2"/>
  <c r="AS13" i="2"/>
  <c r="AU12" i="2"/>
  <c r="AT12" i="2"/>
  <c r="AS12" i="2"/>
  <c r="AU11" i="2"/>
  <c r="AT11" i="2"/>
  <c r="AS11" i="2"/>
  <c r="AU10" i="2"/>
  <c r="AT10" i="2"/>
  <c r="AS10" i="2"/>
  <c r="AU9" i="2"/>
  <c r="AT9" i="2"/>
  <c r="AS9" i="2"/>
  <c r="AU8" i="2"/>
  <c r="AT8" i="2"/>
  <c r="AS8" i="2"/>
  <c r="AU7" i="2"/>
  <c r="AT7" i="2"/>
  <c r="AS7" i="2"/>
  <c r="AU6" i="2"/>
  <c r="AT6" i="2"/>
  <c r="AS6" i="2"/>
  <c r="AU5" i="2"/>
  <c r="AT5" i="2"/>
  <c r="AS5" i="2"/>
  <c r="AU4" i="2"/>
  <c r="AT4" i="2"/>
  <c r="AS4" i="2"/>
  <c r="AU3" i="2"/>
  <c r="AT3" i="2"/>
  <c r="AS3" i="2"/>
  <c r="AU2" i="2"/>
  <c r="AT2" i="2"/>
  <c r="H9" i="29" l="1"/>
  <c r="B33" i="28" l="1"/>
  <c r="B32" i="28"/>
  <c r="B31" i="28"/>
  <c r="B30" i="28"/>
  <c r="B29" i="28"/>
  <c r="B28" i="28"/>
  <c r="B27" i="28"/>
  <c r="B26" i="28"/>
  <c r="B25" i="28"/>
  <c r="B24" i="28"/>
  <c r="B23" i="28"/>
  <c r="B22" i="28"/>
  <c r="B21" i="28"/>
  <c r="B20" i="28"/>
  <c r="B19" i="28"/>
  <c r="B18" i="28"/>
  <c r="B17" i="28"/>
  <c r="B16" i="28"/>
  <c r="B15" i="28"/>
  <c r="B14" i="28"/>
  <c r="B13" i="28"/>
  <c r="B12" i="28"/>
  <c r="B11" i="28"/>
  <c r="B10" i="28"/>
  <c r="B9" i="28"/>
  <c r="C33" i="28" l="1"/>
  <c r="C32" i="28"/>
  <c r="C31" i="28"/>
  <c r="C30" i="28"/>
  <c r="C29" i="28"/>
  <c r="C28" i="28"/>
  <c r="C27" i="28"/>
  <c r="C26" i="28"/>
  <c r="C25" i="28"/>
  <c r="C24" i="28"/>
  <c r="C23" i="28"/>
  <c r="C22" i="28"/>
  <c r="C21" i="28"/>
  <c r="C20" i="28"/>
  <c r="C19" i="28"/>
  <c r="C18" i="28"/>
  <c r="C17" i="28"/>
  <c r="C16" i="28"/>
  <c r="C15" i="28"/>
  <c r="C14" i="28"/>
  <c r="C13" i="28"/>
  <c r="C12" i="28"/>
  <c r="C11" i="28"/>
  <c r="C10" i="28"/>
  <c r="C9" i="28"/>
  <c r="A33" i="28"/>
  <c r="A32" i="28"/>
  <c r="A31" i="28"/>
  <c r="A30" i="28"/>
  <c r="A29" i="28"/>
  <c r="A28" i="28"/>
  <c r="A27" i="28"/>
  <c r="A26" i="28"/>
  <c r="A25" i="28"/>
  <c r="A24" i="28"/>
  <c r="A23" i="28"/>
  <c r="A22" i="28"/>
  <c r="A21" i="28"/>
  <c r="A20" i="28"/>
  <c r="A19" i="28"/>
  <c r="A18" i="28"/>
  <c r="A17" i="28"/>
  <c r="A16" i="28"/>
  <c r="A15" i="28"/>
  <c r="A14" i="28"/>
  <c r="A13" i="28"/>
  <c r="A12" i="28"/>
  <c r="A11" i="28"/>
  <c r="A9" i="28"/>
  <c r="A10" i="28"/>
  <c r="Q20" i="28"/>
  <c r="Q19" i="28"/>
  <c r="Q18" i="28"/>
  <c r="Q17" i="28"/>
  <c r="Q16" i="28"/>
  <c r="Q15" i="28"/>
  <c r="Q14" i="28"/>
  <c r="Q13" i="28"/>
  <c r="Q12" i="28"/>
  <c r="Q21" i="28" l="1"/>
  <c r="Q10" i="28" l="1"/>
  <c r="Q23" i="28" s="1"/>
  <c r="T25" i="11" l="1"/>
  <c r="T24" i="11"/>
  <c r="T23" i="11"/>
  <c r="T22" i="11"/>
  <c r="T21" i="11"/>
  <c r="T20" i="11"/>
  <c r="T19" i="11"/>
  <c r="T18" i="11"/>
  <c r="T17" i="11"/>
  <c r="T16" i="11"/>
  <c r="T21" i="12" l="1"/>
  <c r="T20" i="12"/>
  <c r="T18" i="12"/>
  <c r="W19" i="26" l="1"/>
  <c r="W17" i="26"/>
  <c r="W18" i="26"/>
  <c r="W16" i="26"/>
  <c r="CJ4" i="2" l="1"/>
  <c r="CJ5" i="2" s="1"/>
  <c r="CJ6" i="2" s="1"/>
  <c r="CJ7" i="2" s="1"/>
  <c r="CJ8" i="2" s="1"/>
  <c r="CJ9" i="2" s="1"/>
  <c r="CJ10" i="2" s="1"/>
  <c r="CJ11" i="2" s="1"/>
  <c r="CJ12" i="2" s="1"/>
  <c r="CJ13" i="2" s="1"/>
  <c r="CJ14" i="2" s="1"/>
  <c r="CJ15" i="2" s="1"/>
  <c r="CJ16" i="2" s="1"/>
  <c r="CJ17" i="2" s="1"/>
  <c r="CJ18" i="2" s="1"/>
  <c r="CJ19" i="2" s="1"/>
  <c r="CJ20" i="2" s="1"/>
  <c r="CJ21" i="2" s="1"/>
  <c r="CJ22" i="2" s="1"/>
  <c r="CJ23" i="2" s="1"/>
  <c r="CJ24" i="2" s="1"/>
  <c r="CJ25" i="2" s="1"/>
  <c r="CJ26" i="2" s="1"/>
  <c r="CJ27" i="2" s="1"/>
  <c r="CJ28" i="2" s="1"/>
  <c r="CJ29" i="2" s="1"/>
  <c r="CJ30" i="2" s="1"/>
  <c r="CJ31" i="2" s="1"/>
  <c r="BZ5" i="2"/>
  <c r="BZ6" i="2" s="1"/>
  <c r="BZ7" i="2" s="1"/>
  <c r="BZ8" i="2" s="1"/>
  <c r="BZ9" i="2" s="1"/>
  <c r="BZ10" i="2" s="1"/>
  <c r="BZ11" i="2" s="1"/>
  <c r="BZ12" i="2" s="1"/>
  <c r="BZ13" i="2" s="1"/>
  <c r="BZ14" i="2" s="1"/>
  <c r="BZ15" i="2" s="1"/>
  <c r="BZ16" i="2" s="1"/>
  <c r="BZ17" i="2" s="1"/>
  <c r="BZ18" i="2" s="1"/>
  <c r="BZ19" i="2" s="1"/>
  <c r="BZ20" i="2" s="1"/>
  <c r="BZ21" i="2" s="1"/>
  <c r="BZ22" i="2" s="1"/>
  <c r="BZ23" i="2" s="1"/>
  <c r="BZ24" i="2" s="1"/>
  <c r="BZ25" i="2" s="1"/>
  <c r="BZ26" i="2" s="1"/>
  <c r="BZ27" i="2" s="1"/>
  <c r="BZ28" i="2" s="1"/>
  <c r="BZ29" i="2" s="1"/>
  <c r="BZ30" i="2" s="1"/>
  <c r="BZ31" i="2" s="1"/>
  <c r="BZ32" i="2" s="1"/>
  <c r="BZ33" i="2" s="1"/>
  <c r="BZ34" i="2" s="1"/>
  <c r="BZ35" i="2" s="1"/>
  <c r="BZ36" i="2" s="1"/>
  <c r="BZ37" i="2" s="1"/>
  <c r="BZ38" i="2" s="1"/>
  <c r="BZ39" i="2" s="1"/>
  <c r="BZ40" i="2" s="1"/>
  <c r="BZ41" i="2" s="1"/>
  <c r="BZ42" i="2" s="1"/>
  <c r="BZ43" i="2" s="1"/>
  <c r="BZ44" i="2" s="1"/>
  <c r="BZ45" i="2" s="1"/>
  <c r="BZ46" i="2" s="1"/>
  <c r="BZ47" i="2" s="1"/>
  <c r="BZ48" i="2" s="1"/>
  <c r="BZ49" i="2" s="1"/>
  <c r="BZ50" i="2" s="1"/>
  <c r="BY5" i="2"/>
  <c r="BY6" i="2" s="1"/>
  <c r="BY7" i="2" s="1"/>
  <c r="BY8" i="2" s="1"/>
  <c r="BY9" i="2" s="1"/>
  <c r="BY10" i="2" s="1"/>
  <c r="BY11" i="2" s="1"/>
  <c r="BY12" i="2" s="1"/>
  <c r="BY13" i="2" s="1"/>
  <c r="BY14" i="2" s="1"/>
  <c r="BY15" i="2" s="1"/>
  <c r="BY16" i="2" s="1"/>
  <c r="BY17" i="2" s="1"/>
  <c r="BY18" i="2" s="1"/>
  <c r="BY19" i="2" s="1"/>
  <c r="BY20" i="2" s="1"/>
  <c r="BY21" i="2" s="1"/>
  <c r="BY22" i="2" s="1"/>
  <c r="BY23" i="2" s="1"/>
  <c r="BY24" i="2" s="1"/>
  <c r="BY25" i="2" s="1"/>
  <c r="BY26" i="2" s="1"/>
  <c r="BY27" i="2" s="1"/>
  <c r="BY28" i="2" s="1"/>
  <c r="BY29" i="2" s="1"/>
  <c r="BY30" i="2" s="1"/>
  <c r="BY31" i="2" s="1"/>
  <c r="BY32" i="2" s="1"/>
  <c r="BY33" i="2" s="1"/>
  <c r="BY34" i="2" s="1"/>
  <c r="BY35" i="2" s="1"/>
  <c r="BY36" i="2" s="1"/>
  <c r="BY37" i="2" s="1"/>
  <c r="BY38" i="2" s="1"/>
  <c r="BY39" i="2" s="1"/>
  <c r="BY40" i="2" s="1"/>
  <c r="BY41" i="2" s="1"/>
  <c r="BY42" i="2" s="1"/>
  <c r="BY43" i="2" s="1"/>
  <c r="BY44" i="2" s="1"/>
  <c r="BY45" i="2" s="1"/>
  <c r="BY46" i="2" s="1"/>
  <c r="BY47" i="2" s="1"/>
  <c r="BY48" i="2" s="1"/>
  <c r="BY49" i="2" s="1"/>
  <c r="BY50" i="2" s="1"/>
  <c r="BX5" i="2"/>
  <c r="BX6" i="2" s="1"/>
  <c r="BX7" i="2" s="1"/>
  <c r="BX8" i="2" s="1"/>
  <c r="BX9" i="2" s="1"/>
  <c r="BX10" i="2" s="1"/>
  <c r="BX11" i="2" s="1"/>
  <c r="BX12" i="2" s="1"/>
  <c r="BX13" i="2" s="1"/>
  <c r="BX14" i="2" s="1"/>
  <c r="BX15" i="2" s="1"/>
  <c r="BX16" i="2" s="1"/>
  <c r="BX17" i="2" s="1"/>
  <c r="BX18" i="2" s="1"/>
  <c r="BX19" i="2" s="1"/>
  <c r="BX20" i="2" s="1"/>
  <c r="BX21" i="2" s="1"/>
  <c r="BX22" i="2" s="1"/>
  <c r="BX23" i="2" s="1"/>
  <c r="BX24" i="2" s="1"/>
  <c r="BX25" i="2" s="1"/>
  <c r="BX26" i="2" s="1"/>
  <c r="BX27" i="2" s="1"/>
  <c r="BX28" i="2" s="1"/>
  <c r="BX29" i="2" s="1"/>
  <c r="BX30" i="2" s="1"/>
  <c r="BX31" i="2" s="1"/>
  <c r="BX32" i="2" s="1"/>
  <c r="BX33" i="2" s="1"/>
  <c r="BX34" i="2" s="1"/>
  <c r="BX35" i="2" s="1"/>
  <c r="BX36" i="2" s="1"/>
  <c r="BX37" i="2" s="1"/>
  <c r="BX38" i="2" s="1"/>
  <c r="BX39" i="2" s="1"/>
  <c r="BX40" i="2" s="1"/>
  <c r="BX41" i="2" s="1"/>
  <c r="BX42" i="2" s="1"/>
  <c r="BX43" i="2" s="1"/>
  <c r="BX44" i="2" s="1"/>
  <c r="BX45" i="2" s="1"/>
  <c r="BX46" i="2" s="1"/>
  <c r="BX47" i="2" s="1"/>
  <c r="BX48" i="2" s="1"/>
  <c r="BX49" i="2" s="1"/>
  <c r="BX50" i="2" s="1"/>
  <c r="BW5" i="2"/>
  <c r="BW6" i="2" s="1"/>
  <c r="BW7" i="2" s="1"/>
  <c r="BW8" i="2" s="1"/>
  <c r="BW9" i="2" s="1"/>
  <c r="BW10" i="2" s="1"/>
  <c r="BW11" i="2" s="1"/>
  <c r="BW12" i="2" s="1"/>
  <c r="BW13" i="2" s="1"/>
  <c r="BW14" i="2" s="1"/>
  <c r="BW15" i="2" s="1"/>
  <c r="BW16" i="2" s="1"/>
  <c r="BW17" i="2" s="1"/>
  <c r="BW18" i="2" s="1"/>
  <c r="BW19" i="2" s="1"/>
  <c r="BW20" i="2" s="1"/>
  <c r="BW21" i="2" s="1"/>
  <c r="BW22" i="2" s="1"/>
  <c r="BW23" i="2" s="1"/>
  <c r="BW24" i="2" s="1"/>
  <c r="BW25" i="2" s="1"/>
  <c r="BW26" i="2" s="1"/>
  <c r="BW27" i="2" s="1"/>
  <c r="BW28" i="2" s="1"/>
  <c r="BW29" i="2" s="1"/>
  <c r="BW30" i="2" s="1"/>
  <c r="BW31" i="2" s="1"/>
  <c r="BW32" i="2" s="1"/>
  <c r="BW33" i="2" s="1"/>
  <c r="BW34" i="2" s="1"/>
  <c r="BW35" i="2" s="1"/>
  <c r="BW36" i="2" s="1"/>
  <c r="BW37" i="2" s="1"/>
  <c r="BW38" i="2" s="1"/>
  <c r="BW39" i="2" s="1"/>
  <c r="BW40" i="2" s="1"/>
  <c r="BW41" i="2" s="1"/>
  <c r="BW42" i="2" s="1"/>
  <c r="BW43" i="2" s="1"/>
  <c r="BW44" i="2" s="1"/>
  <c r="BW45" i="2" s="1"/>
  <c r="BW46" i="2" s="1"/>
  <c r="BW47" i="2" s="1"/>
  <c r="BW48" i="2" s="1"/>
  <c r="BW49" i="2" s="1"/>
  <c r="BW50" i="2" s="1"/>
  <c r="BN4" i="2" l="1"/>
  <c r="BN5" i="2" s="1"/>
  <c r="BN6" i="2" s="1"/>
  <c r="BN7" i="2" s="1"/>
  <c r="BN8" i="2" s="1"/>
  <c r="BN9" i="2" s="1"/>
  <c r="BN10" i="2" s="1"/>
  <c r="BN11" i="2" s="1"/>
  <c r="BN12" i="2" s="1"/>
  <c r="BN13" i="2" s="1"/>
  <c r="BN14" i="2" s="1"/>
  <c r="BN15" i="2" s="1"/>
  <c r="BN16" i="2" s="1"/>
  <c r="BN17" i="2" s="1"/>
  <c r="BN18" i="2" s="1"/>
  <c r="BN19" i="2" s="1"/>
  <c r="BN20" i="2" s="1"/>
  <c r="BN21" i="2" s="1"/>
  <c r="BN22" i="2" s="1"/>
  <c r="BN23" i="2" s="1"/>
  <c r="BN24" i="2" s="1"/>
  <c r="BN25" i="2" s="1"/>
  <c r="BN26" i="2" s="1"/>
  <c r="BN27" i="2" s="1"/>
  <c r="BN28" i="2" s="1"/>
  <c r="BN29" i="2" s="1"/>
  <c r="BN30" i="2" s="1"/>
  <c r="BN31" i="2" s="1"/>
  <c r="BN32" i="2" s="1"/>
  <c r="BN33" i="2" s="1"/>
  <c r="BN34" i="2" s="1"/>
  <c r="BN35" i="2" s="1"/>
  <c r="BN36" i="2" s="1"/>
  <c r="BN37" i="2" s="1"/>
  <c r="BN38" i="2" s="1"/>
  <c r="BN39" i="2" s="1"/>
  <c r="BN40" i="2" s="1"/>
  <c r="BN41" i="2" s="1"/>
  <c r="BN42" i="2" s="1"/>
  <c r="BJ4" i="2"/>
  <c r="BJ5" i="2" s="1"/>
  <c r="BJ6" i="2" s="1"/>
  <c r="BJ7" i="2" s="1"/>
  <c r="BJ8" i="2" s="1"/>
  <c r="BJ9" i="2" s="1"/>
  <c r="BJ10" i="2" s="1"/>
  <c r="BJ11" i="2" s="1"/>
  <c r="BJ12" i="2" s="1"/>
  <c r="BJ13" i="2" s="1"/>
  <c r="BJ14" i="2" s="1"/>
  <c r="BJ15" i="2" s="1"/>
  <c r="BJ16" i="2" s="1"/>
  <c r="BJ17" i="2" s="1"/>
  <c r="BJ18" i="2" s="1"/>
  <c r="BJ19" i="2" s="1"/>
  <c r="BJ20" i="2" s="1"/>
  <c r="BJ21" i="2" s="1"/>
  <c r="BJ22" i="2" s="1"/>
  <c r="BJ23" i="2" s="1"/>
  <c r="BJ24" i="2" s="1"/>
  <c r="BJ25" i="2" s="1"/>
  <c r="BJ26" i="2" s="1"/>
  <c r="BJ27" i="2" s="1"/>
  <c r="BJ28" i="2" s="1"/>
  <c r="BJ29" i="2" s="1"/>
  <c r="BJ30" i="2" s="1"/>
  <c r="BJ31" i="2" s="1"/>
  <c r="BJ32" i="2" s="1"/>
  <c r="BJ33" i="2" s="1"/>
  <c r="BJ34" i="2" s="1"/>
  <c r="BJ35" i="2" s="1"/>
  <c r="BJ36" i="2" s="1"/>
  <c r="BJ37" i="2" s="1"/>
  <c r="BJ38" i="2" s="1"/>
  <c r="BJ39" i="2" s="1"/>
  <c r="BJ40" i="2" s="1"/>
  <c r="BJ41" i="2" s="1"/>
  <c r="BJ42" i="2" s="1"/>
  <c r="BJ43" i="2" s="1"/>
  <c r="W25" i="26" l="1"/>
  <c r="W24" i="26"/>
  <c r="W23" i="26"/>
  <c r="W22" i="26"/>
  <c r="W21" i="26"/>
  <c r="W20" i="26"/>
  <c r="W12" i="26"/>
  <c r="V28" i="26"/>
  <c r="W26" i="26"/>
  <c r="C54" i="26"/>
  <c r="C53" i="26"/>
  <c r="C52" i="26"/>
  <c r="C51" i="26"/>
  <c r="C50" i="26"/>
  <c r="C49" i="26"/>
  <c r="C48" i="26"/>
  <c r="C47" i="26"/>
  <c r="C46" i="26"/>
  <c r="C45" i="26"/>
  <c r="C44" i="26"/>
  <c r="C43" i="26"/>
  <c r="C42" i="26"/>
  <c r="C41" i="26"/>
  <c r="C40" i="26"/>
  <c r="C39" i="26"/>
  <c r="C38" i="26"/>
  <c r="C37" i="26"/>
  <c r="C36" i="26"/>
  <c r="C35" i="26"/>
  <c r="C34" i="26"/>
  <c r="C33" i="26"/>
  <c r="C32" i="26"/>
  <c r="C31" i="26"/>
  <c r="C30" i="26"/>
  <c r="C29" i="26"/>
  <c r="C28" i="26"/>
  <c r="C27" i="26"/>
  <c r="C26" i="26"/>
  <c r="C25" i="26"/>
  <c r="C24" i="26"/>
  <c r="C23" i="26"/>
  <c r="C22" i="26"/>
  <c r="C21" i="26"/>
  <c r="C20" i="26"/>
  <c r="C19" i="26"/>
  <c r="C18" i="26"/>
  <c r="C17" i="26"/>
  <c r="C16" i="26"/>
  <c r="C15" i="26"/>
  <c r="C14" i="26"/>
  <c r="C13" i="26"/>
  <c r="C12" i="26"/>
  <c r="C11" i="26"/>
  <c r="C10" i="26"/>
  <c r="C9" i="26"/>
  <c r="C8" i="26"/>
  <c r="W27" i="26" l="1"/>
  <c r="W13" i="26"/>
  <c r="W30" i="26" s="1"/>
  <c r="AJ41" i="2" l="1"/>
  <c r="I70" i="18" l="1"/>
  <c r="H70" i="18"/>
  <c r="G70" i="18"/>
  <c r="F70" i="18"/>
  <c r="E70" i="18"/>
  <c r="D70" i="18"/>
  <c r="C70" i="18"/>
  <c r="I69" i="18"/>
  <c r="H69" i="18"/>
  <c r="G69" i="18"/>
  <c r="F69" i="18"/>
  <c r="E69" i="18"/>
  <c r="D69" i="18"/>
  <c r="C69" i="18"/>
  <c r="I68" i="18"/>
  <c r="H68" i="18"/>
  <c r="G68" i="18"/>
  <c r="F68" i="18"/>
  <c r="E68" i="18"/>
  <c r="D68" i="18"/>
  <c r="C68" i="18"/>
  <c r="I67" i="18"/>
  <c r="H67" i="18"/>
  <c r="G67" i="18"/>
  <c r="F67" i="18"/>
  <c r="E67" i="18"/>
  <c r="D67" i="18"/>
  <c r="C67" i="18"/>
  <c r="I66" i="18"/>
  <c r="H66" i="18"/>
  <c r="G66" i="18"/>
  <c r="F66" i="18"/>
  <c r="E66" i="18"/>
  <c r="D66" i="18"/>
  <c r="C66" i="18"/>
  <c r="I65" i="18"/>
  <c r="H65" i="18"/>
  <c r="G65" i="18"/>
  <c r="F65" i="18"/>
  <c r="E65" i="18"/>
  <c r="D65" i="18"/>
  <c r="C65" i="18"/>
  <c r="AI43" i="2"/>
  <c r="AH43" i="2"/>
  <c r="AG43" i="2"/>
  <c r="AF43" i="2"/>
  <c r="AE43" i="2"/>
  <c r="AD43" i="2"/>
  <c r="AI42" i="2"/>
  <c r="AH42" i="2"/>
  <c r="AG42" i="2"/>
  <c r="AF42" i="2"/>
  <c r="AE42" i="2"/>
  <c r="AD42" i="2"/>
  <c r="AI41" i="2"/>
  <c r="AH41" i="2"/>
  <c r="AG41" i="2"/>
  <c r="AF41" i="2"/>
  <c r="AE41" i="2"/>
  <c r="AD41" i="2"/>
  <c r="AJ40" i="2"/>
  <c r="AI40" i="2"/>
  <c r="AH40" i="2"/>
  <c r="AG40" i="2"/>
  <c r="AF40" i="2"/>
  <c r="AE40" i="2"/>
  <c r="AD40" i="2"/>
  <c r="AK39" i="2"/>
  <c r="AJ39" i="2"/>
  <c r="AI39" i="2"/>
  <c r="AH39" i="2"/>
  <c r="AG39" i="2"/>
  <c r="AF39" i="2"/>
  <c r="AE39" i="2"/>
  <c r="AD39" i="2"/>
  <c r="AK38" i="2"/>
  <c r="AJ38" i="2"/>
  <c r="AI38" i="2"/>
  <c r="AH38" i="2"/>
  <c r="AG38" i="2"/>
  <c r="AF38" i="2"/>
  <c r="AE38" i="2"/>
  <c r="AD38" i="2"/>
  <c r="M25" i="18" l="1"/>
  <c r="M24" i="18"/>
  <c r="M23" i="18"/>
  <c r="M22" i="18"/>
  <c r="M21" i="18"/>
  <c r="M20" i="18"/>
  <c r="M19" i="18"/>
  <c r="M17" i="18"/>
  <c r="M16" i="18"/>
  <c r="N23" i="9" l="1"/>
  <c r="G59" i="18"/>
  <c r="F59" i="18"/>
  <c r="E59" i="18"/>
  <c r="D59" i="18"/>
  <c r="C59" i="18"/>
  <c r="G58" i="18"/>
  <c r="F58" i="18"/>
  <c r="E58" i="18"/>
  <c r="D58" i="18"/>
  <c r="C58" i="18"/>
  <c r="M15" i="18" s="1"/>
  <c r="G57" i="18"/>
  <c r="F57" i="18"/>
  <c r="E57" i="18"/>
  <c r="D57" i="18"/>
  <c r="C57" i="18"/>
  <c r="H56" i="18"/>
  <c r="G56" i="18"/>
  <c r="F56" i="18"/>
  <c r="E56" i="18"/>
  <c r="D56" i="18"/>
  <c r="C56" i="18"/>
  <c r="I55" i="18"/>
  <c r="H55" i="18"/>
  <c r="G55" i="18"/>
  <c r="F55" i="18"/>
  <c r="E55" i="18"/>
  <c r="D55" i="18"/>
  <c r="C55" i="18"/>
  <c r="I54" i="18"/>
  <c r="H54" i="18"/>
  <c r="G54" i="18"/>
  <c r="F54" i="18"/>
  <c r="E54" i="18"/>
  <c r="D54" i="18"/>
  <c r="C54" i="18"/>
  <c r="H53" i="18"/>
  <c r="G53" i="18"/>
  <c r="F53" i="18"/>
  <c r="E53" i="18"/>
  <c r="D53" i="18"/>
  <c r="C53" i="18"/>
  <c r="I52" i="18"/>
  <c r="H52" i="18"/>
  <c r="G52" i="18"/>
  <c r="F52" i="18"/>
  <c r="E52" i="18"/>
  <c r="D52" i="18"/>
  <c r="C52" i="18"/>
  <c r="I51" i="18"/>
  <c r="H51" i="18"/>
  <c r="G51" i="18"/>
  <c r="F51" i="18"/>
  <c r="E51" i="18"/>
  <c r="D51" i="18"/>
  <c r="C51" i="18"/>
  <c r="N14" i="9" l="1"/>
  <c r="N18" i="9"/>
  <c r="I53" i="18"/>
  <c r="V32" i="3" l="1"/>
  <c r="V31" i="1"/>
  <c r="V29" i="8"/>
  <c r="V28" i="3" l="1"/>
  <c r="V27" i="3"/>
  <c r="V26" i="3"/>
  <c r="V25" i="3"/>
  <c r="V24" i="3"/>
  <c r="V23" i="3"/>
  <c r="V22" i="3"/>
  <c r="V21" i="3"/>
  <c r="V31" i="3"/>
  <c r="U18" i="17" l="1"/>
  <c r="U16" i="17"/>
  <c r="U24" i="17"/>
  <c r="U23" i="17"/>
  <c r="U22" i="17"/>
  <c r="U21" i="17"/>
  <c r="U20" i="17"/>
  <c r="U19" i="17"/>
  <c r="U17" i="17"/>
  <c r="CD5" i="2" l="1"/>
  <c r="CC5" i="2"/>
  <c r="M20" i="22" l="1"/>
  <c r="M24" i="22"/>
  <c r="M23" i="22"/>
  <c r="M22" i="22"/>
  <c r="M19" i="22"/>
  <c r="M18" i="22"/>
  <c r="M17" i="22"/>
  <c r="M16" i="22"/>
  <c r="M21" i="22"/>
  <c r="M15" i="22"/>
  <c r="G14" i="22"/>
  <c r="M25" i="22"/>
  <c r="M14" i="22"/>
  <c r="I3" i="22"/>
  <c r="A9" i="22" l="1"/>
  <c r="A13" i="22"/>
  <c r="A17" i="22"/>
  <c r="A21" i="22"/>
  <c r="A25" i="22"/>
  <c r="A29" i="22"/>
  <c r="A33" i="22"/>
  <c r="A37" i="22"/>
  <c r="B12" i="22"/>
  <c r="B16" i="22"/>
  <c r="B20" i="22"/>
  <c r="B24" i="22"/>
  <c r="B28" i="22"/>
  <c r="B32" i="22"/>
  <c r="B36" i="22"/>
  <c r="C36" i="22"/>
  <c r="C32" i="22"/>
  <c r="C28" i="22"/>
  <c r="C24" i="22"/>
  <c r="C20" i="22"/>
  <c r="C16" i="22"/>
  <c r="C12" i="22"/>
  <c r="D10" i="22"/>
  <c r="D14" i="22"/>
  <c r="D18" i="22"/>
  <c r="D22" i="22"/>
  <c r="D26" i="22"/>
  <c r="D30" i="22"/>
  <c r="D34" i="22"/>
  <c r="A12" i="22"/>
  <c r="A20" i="22"/>
  <c r="A28" i="22"/>
  <c r="A32" i="22"/>
  <c r="B11" i="22"/>
  <c r="B19" i="22"/>
  <c r="B27" i="22"/>
  <c r="B35" i="22"/>
  <c r="C33" i="22"/>
  <c r="C21" i="22"/>
  <c r="D33" i="22"/>
  <c r="A10" i="22"/>
  <c r="A14" i="22"/>
  <c r="A18" i="22"/>
  <c r="A22" i="22"/>
  <c r="A26" i="22"/>
  <c r="A30" i="22"/>
  <c r="A34" i="22"/>
  <c r="B9" i="22"/>
  <c r="B13" i="22"/>
  <c r="B17" i="22"/>
  <c r="B21" i="22"/>
  <c r="B25" i="22"/>
  <c r="B29" i="22"/>
  <c r="B33" i="22"/>
  <c r="B37" i="22"/>
  <c r="C35" i="22"/>
  <c r="C31" i="22"/>
  <c r="C27" i="22"/>
  <c r="C23" i="22"/>
  <c r="C19" i="22"/>
  <c r="C15" i="22"/>
  <c r="C11" i="22"/>
  <c r="D11" i="22"/>
  <c r="D15" i="22"/>
  <c r="D19" i="22"/>
  <c r="D23" i="22"/>
  <c r="D27" i="22"/>
  <c r="D31" i="22"/>
  <c r="D35" i="22"/>
  <c r="A16" i="22"/>
  <c r="A24" i="22"/>
  <c r="A36" i="22"/>
  <c r="B15" i="22"/>
  <c r="B23" i="22"/>
  <c r="B31" i="22"/>
  <c r="C37" i="22"/>
  <c r="C29" i="22"/>
  <c r="C25" i="22"/>
  <c r="C17" i="22"/>
  <c r="C13" i="22"/>
  <c r="D9" i="22"/>
  <c r="D13" i="22"/>
  <c r="D17" i="22"/>
  <c r="D21" i="22"/>
  <c r="D25" i="22"/>
  <c r="D29" i="22"/>
  <c r="D37" i="22"/>
  <c r="A11" i="22"/>
  <c r="A15" i="22"/>
  <c r="A19" i="22"/>
  <c r="A23" i="22"/>
  <c r="A27" i="22"/>
  <c r="A31" i="22"/>
  <c r="A35" i="22"/>
  <c r="B10" i="22"/>
  <c r="B14" i="22"/>
  <c r="B18" i="22"/>
  <c r="B22" i="22"/>
  <c r="B26" i="22"/>
  <c r="B30" i="22"/>
  <c r="B34" i="22"/>
  <c r="C9" i="22"/>
  <c r="C34" i="22"/>
  <c r="C30" i="22"/>
  <c r="C26" i="22"/>
  <c r="C22" i="22"/>
  <c r="C18" i="22"/>
  <c r="C14" i="22"/>
  <c r="C10" i="22"/>
  <c r="D12" i="22"/>
  <c r="D16" i="22"/>
  <c r="D20" i="22"/>
  <c r="D24" i="22"/>
  <c r="D28" i="22"/>
  <c r="D32" i="22"/>
  <c r="D36" i="22"/>
  <c r="M26" i="22"/>
  <c r="M12" i="22" l="1"/>
  <c r="M28" i="22" s="1"/>
  <c r="C25" i="17" l="1"/>
  <c r="B9" i="18" l="1"/>
  <c r="C9" i="18"/>
  <c r="AP28" i="2"/>
  <c r="AP27" i="2"/>
  <c r="V30" i="3" l="1"/>
  <c r="V27" i="8"/>
  <c r="V29" i="1"/>
  <c r="T19" i="12" l="1"/>
  <c r="R20" i="20" l="1"/>
  <c r="R12" i="20"/>
  <c r="R19" i="20"/>
  <c r="R18" i="20"/>
  <c r="R17" i="20"/>
  <c r="R16" i="20"/>
  <c r="R15" i="20"/>
  <c r="R14" i="20"/>
  <c r="R13" i="20"/>
  <c r="R21" i="20" l="1"/>
  <c r="R10" i="20"/>
  <c r="R23" i="20" s="1"/>
  <c r="B43" i="3"/>
  <c r="C54" i="17"/>
  <c r="C53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45" i="17"/>
  <c r="C46" i="17"/>
  <c r="C47" i="17"/>
  <c r="C48" i="17"/>
  <c r="C49" i="17"/>
  <c r="C50" i="17"/>
  <c r="C51" i="17"/>
  <c r="C52" i="17"/>
  <c r="M26" i="18" l="1"/>
  <c r="I3" i="18"/>
  <c r="C32" i="17" l="1"/>
  <c r="C31" i="17"/>
  <c r="C30" i="17"/>
  <c r="C29" i="17"/>
  <c r="C28" i="17"/>
  <c r="C27" i="17"/>
  <c r="C26" i="17"/>
  <c r="C24" i="17"/>
  <c r="C23" i="17"/>
  <c r="C22" i="17"/>
  <c r="C21" i="17"/>
  <c r="C20" i="17"/>
  <c r="C19" i="17"/>
  <c r="C18" i="17"/>
  <c r="C17" i="17"/>
  <c r="C16" i="17"/>
  <c r="C15" i="17"/>
  <c r="C14" i="17"/>
  <c r="C13" i="17"/>
  <c r="C12" i="17"/>
  <c r="C11" i="17"/>
  <c r="C10" i="17"/>
  <c r="C9" i="17"/>
  <c r="C8" i="17"/>
  <c r="U26" i="17" l="1"/>
  <c r="U27" i="17" s="1"/>
  <c r="V20" i="8"/>
  <c r="V30" i="8" l="1"/>
  <c r="V28" i="8"/>
  <c r="V26" i="8"/>
  <c r="V25" i="8"/>
  <c r="V24" i="8"/>
  <c r="V23" i="8"/>
  <c r="V22" i="8"/>
  <c r="V21" i="8"/>
  <c r="V19" i="8"/>
  <c r="V18" i="8"/>
  <c r="V17" i="8"/>
  <c r="V32" i="8" l="1"/>
  <c r="A10" i="5" l="1"/>
  <c r="B32" i="3"/>
  <c r="B16" i="3" l="1"/>
  <c r="B20" i="3"/>
  <c r="B24" i="3"/>
  <c r="B28" i="3"/>
  <c r="B12" i="3"/>
  <c r="B9" i="3"/>
  <c r="B13" i="3"/>
  <c r="B17" i="3"/>
  <c r="B21" i="3"/>
  <c r="B25" i="3"/>
  <c r="B29" i="3"/>
  <c r="B10" i="3"/>
  <c r="B14" i="3"/>
  <c r="B18" i="3"/>
  <c r="B22" i="3"/>
  <c r="B26" i="3"/>
  <c r="B30" i="3"/>
  <c r="B11" i="3"/>
  <c r="B15" i="3"/>
  <c r="B19" i="3"/>
  <c r="B23" i="3"/>
  <c r="B27" i="3"/>
  <c r="B31" i="3"/>
  <c r="B21" i="1"/>
  <c r="B21" i="8"/>
  <c r="B10" i="1"/>
  <c r="B10" i="8"/>
  <c r="B14" i="1"/>
  <c r="B14" i="8"/>
  <c r="B18" i="1"/>
  <c r="B18" i="8"/>
  <c r="B22" i="1"/>
  <c r="B22" i="8"/>
  <c r="B26" i="1"/>
  <c r="B26" i="8"/>
  <c r="B30" i="1"/>
  <c r="B30" i="8"/>
  <c r="B9" i="1"/>
  <c r="B9" i="8"/>
  <c r="B17" i="1"/>
  <c r="B17" i="8"/>
  <c r="B29" i="1"/>
  <c r="B29" i="8"/>
  <c r="B11" i="8"/>
  <c r="B11" i="1"/>
  <c r="B19" i="8"/>
  <c r="B19" i="1"/>
  <c r="B27" i="8"/>
  <c r="B27" i="1"/>
  <c r="B31" i="8"/>
  <c r="B31" i="1"/>
  <c r="B33" i="3"/>
  <c r="B72" i="3"/>
  <c r="B13" i="1"/>
  <c r="B13" i="8"/>
  <c r="B25" i="1"/>
  <c r="B25" i="8"/>
  <c r="B15" i="8"/>
  <c r="B15" i="1"/>
  <c r="B23" i="8"/>
  <c r="B23" i="1"/>
  <c r="C8" i="1"/>
  <c r="C8" i="8"/>
  <c r="B12" i="1"/>
  <c r="B12" i="8"/>
  <c r="B16" i="1"/>
  <c r="B16" i="8"/>
  <c r="B20" i="1"/>
  <c r="B20" i="8"/>
  <c r="B24" i="1"/>
  <c r="B24" i="8"/>
  <c r="B28" i="1"/>
  <c r="B28" i="8"/>
  <c r="B32" i="1"/>
  <c r="B32" i="8"/>
  <c r="C8" i="3" l="1"/>
  <c r="B8" i="1"/>
  <c r="B8" i="8"/>
  <c r="B68" i="1"/>
  <c r="B33" i="1"/>
  <c r="B33" i="8"/>
  <c r="B68" i="8"/>
  <c r="C43" i="8"/>
  <c r="B65" i="8"/>
  <c r="B62" i="8"/>
  <c r="B52" i="8"/>
  <c r="B61" i="8"/>
  <c r="B53" i="8"/>
  <c r="B48" i="8"/>
  <c r="B45" i="8"/>
  <c r="B60" i="8"/>
  <c r="B63" i="8"/>
  <c r="B59" i="8"/>
  <c r="B46" i="8"/>
  <c r="B49" i="8"/>
  <c r="B54" i="8"/>
  <c r="B64" i="8"/>
  <c r="B44" i="8"/>
  <c r="B51" i="8"/>
  <c r="B58" i="8"/>
  <c r="B67" i="8"/>
  <c r="B47" i="8"/>
  <c r="B55" i="8"/>
  <c r="B66" i="8"/>
  <c r="B50" i="8"/>
  <c r="B57" i="8"/>
  <c r="B56" i="8"/>
  <c r="T25" i="12"/>
  <c r="T24" i="12"/>
  <c r="T23" i="12"/>
  <c r="T22" i="12"/>
  <c r="T17" i="12"/>
  <c r="T16" i="12"/>
  <c r="T26" i="11"/>
  <c r="T27" i="11" s="1"/>
  <c r="D14" i="3" l="1"/>
  <c r="D21" i="3"/>
  <c r="E14" i="3"/>
  <c r="F22" i="3"/>
  <c r="D17" i="3"/>
  <c r="E25" i="3"/>
  <c r="F12" i="3"/>
  <c r="D28" i="3"/>
  <c r="E15" i="3"/>
  <c r="F11" i="3"/>
  <c r="D23" i="3"/>
  <c r="E24" i="3"/>
  <c r="F19" i="3"/>
  <c r="D18" i="3"/>
  <c r="E26" i="3"/>
  <c r="F9" i="3"/>
  <c r="D13" i="3"/>
  <c r="E16" i="3"/>
  <c r="F32" i="3"/>
  <c r="E21" i="3"/>
  <c r="F14" i="3"/>
  <c r="D30" i="3"/>
  <c r="E17" i="3"/>
  <c r="F25" i="3"/>
  <c r="D20" i="3"/>
  <c r="E28" i="3"/>
  <c r="F15" i="3"/>
  <c r="D27" i="3"/>
  <c r="E23" i="3"/>
  <c r="F24" i="3"/>
  <c r="D10" i="3"/>
  <c r="E18" i="3"/>
  <c r="F26" i="3"/>
  <c r="D29" i="3"/>
  <c r="E13" i="3"/>
  <c r="F16" i="3"/>
  <c r="D31" i="3"/>
  <c r="D8" i="3"/>
  <c r="F21" i="3"/>
  <c r="D22" i="3"/>
  <c r="E30" i="3"/>
  <c r="F17" i="3"/>
  <c r="D12" i="3"/>
  <c r="E20" i="3"/>
  <c r="F28" i="3"/>
  <c r="D11" i="3"/>
  <c r="E27" i="3"/>
  <c r="F23" i="3"/>
  <c r="D19" i="3"/>
  <c r="E10" i="3"/>
  <c r="F18" i="3"/>
  <c r="D9" i="3"/>
  <c r="E29" i="3"/>
  <c r="F13" i="3"/>
  <c r="D32" i="3"/>
  <c r="E31" i="3"/>
  <c r="E22" i="3"/>
  <c r="F30" i="3"/>
  <c r="D25" i="3"/>
  <c r="E12" i="3"/>
  <c r="F20" i="3"/>
  <c r="D15" i="3"/>
  <c r="E11" i="3"/>
  <c r="F27" i="3"/>
  <c r="D24" i="3"/>
  <c r="E19" i="3"/>
  <c r="F10" i="3"/>
  <c r="D26" i="3"/>
  <c r="E9" i="3"/>
  <c r="F29" i="3"/>
  <c r="D16" i="3"/>
  <c r="E32" i="3"/>
  <c r="F31" i="3"/>
  <c r="B8" i="3"/>
  <c r="B43" i="8"/>
  <c r="T26" i="12"/>
  <c r="E33" i="3" l="1"/>
  <c r="F33" i="3"/>
  <c r="F8" i="3"/>
  <c r="F72" i="3"/>
  <c r="D72" i="3"/>
  <c r="E8" i="3"/>
  <c r="D33" i="3"/>
  <c r="E72" i="3"/>
  <c r="A37" i="9"/>
  <c r="A37" i="18"/>
  <c r="A12" i="18"/>
  <c r="A12" i="9"/>
  <c r="A20" i="18"/>
  <c r="A20" i="9"/>
  <c r="A28" i="18"/>
  <c r="A28" i="9"/>
  <c r="A36" i="18"/>
  <c r="A36" i="9"/>
  <c r="A13" i="18"/>
  <c r="A13" i="9"/>
  <c r="A21" i="18"/>
  <c r="A21" i="9"/>
  <c r="A25" i="18"/>
  <c r="A25" i="9"/>
  <c r="A10" i="18"/>
  <c r="A10" i="9"/>
  <c r="A14" i="18"/>
  <c r="A14" i="9"/>
  <c r="A18" i="18"/>
  <c r="A18" i="9"/>
  <c r="A22" i="18"/>
  <c r="A22" i="9"/>
  <c r="A26" i="18"/>
  <c r="A26" i="9"/>
  <c r="A30" i="18"/>
  <c r="A30" i="9"/>
  <c r="A34" i="18"/>
  <c r="A34" i="9"/>
  <c r="A16" i="18"/>
  <c r="A16" i="9"/>
  <c r="A24" i="18"/>
  <c r="A24" i="9"/>
  <c r="A32" i="18"/>
  <c r="A32" i="9"/>
  <c r="A9" i="18"/>
  <c r="A9" i="9"/>
  <c r="A17" i="18"/>
  <c r="A17" i="9"/>
  <c r="A29" i="18"/>
  <c r="A29" i="9"/>
  <c r="A33" i="18"/>
  <c r="A33" i="9"/>
  <c r="A11" i="18"/>
  <c r="A11" i="9"/>
  <c r="A15" i="18"/>
  <c r="A15" i="9"/>
  <c r="A19" i="18"/>
  <c r="A19" i="9"/>
  <c r="A23" i="18"/>
  <c r="A23" i="9"/>
  <c r="A27" i="18"/>
  <c r="A27" i="9"/>
  <c r="A31" i="18"/>
  <c r="A31" i="9"/>
  <c r="A35" i="18"/>
  <c r="A35" i="9"/>
  <c r="I3" i="9"/>
  <c r="N12" i="43" l="1"/>
  <c r="N30" i="43" s="1"/>
  <c r="C15" i="18"/>
  <c r="D18" i="18"/>
  <c r="C33" i="18"/>
  <c r="D14" i="18"/>
  <c r="C25" i="18"/>
  <c r="D19" i="18"/>
  <c r="V20" i="3"/>
  <c r="V19" i="3"/>
  <c r="V18" i="3"/>
  <c r="V17" i="3"/>
  <c r="V35" i="3" s="1"/>
  <c r="V32" i="1"/>
  <c r="V30" i="1"/>
  <c r="V27" i="1"/>
  <c r="V26" i="1"/>
  <c r="V25" i="1"/>
  <c r="V24" i="1"/>
  <c r="V23" i="1"/>
  <c r="V22" i="1"/>
  <c r="V19" i="1"/>
  <c r="V18" i="1"/>
  <c r="V17" i="1"/>
  <c r="C47" i="12"/>
  <c r="C46" i="12"/>
  <c r="C45" i="12"/>
  <c r="C44" i="12"/>
  <c r="C43" i="12"/>
  <c r="C42" i="12"/>
  <c r="C41" i="12"/>
  <c r="C40" i="12"/>
  <c r="C39" i="12"/>
  <c r="C38" i="12"/>
  <c r="C37" i="12"/>
  <c r="C36" i="12"/>
  <c r="C35" i="12"/>
  <c r="C34" i="12"/>
  <c r="C33" i="12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BO4" i="2"/>
  <c r="BO5" i="2" s="1"/>
  <c r="BO6" i="2" s="1"/>
  <c r="BO7" i="2" s="1"/>
  <c r="BO8" i="2" s="1"/>
  <c r="BO9" i="2" s="1"/>
  <c r="BO10" i="2" s="1"/>
  <c r="BO11" i="2" s="1"/>
  <c r="BO12" i="2" s="1"/>
  <c r="BO13" i="2" s="1"/>
  <c r="BO14" i="2" s="1"/>
  <c r="BO15" i="2" s="1"/>
  <c r="BO16" i="2" s="1"/>
  <c r="BO17" i="2" s="1"/>
  <c r="BO18" i="2" s="1"/>
  <c r="BO19" i="2" s="1"/>
  <c r="BO20" i="2" s="1"/>
  <c r="BO21" i="2" s="1"/>
  <c r="BO22" i="2" s="1"/>
  <c r="BO23" i="2" s="1"/>
  <c r="BO24" i="2" s="1"/>
  <c r="BO25" i="2" s="1"/>
  <c r="BO26" i="2" s="1"/>
  <c r="BO27" i="2" s="1"/>
  <c r="BO28" i="2" s="1"/>
  <c r="BO29" i="2" s="1"/>
  <c r="BO30" i="2" s="1"/>
  <c r="BO31" i="2" s="1"/>
  <c r="BO32" i="2" s="1"/>
  <c r="BO33" i="2" s="1"/>
  <c r="BO34" i="2" s="1"/>
  <c r="BO35" i="2" s="1"/>
  <c r="BO36" i="2" s="1"/>
  <c r="BO37" i="2" s="1"/>
  <c r="BO38" i="2" s="1"/>
  <c r="BO39" i="2" s="1"/>
  <c r="BO40" i="2" s="1"/>
  <c r="BO41" i="2" s="1"/>
  <c r="BO42" i="2" s="1"/>
  <c r="C9" i="12"/>
  <c r="BK4" i="2"/>
  <c r="BK5" i="2" s="1"/>
  <c r="BK6" i="2" s="1"/>
  <c r="BK7" i="2" s="1"/>
  <c r="C8" i="12"/>
  <c r="BK8" i="2" l="1"/>
  <c r="C27" i="18"/>
  <c r="B19" i="18"/>
  <c r="D16" i="18"/>
  <c r="D36" i="18"/>
  <c r="B29" i="18"/>
  <c r="C22" i="18"/>
  <c r="B15" i="18"/>
  <c r="C12" i="18"/>
  <c r="C32" i="18"/>
  <c r="B25" i="18"/>
  <c r="C18" i="18"/>
  <c r="B11" i="18"/>
  <c r="C35" i="18"/>
  <c r="D28" i="18"/>
  <c r="B21" i="18"/>
  <c r="C14" i="18"/>
  <c r="D34" i="18"/>
  <c r="C31" i="18"/>
  <c r="D24" i="18"/>
  <c r="B17" i="18"/>
  <c r="C10" i="18"/>
  <c r="B20" i="18"/>
  <c r="B13" i="18"/>
  <c r="D26" i="18"/>
  <c r="C23" i="18"/>
  <c r="C16" i="18"/>
  <c r="D22" i="18"/>
  <c r="C19" i="18"/>
  <c r="D12" i="18"/>
  <c r="D32" i="18"/>
  <c r="C29" i="18"/>
  <c r="D35" i="18"/>
  <c r="B28" i="18"/>
  <c r="D30" i="18"/>
  <c r="C37" i="18"/>
  <c r="C11" i="18"/>
  <c r="D31" i="18"/>
  <c r="B24" i="18"/>
  <c r="C21" i="18"/>
  <c r="D10" i="18"/>
  <c r="B30" i="18"/>
  <c r="D27" i="18"/>
  <c r="D20" i="18"/>
  <c r="C17" i="18"/>
  <c r="D37" i="18"/>
  <c r="B26" i="18"/>
  <c r="D23" i="18"/>
  <c r="B16" i="18"/>
  <c r="C13" i="18"/>
  <c r="D33" i="18"/>
  <c r="B22" i="18"/>
  <c r="B12" i="18"/>
  <c r="C36" i="18"/>
  <c r="D29" i="18"/>
  <c r="B18" i="18"/>
  <c r="B34" i="18"/>
  <c r="B36" i="18"/>
  <c r="D15" i="18"/>
  <c r="B35" i="18"/>
  <c r="B32" i="18"/>
  <c r="D25" i="18"/>
  <c r="B14" i="18"/>
  <c r="D11" i="18"/>
  <c r="B31" i="18"/>
  <c r="C28" i="18"/>
  <c r="D21" i="18"/>
  <c r="B10" i="18"/>
  <c r="C34" i="18"/>
  <c r="B27" i="18"/>
  <c r="C24" i="18"/>
  <c r="D17" i="18"/>
  <c r="B37" i="18"/>
  <c r="C30" i="18"/>
  <c r="B23" i="18"/>
  <c r="C20" i="18"/>
  <c r="D13" i="18"/>
  <c r="B33" i="18"/>
  <c r="C26" i="18"/>
  <c r="C12" i="11"/>
  <c r="C16" i="11"/>
  <c r="C20" i="11"/>
  <c r="C24" i="11"/>
  <c r="C26" i="11"/>
  <c r="C28" i="11"/>
  <c r="C30" i="11"/>
  <c r="C32" i="11"/>
  <c r="C34" i="11"/>
  <c r="C36" i="11"/>
  <c r="C38" i="11"/>
  <c r="C40" i="11"/>
  <c r="C42" i="11"/>
  <c r="C44" i="11"/>
  <c r="C46" i="11"/>
  <c r="C48" i="11"/>
  <c r="C9" i="11"/>
  <c r="C10" i="11"/>
  <c r="C14" i="11"/>
  <c r="C18" i="11"/>
  <c r="C22" i="11"/>
  <c r="C8" i="11"/>
  <c r="C11" i="11"/>
  <c r="C13" i="11"/>
  <c r="C15" i="11"/>
  <c r="C17" i="11"/>
  <c r="C19" i="11"/>
  <c r="C21" i="11"/>
  <c r="C23" i="11"/>
  <c r="C25" i="11"/>
  <c r="C27" i="11"/>
  <c r="C29" i="11"/>
  <c r="C31" i="11"/>
  <c r="C33" i="11"/>
  <c r="C35" i="11"/>
  <c r="C37" i="11"/>
  <c r="C39" i="11"/>
  <c r="C41" i="11"/>
  <c r="C43" i="11"/>
  <c r="C45" i="11"/>
  <c r="C47" i="11"/>
  <c r="BK9" i="2" l="1"/>
  <c r="BK10" i="2" s="1"/>
  <c r="BK11" i="2" s="1"/>
  <c r="BK12" i="2" s="1"/>
  <c r="BK13" i="2" s="1"/>
  <c r="BK14" i="2" s="1"/>
  <c r="BK15" i="2" s="1"/>
  <c r="BK16" i="2" s="1"/>
  <c r="BK17" i="2" s="1"/>
  <c r="BK18" i="2" s="1"/>
  <c r="BK19" i="2" s="1"/>
  <c r="BK20" i="2" s="1"/>
  <c r="BK21" i="2" s="1"/>
  <c r="BK22" i="2" s="1"/>
  <c r="BK23" i="2" s="1"/>
  <c r="BK24" i="2" s="1"/>
  <c r="BK25" i="2" s="1"/>
  <c r="BK26" i="2" s="1"/>
  <c r="BK27" i="2" s="1"/>
  <c r="BK28" i="2" s="1"/>
  <c r="BK29" i="2" s="1"/>
  <c r="BK30" i="2" s="1"/>
  <c r="BK31" i="2" s="1"/>
  <c r="BK32" i="2" s="1"/>
  <c r="BK33" i="2" s="1"/>
  <c r="BK34" i="2" s="1"/>
  <c r="BK35" i="2" s="1"/>
  <c r="BK36" i="2" s="1"/>
  <c r="BK37" i="2" s="1"/>
  <c r="BK38" i="2" s="1"/>
  <c r="BK39" i="2" s="1"/>
  <c r="BK40" i="2" s="1"/>
  <c r="BK41" i="2" s="1"/>
  <c r="BK42" i="2" s="1"/>
  <c r="BK43" i="2" s="1"/>
  <c r="T13" i="12"/>
  <c r="T28" i="12" s="1"/>
  <c r="N29" i="9"/>
  <c r="N31" i="9" s="1"/>
  <c r="T13" i="11" l="1"/>
  <c r="T29" i="11" s="1"/>
  <c r="M14" i="18" l="1"/>
  <c r="M27" i="18" s="1"/>
  <c r="M12" i="18"/>
  <c r="M29" i="18" s="1"/>
  <c r="N12" i="9"/>
  <c r="N33" i="9" s="1"/>
  <c r="BH8" i="2"/>
  <c r="H17" i="5" s="1"/>
  <c r="BH7" i="2"/>
  <c r="H16" i="5" s="1"/>
  <c r="BH6" i="2"/>
  <c r="BH5" i="2"/>
  <c r="BH4" i="2"/>
  <c r="BH3" i="2"/>
  <c r="AR3" i="2"/>
  <c r="A11" i="5" s="1"/>
  <c r="AR4" i="2" l="1"/>
  <c r="A12" i="5" s="1"/>
  <c r="AR5" i="2" l="1"/>
  <c r="A13" i="5" s="1"/>
  <c r="AR6" i="2" l="1"/>
  <c r="A14" i="5" s="1"/>
  <c r="C49" i="3"/>
  <c r="C53" i="3"/>
  <c r="C57" i="3"/>
  <c r="C61" i="3"/>
  <c r="C65" i="3"/>
  <c r="C69" i="3"/>
  <c r="C48" i="3"/>
  <c r="C52" i="3"/>
  <c r="C56" i="3"/>
  <c r="C60" i="3"/>
  <c r="C64" i="3"/>
  <c r="C68" i="3"/>
  <c r="C50" i="3"/>
  <c r="C54" i="3"/>
  <c r="C58" i="3"/>
  <c r="C62" i="3"/>
  <c r="C66" i="3"/>
  <c r="C70" i="3"/>
  <c r="C51" i="3"/>
  <c r="C55" i="3"/>
  <c r="C59" i="3"/>
  <c r="C63" i="3"/>
  <c r="C67" i="3"/>
  <c r="B71" i="3"/>
  <c r="B47" i="1"/>
  <c r="B51" i="1"/>
  <c r="B63" i="1"/>
  <c r="B67" i="1"/>
  <c r="B55" i="1"/>
  <c r="C43" i="1"/>
  <c r="B59" i="1"/>
  <c r="B46" i="1"/>
  <c r="B50" i="1"/>
  <c r="B54" i="1"/>
  <c r="B58" i="1"/>
  <c r="B62" i="1"/>
  <c r="B66" i="1"/>
  <c r="B44" i="1"/>
  <c r="B48" i="1"/>
  <c r="B52" i="1"/>
  <c r="B56" i="1"/>
  <c r="B60" i="1"/>
  <c r="B64" i="1"/>
  <c r="B45" i="1"/>
  <c r="B49" i="1"/>
  <c r="B53" i="1"/>
  <c r="B57" i="1"/>
  <c r="B61" i="1"/>
  <c r="B65" i="1"/>
  <c r="B43" i="1" l="1"/>
  <c r="B63" i="3"/>
  <c r="B70" i="3"/>
  <c r="B54" i="3"/>
  <c r="B60" i="3"/>
  <c r="B69" i="3"/>
  <c r="B53" i="3"/>
  <c r="B59" i="3"/>
  <c r="B66" i="3"/>
  <c r="B50" i="3"/>
  <c r="B56" i="3"/>
  <c r="B65" i="3"/>
  <c r="B49" i="3"/>
  <c r="B55" i="3"/>
  <c r="B62" i="3"/>
  <c r="B68" i="3"/>
  <c r="B52" i="3"/>
  <c r="B61" i="3"/>
  <c r="B67" i="3"/>
  <c r="B51" i="3"/>
  <c r="B58" i="3"/>
  <c r="B64" i="3"/>
  <c r="B48" i="3"/>
  <c r="B57" i="3"/>
  <c r="AR7" i="2"/>
  <c r="A15" i="5" s="1"/>
  <c r="C47" i="3"/>
  <c r="D67" i="3" l="1"/>
  <c r="E63" i="3"/>
  <c r="F52" i="3"/>
  <c r="D50" i="3"/>
  <c r="E66" i="3"/>
  <c r="F56" i="3"/>
  <c r="D65" i="3"/>
  <c r="E59" i="3"/>
  <c r="F54" i="3"/>
  <c r="D53" i="3"/>
  <c r="E69" i="3"/>
  <c r="F48" i="3"/>
  <c r="D51" i="3"/>
  <c r="E70" i="3"/>
  <c r="F57" i="3"/>
  <c r="D55" i="3"/>
  <c r="E58" i="3"/>
  <c r="F64" i="3"/>
  <c r="F63" i="3"/>
  <c r="D71" i="3"/>
  <c r="E50" i="3"/>
  <c r="F66" i="3"/>
  <c r="D49" i="3"/>
  <c r="E65" i="3"/>
  <c r="F59" i="3"/>
  <c r="D60" i="3"/>
  <c r="E53" i="3"/>
  <c r="F69" i="3"/>
  <c r="D62" i="3"/>
  <c r="E51" i="3"/>
  <c r="F70" i="3"/>
  <c r="D68" i="3"/>
  <c r="E55" i="3"/>
  <c r="F58" i="3"/>
  <c r="D61" i="3"/>
  <c r="E67" i="3"/>
  <c r="F67" i="3"/>
  <c r="D52" i="3"/>
  <c r="E71" i="3"/>
  <c r="F50" i="3"/>
  <c r="D56" i="3"/>
  <c r="E49" i="3"/>
  <c r="F65" i="3"/>
  <c r="D54" i="3"/>
  <c r="E60" i="3"/>
  <c r="F53" i="3"/>
  <c r="D48" i="3"/>
  <c r="E62" i="3"/>
  <c r="F51" i="3"/>
  <c r="D57" i="3"/>
  <c r="E68" i="3"/>
  <c r="F55" i="3"/>
  <c r="D64" i="3"/>
  <c r="E61" i="3"/>
  <c r="D63" i="3"/>
  <c r="E52" i="3"/>
  <c r="F71" i="3"/>
  <c r="D66" i="3"/>
  <c r="E56" i="3"/>
  <c r="F49" i="3"/>
  <c r="D59" i="3"/>
  <c r="E54" i="3"/>
  <c r="F60" i="3"/>
  <c r="D69" i="3"/>
  <c r="E48" i="3"/>
  <c r="F62" i="3"/>
  <c r="D70" i="3"/>
  <c r="E57" i="3"/>
  <c r="F68" i="3"/>
  <c r="D58" i="3"/>
  <c r="E64" i="3"/>
  <c r="F61" i="3"/>
  <c r="E47" i="3"/>
  <c r="B47" i="3"/>
  <c r="AR8" i="2"/>
  <c r="A16" i="5" s="1"/>
  <c r="F47" i="3" l="1"/>
  <c r="D47" i="3"/>
  <c r="AR9" i="2"/>
  <c r="A17" i="5" s="1"/>
  <c r="AR10" i="2" l="1"/>
  <c r="A18" i="5" s="1"/>
  <c r="U14" i="17" l="1"/>
  <c r="U29" i="17" s="1"/>
  <c r="AR11" i="2"/>
  <c r="A19" i="5" s="1"/>
  <c r="AR12" i="2" l="1"/>
  <c r="A20" i="5" s="1"/>
  <c r="AR13" i="2" l="1"/>
  <c r="A21" i="5" s="1"/>
  <c r="AR14" i="2" l="1"/>
  <c r="A22" i="5" s="1"/>
  <c r="AR15" i="2" l="1"/>
  <c r="A23" i="5" s="1"/>
  <c r="AR16" i="2" l="1"/>
  <c r="A24" i="5" s="1"/>
  <c r="AR17" i="2" l="1"/>
  <c r="A25" i="5" s="1"/>
  <c r="AR18" i="2" l="1"/>
  <c r="A26" i="5" s="1"/>
  <c r="AR19" i="2" l="1"/>
  <c r="A27" i="5" s="1"/>
  <c r="AR20" i="2" l="1"/>
  <c r="A28" i="5" s="1"/>
  <c r="AR21" i="2" l="1"/>
  <c r="A29" i="5" s="1"/>
  <c r="AR22" i="2" l="1"/>
  <c r="A30" i="5" s="1"/>
  <c r="V14" i="3" l="1"/>
  <c r="V37" i="3" s="1"/>
  <c r="AR23" i="2"/>
  <c r="A31" i="5" s="1"/>
  <c r="V14" i="1" l="1"/>
  <c r="V36" i="1" s="1"/>
  <c r="AR24" i="2"/>
  <c r="A32" i="5" s="1"/>
  <c r="AR25" i="2" l="1"/>
  <c r="A33" i="5" s="1"/>
  <c r="AR26" i="2" l="1"/>
  <c r="A34" i="5" s="1"/>
  <c r="AR27" i="2" l="1"/>
  <c r="A35" i="5" s="1"/>
  <c r="AR28" i="2" l="1"/>
  <c r="A36" i="5" s="1"/>
  <c r="AR29" i="2" l="1"/>
  <c r="A37" i="5" s="1"/>
  <c r="AR30" i="2" l="1"/>
  <c r="N12" i="5" l="1"/>
  <c r="N27" i="5" s="1"/>
  <c r="D9" i="18" l="1"/>
  <c r="V34" i="1" l="1"/>
  <c r="AI4" i="2"/>
  <c r="AJ3" i="2"/>
  <c r="AI5" i="2" l="1"/>
  <c r="AJ4" i="2"/>
  <c r="AI6" i="2" l="1"/>
  <c r="AJ5" i="2"/>
  <c r="AJ6" i="2" l="1"/>
  <c r="AI7" i="2"/>
  <c r="AI8" i="2" l="1"/>
  <c r="AJ7" i="2"/>
  <c r="AI9" i="2" l="1"/>
  <c r="AJ8" i="2"/>
  <c r="AI10" i="2" l="1"/>
  <c r="AJ9" i="2"/>
  <c r="AJ10" i="2" l="1"/>
  <c r="AI11" i="2"/>
  <c r="AJ11" i="2" l="1"/>
  <c r="AI12" i="2"/>
  <c r="AI13" i="2" l="1"/>
  <c r="AJ12" i="2"/>
  <c r="AI14" i="2" l="1"/>
  <c r="AJ13" i="2"/>
  <c r="AI15" i="2" l="1"/>
  <c r="AJ14" i="2"/>
  <c r="AI16" i="2" l="1"/>
  <c r="AJ15" i="2"/>
  <c r="V14" i="8" l="1"/>
  <c r="V34" i="8" s="1"/>
  <c r="AI17" i="2"/>
  <c r="AJ16" i="2"/>
  <c r="AI18" i="2" l="1"/>
  <c r="AJ17" i="2"/>
  <c r="AJ18" i="2" l="1"/>
  <c r="AI19" i="2"/>
  <c r="AI20" i="2" l="1"/>
  <c r="AJ19" i="2"/>
  <c r="AJ20" i="2" l="1"/>
  <c r="AI21" i="2"/>
  <c r="AJ21" i="2" l="1"/>
  <c r="AI22" i="2"/>
  <c r="AI23" i="2" l="1"/>
  <c r="AJ22" i="2"/>
  <c r="AI24" i="2" l="1"/>
  <c r="AJ23" i="2"/>
  <c r="AJ24" i="2" l="1"/>
  <c r="AI25" i="2"/>
  <c r="AJ25" i="2" l="1"/>
  <c r="AI26" i="2"/>
  <c r="AI27" i="2" l="1"/>
  <c r="AJ26" i="2"/>
  <c r="AJ27" i="2" l="1"/>
  <c r="AI28" i="2"/>
  <c r="AJ28" i="2" l="1"/>
</calcChain>
</file>

<file path=xl/sharedStrings.xml><?xml version="1.0" encoding="utf-8"?>
<sst xmlns="http://schemas.openxmlformats.org/spreadsheetml/2006/main" count="4902" uniqueCount="824">
  <si>
    <r>
      <t xml:space="preserve">Lock Desk Hours: </t>
    </r>
    <r>
      <rPr>
        <sz val="10"/>
        <color theme="1"/>
        <rFont val="Calibri"/>
        <family val="2"/>
        <scheme val="minor"/>
      </rPr>
      <t>8am – 3:00pm PST</t>
    </r>
  </si>
  <si>
    <t xml:space="preserve">NMLS # 133519 </t>
  </si>
  <si>
    <t>MAX PRICE AND LOCK TERM</t>
  </si>
  <si>
    <t>Note Rate</t>
  </si>
  <si>
    <t>Full Doc</t>
  </si>
  <si>
    <t>Alt Doc</t>
  </si>
  <si>
    <t>Max Price</t>
  </si>
  <si>
    <t>36 Months</t>
  </si>
  <si>
    <t>15 Lock Period</t>
  </si>
  <si>
    <t>24 Months</t>
  </si>
  <si>
    <t>30 Lock Period</t>
  </si>
  <si>
    <t>12 Months</t>
  </si>
  <si>
    <t>0 Months</t>
  </si>
  <si>
    <t>7/6 ARM</t>
  </si>
  <si>
    <t>NA</t>
  </si>
  <si>
    <t>&lt;=50.00</t>
  </si>
  <si>
    <t>50.01-55.00</t>
  </si>
  <si>
    <t>55.01-60.00</t>
  </si>
  <si>
    <t>60.01-65.00</t>
  </si>
  <si>
    <t>65.01-70.00</t>
  </si>
  <si>
    <t>70.01-75.00</t>
  </si>
  <si>
    <t>75.01-80.00</t>
  </si>
  <si>
    <t>80.01-85.00</t>
  </si>
  <si>
    <t>85.01-90.00</t>
  </si>
  <si>
    <t>740-759</t>
  </si>
  <si>
    <t>720-739</t>
  </si>
  <si>
    <t>700-719</t>
  </si>
  <si>
    <t>680-699</t>
  </si>
  <si>
    <t>660-679</t>
  </si>
  <si>
    <t>2nd Home</t>
  </si>
  <si>
    <t>ARM Notes</t>
  </si>
  <si>
    <t>ARM Index:  SOFR</t>
  </si>
  <si>
    <t>Floor Rate = Note Rate</t>
  </si>
  <si>
    <t>Extension Fees</t>
  </si>
  <si>
    <t>*2 total lock extensions allowed</t>
  </si>
  <si>
    <t>30 Yr Fix</t>
  </si>
  <si>
    <t>Coupon</t>
  </si>
  <si>
    <t>NQHEM+</t>
  </si>
  <si>
    <t>NQHEM</t>
  </si>
  <si>
    <t>760-779</t>
  </si>
  <si>
    <t>780+</t>
  </si>
  <si>
    <t>Bank Statement - 12/24 Months</t>
  </si>
  <si>
    <t>1099 - 12/24 Months</t>
  </si>
  <si>
    <t>Asset Utilization</t>
  </si>
  <si>
    <t xml:space="preserve">Alt Doc </t>
  </si>
  <si>
    <t xml:space="preserve">Additional </t>
  </si>
  <si>
    <t>Adjustments</t>
  </si>
  <si>
    <t>Bank Statement - 12 Months</t>
  </si>
  <si>
    <t>1099 - 12 Months</t>
  </si>
  <si>
    <t>DTI</t>
  </si>
  <si>
    <t>43.01%-50%</t>
  </si>
  <si>
    <t>&lt;=$250,000</t>
  </si>
  <si>
    <t>Loan Balance</t>
  </si>
  <si>
    <t>$250,001 - $750,000</t>
  </si>
  <si>
    <t>$750,001 - $1,000,000</t>
  </si>
  <si>
    <t>$1,000,001 - $1,500,000</t>
  </si>
  <si>
    <t>$1,500,001 - $2,000,000</t>
  </si>
  <si>
    <t>$2,000,001 - $2,500,000</t>
  </si>
  <si>
    <t>$2,500,001 - $3,000,000</t>
  </si>
  <si>
    <t>$3,000,001 - $3,500,000</t>
  </si>
  <si>
    <t>$3,500,001 - $4,000,000</t>
  </si>
  <si>
    <t>Purpose</t>
  </si>
  <si>
    <t>Purchase</t>
  </si>
  <si>
    <t>R/T Refi</t>
  </si>
  <si>
    <t>Cash-Out Refi</t>
  </si>
  <si>
    <t>Occupancy</t>
  </si>
  <si>
    <t>Investor</t>
  </si>
  <si>
    <t>Property Type</t>
  </si>
  <si>
    <t>Condo</t>
  </si>
  <si>
    <t>2-4 Unit</t>
  </si>
  <si>
    <t>Amortization</t>
  </si>
  <si>
    <t>Interest Only - 30 Year Term</t>
  </si>
  <si>
    <t>Interest Only - 40 Year Term</t>
  </si>
  <si>
    <t>Other</t>
  </si>
  <si>
    <t>Escrow Waiver</t>
  </si>
  <si>
    <t>1) Prepayment penalties not allowed in AK, KS, MI, MN, NM, OH, and RI</t>
  </si>
  <si>
    <t>&gt;43%</t>
  </si>
  <si>
    <t>Housing History</t>
  </si>
  <si>
    <t>1x30x12</t>
  </si>
  <si>
    <t>0x60x12</t>
  </si>
  <si>
    <t>0x90x12</t>
  </si>
  <si>
    <t>Housing Event</t>
  </si>
  <si>
    <t>&gt;=36 Mo</t>
  </si>
  <si>
    <t>Seasoning</t>
  </si>
  <si>
    <t>24 - 35 Mo</t>
  </si>
  <si>
    <t>12 - 23 Mo</t>
  </si>
  <si>
    <t>740+</t>
  </si>
  <si>
    <t>640-659</t>
  </si>
  <si>
    <t>620-639</t>
  </si>
  <si>
    <t>600-619</t>
  </si>
  <si>
    <t xml:space="preserve">Margin: 5.000%  </t>
  </si>
  <si>
    <t>CAPS:  5/1/5</t>
  </si>
  <si>
    <r>
      <t xml:space="preserve">OTHER LLPAs </t>
    </r>
    <r>
      <rPr>
        <sz val="9"/>
        <color indexed="8"/>
        <rFont val="Calibri"/>
        <family val="2"/>
      </rPr>
      <t>(Price Adjustments)</t>
    </r>
  </si>
  <si>
    <t>Full Doc: NQHEM+</t>
  </si>
  <si>
    <t>Alt Doc: NQHEM+</t>
  </si>
  <si>
    <t>Full Doc: NQHEM</t>
  </si>
  <si>
    <t>Alt Doc: NQHEM</t>
  </si>
  <si>
    <t>5 days</t>
  </si>
  <si>
    <t>7 days</t>
  </si>
  <si>
    <t>10 days</t>
  </si>
  <si>
    <t>15 days</t>
  </si>
  <si>
    <t>10/6 ARM</t>
  </si>
  <si>
    <t>WVOE</t>
  </si>
  <si>
    <t>rate</t>
  </si>
  <si>
    <t>5/6 Arm</t>
  </si>
  <si>
    <t>15 Yr Fx</t>
  </si>
  <si>
    <t>30 Yr Fx</t>
  </si>
  <si>
    <t>Arm Margin</t>
  </si>
  <si>
    <t>Fixed Margin</t>
  </si>
  <si>
    <t>30 day lock adjustment</t>
  </si>
  <si>
    <t>Prepay Term</t>
  </si>
  <si>
    <t>Min Price</t>
  </si>
  <si>
    <t>60 Months</t>
  </si>
  <si>
    <t>48 Months</t>
  </si>
  <si>
    <t>No Penalty</t>
  </si>
  <si>
    <t>10/ 6 ARM</t>
  </si>
  <si>
    <t>PrePay Notes</t>
  </si>
  <si>
    <t>ARM Requirements</t>
  </si>
  <si>
    <t>ARM Index</t>
  </si>
  <si>
    <t>SOFR 30AVG</t>
  </si>
  <si>
    <t>ARM Margin</t>
  </si>
  <si>
    <t>2/1/5</t>
  </si>
  <si>
    <t>Reset Frequency</t>
  </si>
  <si>
    <t>6 mo</t>
  </si>
  <si>
    <t>Lock Period Adjustments</t>
  </si>
  <si>
    <t>30 days</t>
  </si>
  <si>
    <t>45 days</t>
  </si>
  <si>
    <t>DSCR</t>
  </si>
  <si>
    <t>80.01-85</t>
  </si>
  <si>
    <t>760+</t>
  </si>
  <si>
    <t>&gt;=1.25</t>
  </si>
  <si>
    <t>1.00-1.24</t>
  </si>
  <si>
    <t>.75-.99</t>
  </si>
  <si>
    <t>&lt;.75</t>
  </si>
  <si>
    <r>
      <t xml:space="preserve">OTHER LLPAs </t>
    </r>
    <r>
      <rPr>
        <sz val="10"/>
        <color indexed="8"/>
        <rFont val="Calibri"/>
        <family val="2"/>
      </rPr>
      <t>(Price Adjustments)</t>
    </r>
  </si>
  <si>
    <t>&lt;=50</t>
  </si>
  <si>
    <t>50.01-55</t>
  </si>
  <si>
    <t>55.01-60</t>
  </si>
  <si>
    <t>60.01-65</t>
  </si>
  <si>
    <t>65.01-70</t>
  </si>
  <si>
    <t>70.01-75</t>
  </si>
  <si>
    <t>75.01-80</t>
  </si>
  <si>
    <t>&gt;36 Mo</t>
  </si>
  <si>
    <t>&lt;=$150,000</t>
  </si>
  <si>
    <t>$150,001 - $250,000</t>
  </si>
  <si>
    <t>250,001-500,000</t>
  </si>
  <si>
    <t>500,001-1,000,000</t>
  </si>
  <si>
    <t>1,000,001-1,500,000</t>
  </si>
  <si>
    <t>1,500,001-2,000,000</t>
  </si>
  <si>
    <t>2,000,001-2,500,000</t>
  </si>
  <si>
    <t>2,500,001-3,000,000</t>
  </si>
  <si>
    <t>3,000,001-3,500,000</t>
  </si>
  <si>
    <t>State</t>
  </si>
  <si>
    <t>CT, IL, NJ, NY</t>
  </si>
  <si>
    <t>40 Year</t>
  </si>
  <si>
    <t>Interest Only</t>
  </si>
  <si>
    <t>5% Fixed</t>
  </si>
  <si>
    <t>Prepayment</t>
  </si>
  <si>
    <t xml:space="preserve">  Penalty Term*</t>
  </si>
  <si>
    <t>Foreign National</t>
  </si>
  <si>
    <t>Verus</t>
  </si>
  <si>
    <t>RateSheet</t>
  </si>
  <si>
    <t>DSCR Multi Property (5-8 Residential Units)</t>
  </si>
  <si>
    <t>1) Prepayment penalties not allowed in AK, KS, MI, MN, MS, NM, OH, and RI</t>
  </si>
  <si>
    <t xml:space="preserve">2) Prepayment penalties not allowed on loans vested to individuals </t>
  </si>
  <si>
    <t xml:space="preserve">     in IL and NJ</t>
  </si>
  <si>
    <t xml:space="preserve">3) Prepayment penalties not allowed on loan amounts less </t>
  </si>
  <si>
    <t xml:space="preserve">     than $278,204 in PA</t>
  </si>
  <si>
    <t>Program Codes</t>
  </si>
  <si>
    <t>TBD58-FX30</t>
  </si>
  <si>
    <t>Beacon DSCR 30 Yr Fixed</t>
  </si>
  <si>
    <t>TBD58-FX30IO</t>
  </si>
  <si>
    <t>TBD58-30AL07</t>
  </si>
  <si>
    <t>Beacon DSCR 7/6 ARM</t>
  </si>
  <si>
    <t>TBD58-30AL07IO</t>
  </si>
  <si>
    <t xml:space="preserve">Beacon DSCR 7/6 ARM IO </t>
  </si>
  <si>
    <t>TBD58-30AL010</t>
  </si>
  <si>
    <t>Beacon DSCR 10/6 ARM</t>
  </si>
  <si>
    <t>TBD58-30AL010IO</t>
  </si>
  <si>
    <t xml:space="preserve">Beacon DSCR 10/6 ARM IO </t>
  </si>
  <si>
    <t>7yr &amp; 10yr ARM Caps</t>
  </si>
  <si>
    <t xml:space="preserve"> 5/1/5</t>
  </si>
  <si>
    <t>DSCR &gt;= 1.00</t>
  </si>
  <si>
    <t>Housing Event Seasoning</t>
  </si>
  <si>
    <t>2-8 Mixed Use</t>
  </si>
  <si>
    <t>IO - 30 Yr Term</t>
  </si>
  <si>
    <r>
      <t xml:space="preserve">  Penalty Term</t>
    </r>
    <r>
      <rPr>
        <b/>
        <vertAlign val="superscript"/>
        <sz val="10"/>
        <color theme="0"/>
        <rFont val="Calibri"/>
        <family val="2"/>
        <scheme val="minor"/>
      </rPr>
      <t>1-3</t>
    </r>
  </si>
  <si>
    <t>ACH Waiver</t>
  </si>
  <si>
    <t>LOCK DESK</t>
  </si>
  <si>
    <t>APPRAISAL ORDER PROCEDURES</t>
  </si>
  <si>
    <t>CONTACT:</t>
  </si>
  <si>
    <t>E-mail:</t>
  </si>
  <si>
    <t>lockdesk@thelender.com</t>
  </si>
  <si>
    <t>Direct:</t>
  </si>
  <si>
    <t>833-381-8733</t>
  </si>
  <si>
    <t>Lock Desk Closes at 3:00 PM PST</t>
  </si>
  <si>
    <t>TABLE OF CONTENTS</t>
  </si>
  <si>
    <t>Page 2</t>
  </si>
  <si>
    <t>Page 3</t>
  </si>
  <si>
    <t>*EXTENSION FEES</t>
  </si>
  <si>
    <t>5 day</t>
  </si>
  <si>
    <t>Eligible States</t>
  </si>
  <si>
    <t xml:space="preserve">AK*, AL, AR, AZ, CA, CO, CT, DC, DE, FL, GA, HI, IA, ID, IL, IN, KS*, KY, LA, MA, MD, ME, MI*, MN*, MO, MS, MT, </t>
  </si>
  <si>
    <t>*See Matrix for restrictions and additional details regarding Prepayment Penalty</t>
  </si>
  <si>
    <t>LOSS PAYEE</t>
  </si>
  <si>
    <t>Hometown Equity Mortgage, LLC dba theLender its successors and/or assigns</t>
  </si>
  <si>
    <t>25531 Commercentre Dr #250, Lake Forest, CA 92630</t>
  </si>
  <si>
    <t>For use by mortgage professionals only.  Mortgage Financing Provided by Hometown Equity Mortgage, LLC dba theLender  NMLS #133519 .  Rates, terms and programs subject to change without notice.</t>
  </si>
  <si>
    <t>CPA Prepared P&amp;L - 12 Months or 24 Months</t>
  </si>
  <si>
    <t>Condotel</t>
  </si>
  <si>
    <t>5%,4%,3%,2%,1%</t>
  </si>
  <si>
    <t>5%,4%,3%,2%</t>
  </si>
  <si>
    <t>5%,4%,3%</t>
  </si>
  <si>
    <t>5%,4%</t>
  </si>
  <si>
    <t>Declining PrePay:</t>
  </si>
  <si>
    <t>7 day</t>
  </si>
  <si>
    <t>10 day</t>
  </si>
  <si>
    <t>15 day</t>
  </si>
  <si>
    <t xml:space="preserve">Full Doc - 2 Years </t>
  </si>
  <si>
    <t>Full Doc - 2 Years</t>
  </si>
  <si>
    <t>Choose a Selection</t>
  </si>
  <si>
    <t>7/6 Arm</t>
  </si>
  <si>
    <t>10/6 Arm</t>
  </si>
  <si>
    <t>yes</t>
  </si>
  <si>
    <t>no</t>
  </si>
  <si>
    <t>*NONIPricer</t>
  </si>
  <si>
    <t>Category</t>
  </si>
  <si>
    <t>Inputs</t>
  </si>
  <si>
    <t>Price</t>
  </si>
  <si>
    <t>Product</t>
  </si>
  <si>
    <t>Interest Rate ---&gt;</t>
  </si>
  <si>
    <t>FICO Range</t>
  </si>
  <si>
    <t>Housing Events</t>
  </si>
  <si>
    <t>40 Year Term</t>
  </si>
  <si>
    <t>5% PPP</t>
  </si>
  <si>
    <t>Declining PPP</t>
  </si>
  <si>
    <t>Lock Period</t>
  </si>
  <si>
    <t>Total LLPAs</t>
  </si>
  <si>
    <t>Final Price ---&gt;</t>
  </si>
  <si>
    <t>*NONI Pricer is a pricing tool only, please refer to the matrix for eligibility</t>
  </si>
  <si>
    <t>Foreign National 680+</t>
  </si>
  <si>
    <t>NQHEM Premier</t>
  </si>
  <si>
    <t>Full Doc: NQHEM Premier</t>
  </si>
  <si>
    <t>Margin</t>
  </si>
  <si>
    <t>Time:</t>
  </si>
  <si>
    <t>SOFR 30AVG:</t>
  </si>
  <si>
    <t>Rate</t>
  </si>
  <si>
    <t>5/6 ARM</t>
  </si>
  <si>
    <t>15 YR FIX</t>
  </si>
  <si>
    <t>30 YR FIX</t>
  </si>
  <si>
    <t>Fees</t>
  </si>
  <si>
    <r>
      <t>Pre-Close Review (Delegated)</t>
    </r>
    <r>
      <rPr>
        <vertAlign val="superscript"/>
        <sz val="10"/>
        <color theme="1"/>
        <rFont val="Times New Roman"/>
        <family val="1"/>
      </rPr>
      <t>1</t>
    </r>
  </si>
  <si>
    <r>
      <t>Non-Delegated Review</t>
    </r>
    <r>
      <rPr>
        <vertAlign val="superscript"/>
        <sz val="10"/>
        <color theme="1"/>
        <rFont val="Times New Roman"/>
        <family val="1"/>
      </rPr>
      <t>1</t>
    </r>
  </si>
  <si>
    <r>
      <t>Funding</t>
    </r>
    <r>
      <rPr>
        <vertAlign val="superscript"/>
        <sz val="10"/>
        <color theme="1"/>
        <rFont val="Times New Roman"/>
        <family val="1"/>
      </rPr>
      <t>2</t>
    </r>
  </si>
  <si>
    <t xml:space="preserve">1) Fee is applied regardless of final purchase status </t>
  </si>
  <si>
    <t>2) Fee is applied only if loan is purchased by VMC</t>
  </si>
  <si>
    <t>* See the VMC Seller Guide for other fees that may apply</t>
  </si>
  <si>
    <r>
      <t>Prepay Term</t>
    </r>
    <r>
      <rPr>
        <vertAlign val="superscript"/>
        <sz val="10"/>
        <rFont val="Times New Roman"/>
        <family val="1"/>
      </rPr>
      <t>1-4</t>
    </r>
  </si>
  <si>
    <t>4) Only declining prepayment penalty structures allowed in MS</t>
  </si>
  <si>
    <t xml:space="preserve">5) Acceptable structures include the following: </t>
  </si>
  <si>
    <r>
      <rPr>
        <i/>
        <sz val="6"/>
        <color theme="1"/>
        <rFont val="Times New Roman"/>
        <family val="1"/>
      </rPr>
      <t>▪</t>
    </r>
    <r>
      <rPr>
        <i/>
        <sz val="10"/>
        <color theme="1"/>
        <rFont val="Times New Roman"/>
        <family val="1"/>
      </rPr>
      <t xml:space="preserve">6 mo Interest 
</t>
    </r>
  </si>
  <si>
    <r>
      <rPr>
        <i/>
        <sz val="6"/>
        <color theme="1"/>
        <rFont val="Times New Roman"/>
        <family val="1"/>
      </rPr>
      <t>▪</t>
    </r>
    <r>
      <rPr>
        <i/>
        <sz val="10"/>
        <color theme="1"/>
        <rFont val="Times New Roman"/>
        <family val="1"/>
      </rPr>
      <t>3%,4%,or 5% fixed percentage</t>
    </r>
  </si>
  <si>
    <r>
      <rPr>
        <i/>
        <sz val="6"/>
        <color theme="1"/>
        <rFont val="Times New Roman"/>
        <family val="1"/>
      </rPr>
      <t>▪</t>
    </r>
    <r>
      <rPr>
        <i/>
        <sz val="10"/>
        <color theme="1"/>
        <rFont val="Times New Roman"/>
        <family val="1"/>
      </rPr>
      <t xml:space="preserve">Declining structures that do not exceed 5% and do not drop below 3% in the first 3 years. </t>
    </r>
  </si>
  <si>
    <t xml:space="preserve">  For example: (5%/4%/3%/3%/3%) or (5%/4%/3%/2%/1%)</t>
  </si>
  <si>
    <t>Price Adjustments</t>
  </si>
  <si>
    <t>FICO/CLTV</t>
  </si>
  <si>
    <t>LLPA's with Additional Margin, add additional margin for any specific LLPA</t>
  </si>
  <si>
    <t>$250,001 - $500,000</t>
  </si>
  <si>
    <t>$500,001 - $1,000,000</t>
  </si>
  <si>
    <t>Cash-Out Refi &amp; FICO&gt;=700</t>
  </si>
  <si>
    <t>Cash-Out Refi &amp; FICO&lt;700</t>
  </si>
  <si>
    <t>40 Year Maturity</t>
  </si>
  <si>
    <r>
      <t xml:space="preserve">  Penalty Term</t>
    </r>
    <r>
      <rPr>
        <vertAlign val="superscript"/>
        <sz val="10"/>
        <rFont val="Times New Roman"/>
        <family val="1"/>
      </rPr>
      <t>1-5</t>
    </r>
  </si>
  <si>
    <t>(Other allowable PPP)</t>
  </si>
  <si>
    <t>Other Price Adjustments</t>
  </si>
  <si>
    <t>Program Restrictions</t>
  </si>
  <si>
    <t>Housing</t>
  </si>
  <si>
    <t>(BK/FC/SS/DIL)</t>
  </si>
  <si>
    <t>60 days</t>
  </si>
  <si>
    <t>5yr ARM Caps</t>
  </si>
  <si>
    <t>Min FICO</t>
  </si>
  <si>
    <t>Extension Fee</t>
  </si>
  <si>
    <t>5 Days</t>
  </si>
  <si>
    <t>5/1/5</t>
  </si>
  <si>
    <t>Max LTV</t>
  </si>
  <si>
    <t>* Extensions available in 5 day increments up to 30 days</t>
  </si>
  <si>
    <t>Amort Term</t>
  </si>
  <si>
    <t>Term</t>
  </si>
  <si>
    <t>I/O Term</t>
  </si>
  <si>
    <t>5yr ARM &amp; 7yr ARM &amp; 10yr ARM</t>
  </si>
  <si>
    <t>5yr ARM I/O &amp; 7yr ARM I/O &amp; 10yr ARM I/O (30 Yr)</t>
  </si>
  <si>
    <t>5yr ARM I/O &amp; 7yr ARM I/O &amp; 10yr ARM I/O (40 Yr)</t>
  </si>
  <si>
    <t>15 YR FIXED</t>
  </si>
  <si>
    <t xml:space="preserve">30 YR FIXED </t>
  </si>
  <si>
    <t>30 YR FIXED I/O</t>
  </si>
  <si>
    <t>40 YR FIXED I/O</t>
  </si>
  <si>
    <t>40 YR FIXED</t>
  </si>
  <si>
    <t>* Qualifying Rate: All ARMs qualified at the Greater of the Fully Indexed Rate or Note Rate.</t>
  </si>
  <si>
    <t xml:space="preserve">   All Fixed Rate qualified at the Note Rate.</t>
  </si>
  <si>
    <t>Non Warrantable Condo</t>
  </si>
  <si>
    <t>NONI</t>
  </si>
  <si>
    <t>1. AK, KS, MI, MN, MS, NM, OH, &amp; RI must buyout PPP</t>
  </si>
  <si>
    <t>7yr/10yr ARM Caps</t>
  </si>
  <si>
    <t>NONI 58</t>
  </si>
  <si>
    <t>AMC selection can be made at: https://www.thelender.com/appraisals/</t>
  </si>
  <si>
    <t>Underwriting Fee: $1,995</t>
  </si>
  <si>
    <t>Margin Changes</t>
  </si>
  <si>
    <t>OO</t>
  </si>
  <si>
    <t>NOO</t>
  </si>
  <si>
    <t>Date</t>
  </si>
  <si>
    <t>Modular</t>
  </si>
  <si>
    <t>Condo-Warrantable</t>
  </si>
  <si>
    <t>Site Condo</t>
  </si>
  <si>
    <t>Rowhouse</t>
  </si>
  <si>
    <t>Townhouse</t>
  </si>
  <si>
    <t>PUD</t>
  </si>
  <si>
    <t>D-PUD</t>
  </si>
  <si>
    <t>SFR</t>
  </si>
  <si>
    <t>Second Home</t>
  </si>
  <si>
    <t>Owner Occupied</t>
  </si>
  <si>
    <t>Cash-Out</t>
  </si>
  <si>
    <t>Rate-Term</t>
  </si>
  <si>
    <t>45.01-50</t>
  </si>
  <si>
    <t>43.01-45</t>
  </si>
  <si>
    <t>400,001-450k</t>
  </si>
  <si>
    <t>300,001-400k</t>
  </si>
  <si>
    <t>200,001-300k</t>
  </si>
  <si>
    <t>175,001-200k</t>
  </si>
  <si>
    <t>150,001-175k</t>
  </si>
  <si>
    <t>125,001-150k</t>
  </si>
  <si>
    <t>Loan Amount</t>
  </si>
  <si>
    <t>30yr Fixed</t>
  </si>
  <si>
    <t>20yr Fixed</t>
  </si>
  <si>
    <t>15yr Fixed</t>
  </si>
  <si>
    <t>10yr Fixed</t>
  </si>
  <si>
    <t>24mo Bank Stmt</t>
  </si>
  <si>
    <t>12mo Bank Stmt</t>
  </si>
  <si>
    <t>No Bank Stmt</t>
  </si>
  <si>
    <t>Bank Statements</t>
  </si>
  <si>
    <t>660 - 679</t>
  </si>
  <si>
    <t>680 - 699</t>
  </si>
  <si>
    <t>700 - 719</t>
  </si>
  <si>
    <t>720 - 739</t>
  </si>
  <si>
    <t>740 - 759</t>
  </si>
  <si>
    <t>760 - 779</t>
  </si>
  <si>
    <t>780 - 799</t>
  </si>
  <si>
    <t>≥ 800</t>
  </si>
  <si>
    <t>Bank Statement</t>
  </si>
  <si>
    <t>Full Doc W-2</t>
  </si>
  <si>
    <t>CLTV</t>
  </si>
  <si>
    <t>*Extension Max: 15 days</t>
  </si>
  <si>
    <t>Extension Fees*</t>
  </si>
  <si>
    <t>4.  Loan must be U/W Approved status to lock</t>
  </si>
  <si>
    <t>3.  Lock cutoff  3:00 PM PST</t>
  </si>
  <si>
    <t>Program Notes</t>
  </si>
  <si>
    <t>Fixed Rate</t>
  </si>
  <si>
    <t>the2nd OO</t>
  </si>
  <si>
    <t>Non-Perm Resident Alien</t>
  </si>
  <si>
    <t>Permanent Resident Alien</t>
  </si>
  <si>
    <t>Citizenship</t>
  </si>
  <si>
    <t>the2nd NOO</t>
  </si>
  <si>
    <t>Full Doc 2</t>
  </si>
  <si>
    <t>Full Doc 1</t>
  </si>
  <si>
    <t>Full Doc - 1 Year</t>
  </si>
  <si>
    <t>Alt Doc add</t>
  </si>
  <si>
    <t>No</t>
  </si>
  <si>
    <t>*NQHEM+ Pricer</t>
  </si>
  <si>
    <t>*NQHEM Pricer</t>
  </si>
  <si>
    <t>Housing Seasoning</t>
  </si>
  <si>
    <t>*NONI58 Pricer</t>
  </si>
  <si>
    <t>NONI:</t>
  </si>
  <si>
    <t>Premier:</t>
  </si>
  <si>
    <t>NONI58</t>
  </si>
  <si>
    <t>Yes</t>
  </si>
  <si>
    <t xml:space="preserve">3. PA - Loan amounts &lt; $301,022 cannot have a prepayment penalty </t>
  </si>
  <si>
    <t>NQHEM +</t>
  </si>
  <si>
    <t>2ndOO</t>
  </si>
  <si>
    <t>2ndNOO</t>
  </si>
  <si>
    <t>Page 4</t>
  </si>
  <si>
    <t>Page 5</t>
  </si>
  <si>
    <t>NON QM Fees</t>
  </si>
  <si>
    <t>*Doc Prep Fee:  $599 (Business Purpose Only)</t>
  </si>
  <si>
    <t xml:space="preserve">NON QM </t>
  </si>
  <si>
    <t>Effective Date:</t>
  </si>
  <si>
    <t xml:space="preserve">theNONI </t>
  </si>
  <si>
    <t>Noni Near Noni Products</t>
  </si>
  <si>
    <t>Business Purpose Matrix</t>
  </si>
  <si>
    <t>Noni58 Products</t>
  </si>
  <si>
    <t>NONI58 Matrix</t>
  </si>
  <si>
    <t>NQHEM Matrix</t>
  </si>
  <si>
    <t>the2nd Products</t>
  </si>
  <si>
    <t>2nd Mortgage Matrix</t>
  </si>
  <si>
    <t>theLender Non-QM Business Purpose Rate Sheet</t>
  </si>
  <si>
    <t>theLender Non-QM Business Purpose 5- 8 Unit Rate Sheet</t>
  </si>
  <si>
    <t>theLender NQHEM Rate Sheet</t>
  </si>
  <si>
    <t>NQHEM Products</t>
  </si>
  <si>
    <t>theLender 2nds Rate Sheet</t>
  </si>
  <si>
    <t>1.  UW Fee $999</t>
  </si>
  <si>
    <t>2.  Borrower Paid Comp Only with Max 1.5 pts allowed</t>
  </si>
  <si>
    <t>pre 1/25</t>
  </si>
  <si>
    <t>Full Doc - 1 Year (+ 2 Year Adj)</t>
  </si>
  <si>
    <t>2nd OO</t>
  </si>
  <si>
    <t>2nd NOO</t>
  </si>
  <si>
    <t>*2ndOO Pricer</t>
  </si>
  <si>
    <t>2-4 Units</t>
  </si>
  <si>
    <t>NC, ND, NE, NH, NJ, NM*, NV, NY, OH*, OK, OR, PA, RI*, SC, SD, TN, TX, UT, VA, VT, WA, WI, WV, WY</t>
  </si>
  <si>
    <t>2ndOO and 2ndNOO:  $999</t>
  </si>
  <si>
    <t>the 2nd Fees</t>
  </si>
  <si>
    <t>Prepay Penalty</t>
  </si>
  <si>
    <t>CLTV Range</t>
  </si>
  <si>
    <t>NC, ND, NE, NH, NJ, NM*, NV, OH*, OK, OR, PA, RI*, SC, SD, TN, TX, UT, VA, VT, WA, WI, WV, WY</t>
  </si>
  <si>
    <t>Max Price (&gt;3mm)</t>
  </si>
  <si>
    <t>Alt Doc: NQHEM Premier</t>
  </si>
  <si>
    <t>36.01%-43%</t>
  </si>
  <si>
    <t>*NQHEM Premier Pricer</t>
  </si>
  <si>
    <t>2nd OO+</t>
  </si>
  <si>
    <t>W-2</t>
  </si>
  <si>
    <t>Self-Employed</t>
  </si>
  <si>
    <t>2nd OO +</t>
  </si>
  <si>
    <t>*2ndOO+ Pricer</t>
  </si>
  <si>
    <t>2nds</t>
  </si>
  <si>
    <t>2nd+</t>
  </si>
  <si>
    <t>25yr Fixed</t>
  </si>
  <si>
    <t>the2nd+</t>
  </si>
  <si>
    <t>*See Matrix for restrictions and additional details.</t>
  </si>
  <si>
    <t>NONI+</t>
  </si>
  <si>
    <t>*NONI+ Pricer</t>
  </si>
  <si>
    <t>2,000,001 - 2,500,000</t>
  </si>
  <si>
    <t>2,500,001 - 3,000,000</t>
  </si>
  <si>
    <t>3,000,001 - 3,500,000</t>
  </si>
  <si>
    <t>250,001 - 500,000</t>
  </si>
  <si>
    <t>500,001 - 1,000,000</t>
  </si>
  <si>
    <t>1,000,001 - 1,500,000</t>
  </si>
  <si>
    <t>1,500,001 - 2,000,000</t>
  </si>
  <si>
    <t>&lt;= 40</t>
  </si>
  <si>
    <t>40.01 - 45</t>
  </si>
  <si>
    <t>45.01 - 50</t>
  </si>
  <si>
    <t>800+</t>
  </si>
  <si>
    <t>75,000 - 100k</t>
  </si>
  <si>
    <t>100,001 - 150k</t>
  </si>
  <si>
    <t>150,001 - 200k</t>
  </si>
  <si>
    <t>200,001 - 350k</t>
  </si>
  <si>
    <t>350,001 - 500k</t>
  </si>
  <si>
    <t>theNONI+</t>
  </si>
  <si>
    <t>Funding Fee: $575</t>
  </si>
  <si>
    <t>Doc Prep Fee:  $599 (Business Purpose Only)</t>
  </si>
  <si>
    <t>Additional Eligibility Criteria</t>
  </si>
  <si>
    <t>30 Yr Fixed</t>
  </si>
  <si>
    <t>Loan Amt</t>
  </si>
  <si>
    <t>Min Amount</t>
  </si>
  <si>
    <t>Max Amount</t>
  </si>
  <si>
    <t>&gt;$1.0M</t>
  </si>
  <si>
    <t>Max 75 LTV</t>
  </si>
  <si>
    <t>700 -719</t>
  </si>
  <si>
    <t>Max DTI</t>
  </si>
  <si>
    <t>Credit Event</t>
  </si>
  <si>
    <t>Seasoning (Mnth)</t>
  </si>
  <si>
    <t>Credit Event Max LTV</t>
  </si>
  <si>
    <t>Additional Loan Level Price Adjusters</t>
  </si>
  <si>
    <t>12 Mnth Full Doc</t>
  </si>
  <si>
    <t>Non-Warrantable Condo</t>
  </si>
  <si>
    <t>DTI &gt; 45</t>
  </si>
  <si>
    <t>1x30 in 12 Mo</t>
  </si>
  <si>
    <t>UPB &lt;150k</t>
  </si>
  <si>
    <t>UPB &gt; $1.0mm</t>
  </si>
  <si>
    <t>Program Products</t>
  </si>
  <si>
    <t>5/6mo</t>
  </si>
  <si>
    <t>Margin:  3.75%, Index- SOFR 30 Day Avg: 2/1/5 Cap, 6MO Reset Period</t>
  </si>
  <si>
    <t>7/6mo</t>
  </si>
  <si>
    <t>Margin:  3.75%, Index- SOFR 30 Day Avg: 5/1/5 Cap, 6MO Reset Period</t>
  </si>
  <si>
    <t>Days</t>
  </si>
  <si>
    <t>Price Adj</t>
  </si>
  <si>
    <t xml:space="preserve">Max Price </t>
  </si>
  <si>
    <t>ITIN</t>
  </si>
  <si>
    <t>theLender ITIN Rate Sheet</t>
  </si>
  <si>
    <t>theITIN</t>
  </si>
  <si>
    <t>theITIN Matrix</t>
  </si>
  <si>
    <t>Product Pricing 15 Day Locks</t>
  </si>
  <si>
    <t>NW Condo</t>
  </si>
  <si>
    <t>Housing Lates</t>
  </si>
  <si>
    <t>UPB</t>
  </si>
  <si>
    <t>*ITIN Pricer</t>
  </si>
  <si>
    <t>*ITIN Pricer is a pricing tool only, please refer to the matrix for eligibility</t>
  </si>
  <si>
    <t>*2ndNOO Pricer</t>
  </si>
  <si>
    <t>FICO/CLTV Price Adjusters</t>
  </si>
  <si>
    <r>
      <t>Full/Alt Doc FICO/CLTV LLPAs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indexed="8"/>
        <rFont val="Calibri"/>
        <family val="2"/>
      </rPr>
      <t>(Price Adjustments)</t>
    </r>
  </si>
  <si>
    <r>
      <t>FICO/CLTV LLPAs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indexed="8"/>
        <rFont val="Calibri"/>
        <family val="2"/>
      </rPr>
      <t>(Price Adjustments)</t>
    </r>
  </si>
  <si>
    <t>75,000-125k</t>
  </si>
  <si>
    <t>400,001-500,000</t>
  </si>
  <si>
    <t>12 Mnth Bank Statement/1099</t>
  </si>
  <si>
    <t>Doc Type</t>
  </si>
  <si>
    <t>FL</t>
  </si>
  <si>
    <t>PREPAY PENALTY LLPAs</t>
  </si>
  <si>
    <t>LLPA</t>
  </si>
  <si>
    <t>Premier</t>
  </si>
  <si>
    <t>1) Prepayment penalties for Investor Only</t>
  </si>
  <si>
    <t>2) Prepayment penalties not allowed in AK, KS, MI, MN, NM, OH, and RI</t>
  </si>
  <si>
    <t>3) Prepayment penalties not allowed on loans vested to individuals in IL &amp; NJ</t>
  </si>
  <si>
    <t>DSCR CC</t>
  </si>
  <si>
    <t>7/6 arm</t>
  </si>
  <si>
    <t>10/6 arm</t>
  </si>
  <si>
    <t>30 fixed</t>
  </si>
  <si>
    <t>margin</t>
  </si>
  <si>
    <t>*DSCR CC Pricer</t>
  </si>
  <si>
    <t>3,000,001-4,000,000</t>
  </si>
  <si>
    <t xml:space="preserve">2. IL &amp; NJ -Prepayment penalties not allowed on loans vested to individuals </t>
  </si>
  <si>
    <t xml:space="preserve">15 Day Price </t>
  </si>
  <si>
    <t xml:space="preserve">DSCR CC </t>
  </si>
  <si>
    <t>&gt;= 1.20</t>
  </si>
  <si>
    <t>Declining PrePay</t>
  </si>
  <si>
    <t xml:space="preserve">  Penalty Term</t>
  </si>
  <si>
    <t>400,000-500,000</t>
  </si>
  <si>
    <t>*DSCR CC Pricer is a pricing tool only, please refer to the matrix for eligibility</t>
  </si>
  <si>
    <t>*NONI58 Pricer is a pricing tool only, please refer to the matrix for eligibility</t>
  </si>
  <si>
    <t>*NQHEM Pricer is a pricing tool only, please refer to the matrix for eligibility</t>
  </si>
  <si>
    <t>*2nd Pricer is a pricing tool only, please refer to the matrix for eligibility</t>
  </si>
  <si>
    <t>Additional Alt Doc Adj</t>
  </si>
  <si>
    <t>FICO Range FD</t>
  </si>
  <si>
    <t>FD 1 Year + 2 Year Adj</t>
  </si>
  <si>
    <t>FICO Range AD</t>
  </si>
  <si>
    <t>Add Alt Doc Adj</t>
  </si>
  <si>
    <t>Price Special</t>
  </si>
  <si>
    <t>$100,000 - $150,000</t>
  </si>
  <si>
    <t>*</t>
  </si>
  <si>
    <t>CPA Prepared P&amp;L - 24 Months</t>
  </si>
  <si>
    <t xml:space="preserve"> theBlanket (Cross Collateral) Rate Sheet</t>
  </si>
  <si>
    <t>theBlanket Product</t>
  </si>
  <si>
    <t>theBlanket</t>
  </si>
  <si>
    <t>theBlanket Matrix</t>
  </si>
  <si>
    <t>Cash-Out Refi &amp; DSCR&gt;=1.0</t>
  </si>
  <si>
    <t>Cash-Out Refi &amp; DSCR&lt;1.0</t>
  </si>
  <si>
    <t>CO Refi &amp; DSCR &lt;1.0</t>
  </si>
  <si>
    <t>CO Refi &amp; DSCR &gt;=1.0</t>
  </si>
  <si>
    <t xml:space="preserve">Cash-Out Refi </t>
  </si>
  <si>
    <t>State Adj</t>
  </si>
  <si>
    <t>CT, IL, NJ</t>
  </si>
  <si>
    <t>theBlanket Fees</t>
  </si>
  <si>
    <t>CO Refi</t>
  </si>
  <si>
    <t xml:space="preserve">AK*, AL, AR, AZ, CA, CO, CT, DC, DE, FL, GA, IA, ID, IL, IN, KS*, KY, LA, MA, MD, ME, MI*, MN*, MO, MS, MT, </t>
  </si>
  <si>
    <t>Short Term Rental</t>
  </si>
  <si>
    <t>STR</t>
  </si>
  <si>
    <t>15 Day Price</t>
  </si>
  <si>
    <t>Hard coded</t>
  </si>
  <si>
    <t>Make changes here</t>
  </si>
  <si>
    <t>&lt;=55.00</t>
  </si>
  <si>
    <t>N/A</t>
  </si>
  <si>
    <t>Noni58+ Product</t>
  </si>
  <si>
    <t>NONI58+</t>
  </si>
  <si>
    <t>NONI58+ Matrix</t>
  </si>
  <si>
    <t>5/6 arm</t>
  </si>
  <si>
    <t>*NONI58+ Pricer is a pricing tool only, please refer to the matrix for eligibility</t>
  </si>
  <si>
    <t>HELOC</t>
  </si>
  <si>
    <t>15 Yr Fix</t>
  </si>
  <si>
    <t>20 Yr Fix</t>
  </si>
  <si>
    <t>25 Yr Fix</t>
  </si>
  <si>
    <t>5.  Prime Rate</t>
  </si>
  <si>
    <t>Standard Doc - 2 Years</t>
  </si>
  <si>
    <t>100,001 - 250k</t>
  </si>
  <si>
    <t>250,001 - 350k</t>
  </si>
  <si>
    <t>Draw Period</t>
  </si>
  <si>
    <t>Repayment Period</t>
  </si>
  <si>
    <t>Total Loan Term</t>
  </si>
  <si>
    <t>Draw Term</t>
  </si>
  <si>
    <t>*HELOC Pricer</t>
  </si>
  <si>
    <t>theLender HELOC Rate Sheet</t>
  </si>
  <si>
    <t>theLine: HELOC Program</t>
  </si>
  <si>
    <t>theLine Rate Sheet</t>
  </si>
  <si>
    <t>theLine Matrix</t>
  </si>
  <si>
    <t>Underwriting Fee:  $999</t>
  </si>
  <si>
    <t>theLine</t>
  </si>
  <si>
    <t>theLine Fees</t>
  </si>
  <si>
    <t>*theLine Pricer is a pricing tool only, please refer to the matrix for eligibility</t>
  </si>
  <si>
    <t>theLender Non-QM NONI58+ Rate Sheet</t>
  </si>
  <si>
    <t>CT, IL</t>
  </si>
  <si>
    <t>Final Rate</t>
  </si>
  <si>
    <t xml:space="preserve">Purchase </t>
  </si>
  <si>
    <t>Standard Doc  - 1 Year (In Addition to the 2 Year Adj)</t>
  </si>
  <si>
    <t>Alt Doc  - 1 Year (In Addition to the 2 Year Adj)</t>
  </si>
  <si>
    <t>Alt Doc - 1 Year</t>
  </si>
  <si>
    <t>Standard Doc - 1 Year</t>
  </si>
  <si>
    <t>Alt Doc - 2 Years</t>
  </si>
  <si>
    <t>*Specials do not apply for DSCR &lt; .75</t>
  </si>
  <si>
    <t>Cash-Out Refinance</t>
  </si>
  <si>
    <t>*Specials do not apply for Foreign Nationals</t>
  </si>
  <si>
    <t>Alt Doc - 1 Year (+ 2 Yy Full Doc Adj)</t>
  </si>
  <si>
    <t>Alt Doc - 1 Year (In Addition to the 2 Year Adj)</t>
  </si>
  <si>
    <t>Standard Doc - 1 Year (In Addition to the 2 Year Adj)</t>
  </si>
  <si>
    <t>P&amp;L Only</t>
  </si>
  <si>
    <t>450,001-600k</t>
  </si>
  <si>
    <t>Full Doc 2Yr</t>
  </si>
  <si>
    <t>Full Doc 1YR</t>
  </si>
  <si>
    <t>Bank Statement/1099</t>
  </si>
  <si>
    <t>Bank Statements type</t>
  </si>
  <si>
    <t>P&amp;L / WVOE</t>
  </si>
  <si>
    <t>P&amp;L</t>
  </si>
  <si>
    <t>*Purchase with 5 year PrePay</t>
  </si>
  <si>
    <t>*Cash Out Refinance with 5 year PrePay</t>
  </si>
  <si>
    <t>*Cash Out Refinance with 3 year PrePay</t>
  </si>
  <si>
    <t>*Purchase with 3 year PrePay</t>
  </si>
  <si>
    <t>2.  Points/Fees not to exceed 5%</t>
  </si>
  <si>
    <t>Rate and Term</t>
  </si>
  <si>
    <t>Investment</t>
  </si>
  <si>
    <t>2 Units</t>
  </si>
  <si>
    <t>3-4 Units</t>
  </si>
  <si>
    <t>theITIN+</t>
  </si>
  <si>
    <t>*theITIN+ Pricer</t>
  </si>
  <si>
    <t xml:space="preserve">Bank Statements, 1099, P&amp;L, Asset Utilization
</t>
  </si>
  <si>
    <t>Full Doc (1Yr or 2Yr)</t>
  </si>
  <si>
    <t>Add'l Doc Type</t>
  </si>
  <si>
    <t>1 Year Income</t>
  </si>
  <si>
    <t>DTI &gt; 43%  (Max 50%)</t>
  </si>
  <si>
    <t>*ITIN+ Pricer is a pricing tool only, please refer to the matrix for eligibility</t>
  </si>
  <si>
    <t>Product Pricing 15 Day Lock</t>
  </si>
  <si>
    <t>15 Yr Fixed</t>
  </si>
  <si>
    <t>Property State (NJ,GA,TX,IN,AZ,LA)</t>
  </si>
  <si>
    <t>theLender ITIN+ Rate Sheet</t>
  </si>
  <si>
    <t>ITIN+</t>
  </si>
  <si>
    <t>125,000 - 150,000</t>
  </si>
  <si>
    <t>&gt; 150,000 - 1,000,000</t>
  </si>
  <si>
    <t>Interest-Only</t>
  </si>
  <si>
    <t>&gt; 1,000,000</t>
  </si>
  <si>
    <t>&gt; 1,500,000</t>
  </si>
  <si>
    <t>&gt; 2,000,000</t>
  </si>
  <si>
    <t>&gt; 2,500,000</t>
  </si>
  <si>
    <t>5-10 Unit</t>
  </si>
  <si>
    <t>BK/SS/NOD/DIL &lt; 48 &gt; 36</t>
  </si>
  <si>
    <t>New</t>
  </si>
  <si>
    <t>*theNONI58+ Pricer</t>
  </si>
  <si>
    <t>40 YR Fixed</t>
  </si>
  <si>
    <t>Purchase / Rate &amp; Term</t>
  </si>
  <si>
    <t>PrePay Term</t>
  </si>
  <si>
    <t>N/A on &lt;36 Mo PPP</t>
  </si>
  <si>
    <t>* Price Foreign National with 700 score</t>
  </si>
  <si>
    <t>NONI58+ NEW</t>
  </si>
  <si>
    <t>theLender</t>
  </si>
  <si>
    <t>NQMF</t>
  </si>
  <si>
    <t>CPA P&amp;L - 12 Months or 24 Months</t>
  </si>
  <si>
    <t>CPA P&amp;L - 12 Months or 24 Months w/3 months Bank Statements</t>
  </si>
  <si>
    <t>CPA P&amp;L - 24 Months w/3 months Bank Statements</t>
  </si>
  <si>
    <t>5% Fixed PPP</t>
  </si>
  <si>
    <t>NONI58+ Pricer</t>
  </si>
  <si>
    <t xml:space="preserve">DSCR </t>
  </si>
  <si>
    <t>Prepay Min/Max Price</t>
  </si>
  <si>
    <t>Cash Out</t>
  </si>
  <si>
    <t xml:space="preserve">3. PA - Loan amounts &lt; $312,159 cannot have a prepayment penalty </t>
  </si>
  <si>
    <t>4) Prepayment penalties not allowed on loan amounts less than $312,159 in PA</t>
  </si>
  <si>
    <t xml:space="preserve">     than $312,159 in PA</t>
  </si>
  <si>
    <t>January Special</t>
  </si>
  <si>
    <t>Loss Payee</t>
  </si>
  <si>
    <t>15-day</t>
  </si>
  <si>
    <t>10-day</t>
  </si>
  <si>
    <t>7-day</t>
  </si>
  <si>
    <t>5-day (minimum)</t>
  </si>
  <si>
    <t>Extensions Must Be Requested Prior to Expiration Date</t>
  </si>
  <si>
    <t>Extensions Not Permitted On Expired Locks</t>
  </si>
  <si>
    <t>Extensions Fees</t>
  </si>
  <si>
    <t>Fee Sheet Link</t>
  </si>
  <si>
    <t>3:00 PM PST</t>
  </si>
  <si>
    <t>For All other fees please reference our Fee Worksheet here:</t>
  </si>
  <si>
    <t>Lock Desk Closes at*</t>
  </si>
  <si>
    <t>Doc Prep Fee:</t>
  </si>
  <si>
    <r>
      <rPr>
        <b/>
        <sz val="12"/>
        <rFont val="Arial"/>
        <family val="2"/>
      </rPr>
      <t xml:space="preserve">Email: </t>
    </r>
    <r>
      <rPr>
        <b/>
        <u/>
        <sz val="12"/>
        <color theme="10"/>
        <rFont val="Arial"/>
        <family val="2"/>
      </rPr>
      <t>lockdesk@thelender.com</t>
    </r>
    <r>
      <rPr>
        <b/>
        <sz val="12"/>
        <rFont val="Arial"/>
        <family val="2"/>
      </rPr>
      <t xml:space="preserve">          Phone: 833-381-8733</t>
    </r>
  </si>
  <si>
    <t>Underwriting Fee</t>
  </si>
  <si>
    <t>Lock Desk</t>
  </si>
  <si>
    <t>Lender Fees</t>
  </si>
  <si>
    <t>theNONI</t>
  </si>
  <si>
    <t>Appraisal Order Procedures</t>
  </si>
  <si>
    <t>Table Of Contents</t>
  </si>
  <si>
    <t xml:space="preserve">               </t>
  </si>
  <si>
    <t xml:space="preserve">
</t>
  </si>
  <si>
    <t>Page 1</t>
  </si>
  <si>
    <t xml:space="preserve"> </t>
  </si>
  <si>
    <t>Declining Prepay</t>
  </si>
  <si>
    <t>5% Fixed Prepayment Penalty</t>
  </si>
  <si>
    <t>Propoerty Type</t>
  </si>
  <si>
    <t>150,001 - 250,000</t>
  </si>
  <si>
    <t>&lt;=150,000</t>
  </si>
  <si>
    <t>ADDITIONAL LLPAs (Price Adjustments)</t>
  </si>
  <si>
    <t>FICO</t>
  </si>
  <si>
    <t>FICO - CLTV (Price Adjustments)</t>
  </si>
  <si>
    <t>6 Months</t>
  </si>
  <si>
    <t>Adj. Period</t>
  </si>
  <si>
    <t>Floor Rate</t>
  </si>
  <si>
    <t>Caps</t>
  </si>
  <si>
    <t>30 Day Average SOFR</t>
  </si>
  <si>
    <t>Index</t>
  </si>
  <si>
    <t>7/6 &amp; 10/6 ARM</t>
  </si>
  <si>
    <t>PREPAY PENALTY NOTES</t>
  </si>
  <si>
    <t>ARM TERMS</t>
  </si>
  <si>
    <t xml:space="preserve">15 Day Ext </t>
  </si>
  <si>
    <t xml:space="preserve">10 Day Ext </t>
  </si>
  <si>
    <t xml:space="preserve">7 Day Ext </t>
  </si>
  <si>
    <t xml:space="preserve">5 Day Ext </t>
  </si>
  <si>
    <t>EXTENSION FEES</t>
  </si>
  <si>
    <t>45 Day Lock</t>
  </si>
  <si>
    <t>30 Day Lock</t>
  </si>
  <si>
    <t>LOCK TERMS</t>
  </si>
  <si>
    <t>MAX PRICE</t>
  </si>
  <si>
    <t>30YR FIXED</t>
  </si>
  <si>
    <t>Wholesale Rate Sheet</t>
  </si>
  <si>
    <t>24-35 Mo</t>
  </si>
  <si>
    <t>&gt; 36 Mo</t>
  </si>
  <si>
    <t>&lt; 0.75</t>
  </si>
  <si>
    <t>0.75-0.99</t>
  </si>
  <si>
    <t>Underwriting Fee:</t>
  </si>
  <si>
    <t>ADDITIONAL LLPAs</t>
  </si>
  <si>
    <t>FULL DOC:  FICO - CLTV</t>
  </si>
  <si>
    <t>4) Prepayment penalties not allowed on loan amounts less than $301,022 in PA</t>
  </si>
  <si>
    <t>No PPP</t>
  </si>
  <si>
    <t>12 Month</t>
  </si>
  <si>
    <t>24 Mont</t>
  </si>
  <si>
    <t>36 Month</t>
  </si>
  <si>
    <t>LLPA's</t>
  </si>
  <si>
    <t>PREPAY PENALTY</t>
  </si>
  <si>
    <t>15 Days</t>
  </si>
  <si>
    <t>10 Days</t>
  </si>
  <si>
    <t>7 Days</t>
  </si>
  <si>
    <t>EXTENSIONS-2 total extenstion allowed</t>
  </si>
  <si>
    <t>15 Day Lock</t>
  </si>
  <si>
    <t>30YR FIX</t>
  </si>
  <si>
    <t>LOCK TERMS - 30 DAY MAX</t>
  </si>
  <si>
    <t>ALT DOC</t>
  </si>
  <si>
    <t>FULL DOC</t>
  </si>
  <si>
    <t>NQHEM Premier | FULL-DOC &amp; ALT-DOC</t>
  </si>
  <si>
    <t>MAX PRICE &amp; LOCK TERMS</t>
  </si>
  <si>
    <t>12-23 Mo</t>
  </si>
  <si>
    <t>24-25 Mo</t>
  </si>
  <si>
    <t>NQHEM | FULL-DOC &amp; ALT-DOC</t>
  </si>
  <si>
    <t>Cash -Out Refi</t>
  </si>
  <si>
    <t>ALT DOC: Bank Statement 12/24 Months:  FICO -CLTV</t>
  </si>
  <si>
    <t xml:space="preserve">WVOE </t>
  </si>
  <si>
    <t>CPA P&amp;L - 24 Months</t>
  </si>
  <si>
    <t>CPA P&amp;L Plus - 24 Months w/ 3 months Bank Statements</t>
  </si>
  <si>
    <t>FICO and Additional Alt Doc Adjustments</t>
  </si>
  <si>
    <t>ALT DOC: Bank Statement 12m/24m; CPA P&amp;L 24m; CPA P&amp;L Plus 24m; 1099 12m/24m; Asset Utilization; WVOE :  FICO - CLTV</t>
  </si>
  <si>
    <t>Funding Fee</t>
  </si>
  <si>
    <t>I/O- 30 Yr term</t>
  </si>
  <si>
    <t>theNONI58  DSCR Multi Property (5-8 Residential Units)</t>
  </si>
  <si>
    <t>theNONI58+  DSCR Multi Property (5-10 Residential Units)</t>
  </si>
  <si>
    <t>700-719 (Foregin National)*</t>
  </si>
  <si>
    <t>Property</t>
  </si>
  <si>
    <t>Mixed Use</t>
  </si>
  <si>
    <t>NJ,GA,TX,IN,AZ,NY,LA</t>
  </si>
  <si>
    <t>Foreign National *</t>
  </si>
  <si>
    <t>Escrow Waiver**</t>
  </si>
  <si>
    <t>**Escrow Waiver (Not Applicable in NY, No Cost)</t>
  </si>
  <si>
    <t>*Foreign National LLPA (in addition to 700 score)</t>
  </si>
  <si>
    <t xml:space="preserve">FICO/CLTV </t>
  </si>
  <si>
    <t>DSCR &gt;= 1.15</t>
  </si>
  <si>
    <t>Interest-Only 30 YR (min FICO 660)</t>
  </si>
  <si>
    <t>Interest-Only 40 YR (min FICO 660)</t>
  </si>
  <si>
    <t xml:space="preserve">Foreign National </t>
  </si>
  <si>
    <t>Credit</t>
  </si>
  <si>
    <t>States</t>
  </si>
  <si>
    <t xml:space="preserve">   N/A on &lt;36 Mo PPP</t>
  </si>
  <si>
    <t>State Zone 1</t>
  </si>
  <si>
    <t>MD</t>
  </si>
  <si>
    <t>State Adj 1</t>
  </si>
  <si>
    <t>State 1</t>
  </si>
  <si>
    <t>**need to redo LLPAs</t>
  </si>
  <si>
    <t>pricingdesk@thelender.com</t>
  </si>
  <si>
    <t xml:space="preserve">Email: pricingdesk@thelender.com </t>
  </si>
  <si>
    <t xml:space="preserve">3. PA - Loan amounts &lt; $319,777 cannot have a prepayment penalty </t>
  </si>
  <si>
    <t>4. Only declining prepayment penalty structures allowed in MS</t>
  </si>
  <si>
    <t>1. AK, KS, MI, MN, NM, OH, &amp; RI must buyout PPP</t>
  </si>
  <si>
    <t xml:space="preserve"> DSCR 30 Yr Fixed IO</t>
  </si>
  <si>
    <t>&gt; 2.5mm</t>
  </si>
  <si>
    <t>Max Price (&gt;2.5mm)</t>
  </si>
  <si>
    <t>Margin Adj</t>
  </si>
  <si>
    <t>680+</t>
  </si>
  <si>
    <t>No Credit Score</t>
  </si>
  <si>
    <t>Prepayment Penalty Term</t>
  </si>
  <si>
    <t>3% Fixed PPP</t>
  </si>
  <si>
    <t>6 Months of interest</t>
  </si>
  <si>
    <t>Foreign National NONI</t>
  </si>
  <si>
    <t>DSCR Additional Adjustments</t>
  </si>
  <si>
    <t>5% Fixed Prepayment Penalty Term*</t>
  </si>
  <si>
    <t>Other Allowable PPP</t>
  </si>
  <si>
    <t>&lt; 12 Months Reserves</t>
  </si>
  <si>
    <t>*Foreign National NONI Pricer</t>
  </si>
  <si>
    <t>*Foreign National NONI Pricer is a pricing tool only, please refer to the matrix for eligibility</t>
  </si>
  <si>
    <t>Base Margin</t>
  </si>
  <si>
    <t xml:space="preserve">     in NJ</t>
  </si>
  <si>
    <t xml:space="preserve">2. NJ -Prepayment penalties not allowed on loans vested to individuals </t>
  </si>
  <si>
    <t>50,000 - 100k</t>
  </si>
  <si>
    <t>4) Prepayment penalties not allowed on loan amounts less than $319,777 in PA</t>
  </si>
  <si>
    <t>1. Prepayment penalties not allowed in AK, KS, MI, MN, MS, NM, OH, and RI</t>
  </si>
  <si>
    <t>2. Prepayment penalties not allowed on loans vested to individuals in IL and NJ</t>
  </si>
  <si>
    <t>3. Prepayment penalties not allowed on loan amounts less than $312,159 in PA</t>
  </si>
  <si>
    <t>Mixed Use or 9-10 Units</t>
  </si>
  <si>
    <t>5-8 Units</t>
  </si>
  <si>
    <t>ACH Requirement</t>
  </si>
  <si>
    <t>ACH required; account must be domestic</t>
  </si>
  <si>
    <t>Other PPP</t>
  </si>
  <si>
    <t>FN NONI:</t>
  </si>
  <si>
    <t>Property State (GA, NY, FL)</t>
  </si>
  <si>
    <t>FL Condo (In addition to Warrantable or NW)</t>
  </si>
  <si>
    <t>Super NONI</t>
  </si>
  <si>
    <t>Super NONI CO Refi</t>
  </si>
  <si>
    <t>600,001-750k</t>
  </si>
  <si>
    <t>Pricing Special</t>
  </si>
  <si>
    <t>Max Price (5-8 Units)</t>
  </si>
  <si>
    <t>Max Price (MU/9-10 Units)</t>
  </si>
  <si>
    <t>Lock Desk Closes at 5:00 PM PST</t>
  </si>
  <si>
    <t>Spread</t>
  </si>
  <si>
    <t>CLTV &gt; 80%</t>
  </si>
  <si>
    <t>2NDOO</t>
  </si>
  <si>
    <t>2NDNOO</t>
  </si>
  <si>
    <t>2ND+</t>
  </si>
  <si>
    <t>theLINE</t>
  </si>
  <si>
    <t>Underwriting Fee: $2,095</t>
  </si>
  <si>
    <t>&gt;= 1.25</t>
  </si>
  <si>
    <t>CPA Prepared P&amp;L - 12/24 Months</t>
  </si>
  <si>
    <t>CPA P&amp;L - 12/24 Months</t>
  </si>
  <si>
    <t>CPA P&amp;L Plus - 12/24 Months w/ 3 months Bank Statements</t>
  </si>
  <si>
    <t>ALT DOC:  FICO - CLTV</t>
  </si>
  <si>
    <t>Alt Doc Additional Adjustments</t>
  </si>
  <si>
    <t>&gt; 50%</t>
  </si>
  <si>
    <t>October Special</t>
  </si>
  <si>
    <t>Credit Event Seasoning</t>
  </si>
  <si>
    <t>15 YR</t>
  </si>
  <si>
    <t>20 YR</t>
  </si>
  <si>
    <t>25 YR</t>
  </si>
  <si>
    <t>30 YR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</si>
</sst>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6" formatCode="&quot;$&quot;#,##0_);[Red]\(&quot;$&quot;#,##0\)"/>
    <numFmt numFmtId="43" formatCode="_(* #,##0.00_);_(* \(#,##0.00\);_(* &quot;-&quot;??_);_(@_)"/>
    <numFmt numFmtId="164" formatCode="0.000"/>
    <numFmt numFmtId="165" formatCode="0.0000"/>
    <numFmt numFmtId="166" formatCode="0.000%"/>
    <numFmt numFmtId="167" formatCode="0.0"/>
    <numFmt numFmtId="168" formatCode="[$-F800]dddd\,\ mmmm\ dd\,\ yyyy"/>
    <numFmt numFmtId="169" formatCode="0.000_);\(0.000\)"/>
    <numFmt numFmtId="170" formatCode="&quot;$&quot;#,##0"/>
    <numFmt numFmtId="171" formatCode="[$-F400]h:mm:ss\ AM/PM"/>
    <numFmt numFmtId="172" formatCode="#,##0.000_);\(#,##0.000\)"/>
    <numFmt numFmtId="173" formatCode="#,##0.000"/>
    <numFmt numFmtId="174" formatCode="\+0.000;\-0.000;&quot;-&quot;"/>
    <numFmt numFmtId="175" formatCode="[$-409]mmmm\ d\,\ yyyy;@"/>
    <numFmt numFmtId="176" formatCode="_(* #,##0.000_);_(* \(#,##0.000\);_(* &quot;-&quot;??_);_(@_)"/>
    <numFmt numFmtId="177" formatCode="0.00000"/>
    <numFmt numFmtId="178" formatCode="0.000_);[Red]\(0.000\)"/>
    <numFmt numFmtId="179" formatCode="\(0.000\);0.000_)"/>
    <numFmt numFmtId="180" formatCode="[&lt;=9999999]###\-####;\(###\)\ ###\-####"/>
    <numFmt numFmtId="181" formatCode="[$-409]m/d/yy\ h:mm\ AM/PM;@"/>
    <numFmt numFmtId="182" formatCode="mm/dd/yyyy\ h:mm\ AM/PM"/>
  </numFmts>
  <fonts count="19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5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FFFFFF"/>
      <name val="Calibri"/>
      <family val="2"/>
    </font>
    <font>
      <sz val="10"/>
      <name val="Calibri"/>
      <family val="2"/>
      <scheme val="minor"/>
    </font>
    <font>
      <sz val="10"/>
      <color theme="0"/>
      <name val="Calibri"/>
      <family val="2"/>
    </font>
    <font>
      <sz val="10"/>
      <color indexed="8"/>
      <name val="Calibri"/>
      <family val="2"/>
    </font>
    <font>
      <strike/>
      <sz val="10"/>
      <color theme="0"/>
      <name val="Calibri"/>
      <family val="2"/>
      <scheme val="minor"/>
    </font>
    <font>
      <strike/>
      <sz val="10"/>
      <name val="Calibri"/>
      <family val="2"/>
      <scheme val="minor"/>
    </font>
    <font>
      <sz val="8"/>
      <color rgb="FF3E454D"/>
      <name val="Verdana"/>
      <family val="2"/>
    </font>
    <font>
      <sz val="10"/>
      <color theme="0"/>
      <name val="Calibri"/>
      <family val="2"/>
      <scheme val="minor"/>
    </font>
    <font>
      <sz val="9"/>
      <color rgb="FFFFFFFF"/>
      <name val="Calibri"/>
      <family val="2"/>
    </font>
    <font>
      <sz val="9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theme="0"/>
      <name val="Calibri"/>
      <family val="2"/>
    </font>
    <font>
      <i/>
      <sz val="10"/>
      <name val="Times New Roman"/>
      <family val="1"/>
    </font>
    <font>
      <sz val="10"/>
      <name val="Times New Roman"/>
      <family val="1"/>
    </font>
    <font>
      <sz val="8"/>
      <color rgb="FFFFFFFF"/>
      <name val="Calibri"/>
      <family val="2"/>
    </font>
    <font>
      <sz val="10"/>
      <color rgb="FFFF0000"/>
      <name val="Calibri"/>
      <family val="2"/>
      <scheme val="minor"/>
    </font>
    <font>
      <b/>
      <sz val="9"/>
      <color rgb="FFFFFFFF"/>
      <name val="Calibri"/>
      <family val="2"/>
    </font>
    <font>
      <b/>
      <sz val="8"/>
      <color rgb="FFFFFFFF"/>
      <name val="Calibri"/>
      <family val="2"/>
    </font>
    <font>
      <b/>
      <u/>
      <sz val="8"/>
      <color rgb="FFFFFFFF"/>
      <name val="Calibri"/>
      <family val="2"/>
    </font>
    <font>
      <b/>
      <sz val="9"/>
      <color theme="0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Calibri"/>
      <family val="2"/>
    </font>
    <font>
      <sz val="11"/>
      <color theme="1"/>
      <name val="Museo Sans 500"/>
    </font>
    <font>
      <b/>
      <sz val="20"/>
      <color theme="0"/>
      <name val="Museo Sans 500"/>
    </font>
    <font>
      <b/>
      <sz val="25"/>
      <color theme="0"/>
      <name val="Museo Sans 500"/>
    </font>
    <font>
      <b/>
      <sz val="10"/>
      <color theme="0"/>
      <name val="Museo Sans 500"/>
    </font>
    <font>
      <b/>
      <sz val="10"/>
      <color theme="0"/>
      <name val="Tw Cen MT"/>
      <family val="2"/>
    </font>
    <font>
      <sz val="8"/>
      <color theme="1"/>
      <name val="Calibri"/>
      <family val="2"/>
      <scheme val="minor"/>
    </font>
    <font>
      <b/>
      <sz val="15"/>
      <name val="Museo Sans 500"/>
    </font>
    <font>
      <b/>
      <sz val="10"/>
      <color rgb="FFFFFFFF"/>
      <name val="Calibri"/>
      <family val="2"/>
    </font>
    <font>
      <b/>
      <vertAlign val="superscript"/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7"/>
      <color rgb="FF3E454D"/>
      <name val="Verdana"/>
      <family val="2"/>
    </font>
    <font>
      <sz val="11"/>
      <color theme="1"/>
      <name val="Verdana"/>
      <family val="2"/>
    </font>
    <font>
      <u/>
      <sz val="6"/>
      <color theme="10"/>
      <name val="Verdana"/>
      <family val="2"/>
    </font>
    <font>
      <u/>
      <sz val="6"/>
      <color rgb="FF3E454D"/>
      <name val="Verdana"/>
      <family val="2"/>
    </font>
    <font>
      <sz val="6"/>
      <color rgb="FF3E454D"/>
      <name val="Verdana"/>
      <family val="2"/>
    </font>
    <font>
      <sz val="11"/>
      <color rgb="FF3E454D"/>
      <name val="Verdana"/>
      <family val="2"/>
    </font>
    <font>
      <sz val="87"/>
      <color rgb="FF3E454D"/>
      <name val="Verdana"/>
      <family val="2"/>
    </font>
    <font>
      <sz val="12"/>
      <color rgb="FFFF0000"/>
      <name val="Verdana"/>
      <family val="2"/>
    </font>
    <font>
      <sz val="12"/>
      <color theme="1"/>
      <name val="Verdana"/>
      <family val="2"/>
    </font>
    <font>
      <sz val="14"/>
      <color rgb="FFBA9900"/>
      <name val="Verdana"/>
      <family val="2"/>
    </font>
    <font>
      <sz val="10"/>
      <color rgb="FFFF0000"/>
      <name val="Verdana"/>
      <family val="2"/>
    </font>
    <font>
      <b/>
      <sz val="10"/>
      <color rgb="FFFF0000"/>
      <name val="Verdana"/>
      <family val="2"/>
    </font>
    <font>
      <sz val="9"/>
      <color rgb="FFFF0000"/>
      <name val="Verdana"/>
      <family val="2"/>
    </font>
    <font>
      <sz val="9"/>
      <color rgb="FFBA9900"/>
      <name val="Verdana"/>
      <family val="2"/>
    </font>
    <font>
      <sz val="8"/>
      <color theme="0"/>
      <name val="Verdana"/>
      <family val="2"/>
    </font>
    <font>
      <sz val="6"/>
      <color rgb="FFFF0000"/>
      <name val="Verdana"/>
      <family val="2"/>
    </font>
    <font>
      <sz val="7"/>
      <color rgb="FFFF0000"/>
      <name val="Verdana"/>
      <family val="2"/>
    </font>
    <font>
      <sz val="9"/>
      <color rgb="FF3E454D"/>
      <name val="Verdana"/>
      <family val="2"/>
    </font>
    <font>
      <sz val="8"/>
      <color rgb="FF3E454D"/>
      <name val="Verdana Pro"/>
      <family val="2"/>
    </font>
    <font>
      <sz val="10"/>
      <color theme="0"/>
      <name val="Verdana"/>
      <family val="2"/>
    </font>
    <font>
      <sz val="10"/>
      <color theme="1"/>
      <name val="Verdana"/>
      <family val="2"/>
    </font>
    <font>
      <b/>
      <sz val="8"/>
      <color rgb="FF3E454D"/>
      <name val="Verdana"/>
      <family val="2"/>
    </font>
    <font>
      <sz val="8"/>
      <color theme="1"/>
      <name val="Verdana"/>
      <family val="2"/>
    </font>
    <font>
      <sz val="8"/>
      <name val="Verdana"/>
      <family val="2"/>
    </font>
    <font>
      <b/>
      <sz val="8"/>
      <color rgb="FFE50229"/>
      <name val="Verdana"/>
      <family val="2"/>
    </font>
    <font>
      <sz val="8"/>
      <color rgb="FFE50229"/>
      <name val="Verdana"/>
      <family val="2"/>
    </font>
    <font>
      <sz val="8"/>
      <color rgb="FFBA9900"/>
      <name val="Verdana"/>
      <family val="2"/>
    </font>
    <font>
      <sz val="10"/>
      <color rgb="FF3E454D"/>
      <name val="Verdana"/>
      <family val="2"/>
    </font>
    <font>
      <sz val="12"/>
      <color theme="1"/>
      <name val="Calibri"/>
      <family val="2"/>
      <scheme val="minor"/>
    </font>
    <font>
      <b/>
      <u/>
      <sz val="11"/>
      <color rgb="FFE50229"/>
      <name val="Calibri"/>
      <family val="2"/>
      <scheme val="minor"/>
    </font>
    <font>
      <sz val="11"/>
      <color rgb="FF3E454D"/>
      <name val="Calibri"/>
      <family val="2"/>
      <scheme val="minor"/>
    </font>
    <font>
      <sz val="10"/>
      <color rgb="FF3E454D"/>
      <name val="Calibri"/>
      <family val="2"/>
      <scheme val="minor"/>
    </font>
    <font>
      <sz val="11"/>
      <name val="Verdana"/>
      <family val="2"/>
    </font>
    <font>
      <b/>
      <u/>
      <sz val="12"/>
      <color rgb="FFBA9900"/>
      <name val="Verdana"/>
      <family val="2"/>
    </font>
    <font>
      <b/>
      <u/>
      <sz val="12"/>
      <color rgb="FF3E454D"/>
      <name val="Verdana"/>
      <family val="2"/>
    </font>
    <font>
      <sz val="5"/>
      <color theme="0"/>
      <name val="Verdana"/>
      <family val="2"/>
    </font>
    <font>
      <sz val="6"/>
      <color theme="0"/>
      <name val="Verdana"/>
      <family val="2"/>
    </font>
    <font>
      <b/>
      <sz val="11.5"/>
      <name val="Museo Sans 500"/>
    </font>
    <font>
      <b/>
      <sz val="9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Museo Sans 500"/>
    </font>
    <font>
      <sz val="11"/>
      <name val="Museo Sans 500"/>
    </font>
    <font>
      <sz val="11"/>
      <color theme="0"/>
      <name val="Museo Sans 500"/>
    </font>
    <font>
      <b/>
      <sz val="9"/>
      <color rgb="FF3F3F3F"/>
      <name val="Calibri"/>
      <family val="2"/>
      <scheme val="minor"/>
    </font>
    <font>
      <sz val="9"/>
      <name val="Museo Sans 500"/>
    </font>
    <font>
      <sz val="10"/>
      <name val="Museo Sans 500"/>
    </font>
    <font>
      <sz val="11"/>
      <name val="Calibri"/>
      <family val="2"/>
      <scheme val="minor"/>
    </font>
    <font>
      <u/>
      <sz val="11"/>
      <color rgb="FFE50229"/>
      <name val="Calibri"/>
      <family val="2"/>
      <scheme val="minor"/>
    </font>
    <font>
      <sz val="12"/>
      <color theme="0"/>
      <name val="Verdana"/>
      <family val="2"/>
    </font>
    <font>
      <sz val="9"/>
      <color rgb="FF3E454D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b/>
      <u/>
      <sz val="11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i/>
      <sz val="10"/>
      <color theme="1"/>
      <name val="Times New Roman"/>
      <family val="1"/>
    </font>
    <font>
      <vertAlign val="superscript"/>
      <sz val="10"/>
      <name val="Times New Roman"/>
      <family val="1"/>
    </font>
    <font>
      <i/>
      <sz val="6"/>
      <color theme="1"/>
      <name val="Times New Roman"/>
      <family val="1"/>
    </font>
    <font>
      <b/>
      <sz val="10"/>
      <color theme="0"/>
      <name val="Times New Roman"/>
      <family val="1"/>
    </font>
    <font>
      <u/>
      <sz val="10"/>
      <name val="Times New Roman"/>
      <family val="1"/>
    </font>
    <font>
      <sz val="10"/>
      <color rgb="FF000000"/>
      <name val="Times New Roman"/>
      <family val="1"/>
    </font>
    <font>
      <i/>
      <sz val="9.5"/>
      <name val="Times New Roman"/>
      <family val="1"/>
    </font>
    <font>
      <sz val="9.5"/>
      <name val="Times New Roman"/>
      <family val="1"/>
    </font>
    <font>
      <b/>
      <sz val="10"/>
      <color rgb="FFE50229"/>
      <name val="Calibri"/>
      <family val="2"/>
      <scheme val="minor"/>
    </font>
    <font>
      <b/>
      <sz val="10"/>
      <color rgb="FFD7AC11"/>
      <name val="Arial"/>
      <family val="2"/>
    </font>
    <font>
      <b/>
      <sz val="9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indexed="8"/>
      <name val="Calibri"/>
      <family val="2"/>
    </font>
    <font>
      <b/>
      <u/>
      <sz val="11"/>
      <name val="Calibri"/>
      <family val="2"/>
      <scheme val="minor"/>
    </font>
    <font>
      <b/>
      <sz val="10"/>
      <color rgb="FF3E454D"/>
      <name val="Calibri"/>
      <family val="2"/>
      <scheme val="minor"/>
    </font>
    <font>
      <b/>
      <sz val="9"/>
      <color rgb="FFFF0000"/>
      <name val="Calibri"/>
      <family val="2"/>
    </font>
    <font>
      <b/>
      <sz val="14"/>
      <color rgb="FF005370"/>
      <name val="Garamond"/>
      <family val="1"/>
    </font>
    <font>
      <sz val="10"/>
      <color theme="1"/>
      <name val="Garamond"/>
      <family val="1"/>
    </font>
    <font>
      <b/>
      <sz val="10"/>
      <color theme="1"/>
      <name val="Garamond"/>
      <family val="1"/>
    </font>
    <font>
      <b/>
      <sz val="10"/>
      <name val="Garamond"/>
      <family val="1"/>
    </font>
    <font>
      <sz val="10"/>
      <name val="Garamond"/>
      <family val="1"/>
    </font>
    <font>
      <sz val="11"/>
      <color theme="1"/>
      <name val="Garamond"/>
      <family val="1"/>
    </font>
    <font>
      <b/>
      <sz val="9"/>
      <color rgb="FFE50229"/>
      <name val="Calibri"/>
      <family val="2"/>
      <scheme val="minor"/>
    </font>
    <font>
      <b/>
      <sz val="8"/>
      <name val="Calibri"/>
      <family val="2"/>
      <scheme val="minor"/>
    </font>
    <font>
      <b/>
      <sz val="7"/>
      <name val="Calibri"/>
      <family val="2"/>
      <scheme val="minor"/>
    </font>
    <font>
      <b/>
      <sz val="11"/>
      <name val="Calibri"/>
      <family val="2"/>
      <scheme val="minor"/>
    </font>
    <font>
      <b/>
      <u/>
      <sz val="9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theme="0"/>
      <name val="Tw Cen MT"/>
      <family val="2"/>
    </font>
    <font>
      <u/>
      <sz val="10"/>
      <color theme="10"/>
      <name val="Calibri"/>
      <family val="2"/>
      <scheme val="minor"/>
    </font>
    <font>
      <b/>
      <sz val="10"/>
      <color theme="0"/>
      <name val="Verdana"/>
      <family val="2"/>
    </font>
    <font>
      <b/>
      <sz val="10"/>
      <name val="Calibri"/>
      <family val="2"/>
      <scheme val="minor"/>
    </font>
    <font>
      <sz val="11"/>
      <color rgb="FFFFC000"/>
      <name val="Calibri"/>
      <family val="2"/>
      <scheme val="minor"/>
    </font>
    <font>
      <b/>
      <sz val="9.5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7"/>
      <color rgb="FFFFFFFF"/>
      <name val="Calibri"/>
      <family val="2"/>
    </font>
    <font>
      <b/>
      <sz val="12"/>
      <color theme="0"/>
      <name val="Calibri"/>
      <family val="2"/>
      <scheme val="minor"/>
    </font>
    <font>
      <sz val="9"/>
      <color rgb="FFFFFFFF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16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  <font>
      <b/>
      <sz val="16"/>
      <color theme="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color indexed="9"/>
      <name val="Arial"/>
      <family val="2"/>
    </font>
    <font>
      <u/>
      <sz val="11"/>
      <color theme="10"/>
      <name val="Arial"/>
      <family val="2"/>
    </font>
    <font>
      <sz val="12"/>
      <color rgb="FF003366"/>
      <name val="Arial"/>
      <family val="2"/>
    </font>
    <font>
      <b/>
      <sz val="18"/>
      <color theme="0"/>
      <name val="Arial"/>
      <family val="2"/>
    </font>
    <font>
      <sz val="14"/>
      <name val="Arial"/>
      <family val="2"/>
    </font>
    <font>
      <b/>
      <sz val="12"/>
      <color theme="1"/>
      <name val="Arial"/>
      <family val="2"/>
    </font>
    <font>
      <b/>
      <sz val="12"/>
      <color rgb="FF093254"/>
      <name val="Arial"/>
      <family val="2"/>
    </font>
    <font>
      <sz val="16"/>
      <name val="Arial"/>
      <family val="2"/>
    </font>
    <font>
      <u/>
      <sz val="11"/>
      <color rgb="FFFF0000"/>
      <name val="Calibri"/>
      <family val="2"/>
      <scheme val="minor"/>
    </font>
    <font>
      <sz val="16"/>
      <color rgb="FFFF0000"/>
      <name val="Arial"/>
      <family val="2"/>
    </font>
    <font>
      <b/>
      <sz val="16"/>
      <color rgb="FFFF0000"/>
      <name val="Arial"/>
      <family val="2"/>
    </font>
    <font>
      <sz val="12"/>
      <color theme="1"/>
      <name val="Arial"/>
      <family val="2"/>
    </font>
    <font>
      <b/>
      <u/>
      <sz val="12"/>
      <color theme="10"/>
      <name val="Arial"/>
      <family val="2"/>
    </font>
    <font>
      <b/>
      <u/>
      <sz val="18"/>
      <color rgb="FFFF0000"/>
      <name val="Arial"/>
      <family val="2"/>
    </font>
    <font>
      <sz val="13"/>
      <color rgb="FFFF0000"/>
      <name val="Arial"/>
      <family val="2"/>
    </font>
    <font>
      <b/>
      <sz val="13"/>
      <color rgb="FFFF0000"/>
      <name val="Arial"/>
      <family val="2"/>
    </font>
    <font>
      <b/>
      <sz val="12"/>
      <color rgb="FFFF0000"/>
      <name val="Arial"/>
      <family val="2"/>
    </font>
    <font>
      <b/>
      <sz val="11"/>
      <color rgb="FF00B050"/>
      <name val="Arial"/>
      <family val="2"/>
    </font>
    <font>
      <sz val="11"/>
      <color theme="0"/>
      <name val="Arial"/>
      <family val="2"/>
    </font>
    <font>
      <u/>
      <sz val="10"/>
      <color indexed="12"/>
      <name val="Arial"/>
      <family val="2"/>
    </font>
    <font>
      <u/>
      <sz val="11"/>
      <color theme="0"/>
      <name val="Arial"/>
      <family val="2"/>
    </font>
    <font>
      <b/>
      <u/>
      <sz val="11"/>
      <color theme="0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9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b/>
      <sz val="11"/>
      <name val="Calibri"/>
      <family val="2"/>
    </font>
    <font>
      <b/>
      <u/>
      <sz val="11"/>
      <name val="Arial"/>
      <family val="2"/>
    </font>
    <font>
      <b/>
      <sz val="12"/>
      <color rgb="FF003366"/>
      <name val="Arial"/>
      <family val="2"/>
    </font>
    <font>
      <sz val="16"/>
      <color rgb="FFC00000"/>
      <name val="Arial"/>
      <family val="2"/>
    </font>
    <font>
      <b/>
      <sz val="16"/>
      <color rgb="FFC00000"/>
      <name val="Arial"/>
      <family val="2"/>
    </font>
    <font>
      <b/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8"/>
      <color theme="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E4002B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50229"/>
        <bgColor indexed="64"/>
      </patternFill>
    </fill>
    <fill>
      <patternFill patternType="solid">
        <fgColor theme="6" tint="0.79998168889431442"/>
        <bgColor theme="0" tint="-0.1499984740745262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theme="0" tint="-0.14999847407452621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3E454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theme="0" tint="-0.1499984740745262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EF2E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228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theme="3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rgb="FF44546A"/>
      </left>
      <right/>
      <top style="thin">
        <color rgb="FF44546A"/>
      </top>
      <bottom/>
      <diagonal/>
    </border>
    <border>
      <left/>
      <right style="thin">
        <color theme="3"/>
      </right>
      <top style="thin">
        <color rgb="FF44546A"/>
      </top>
      <bottom style="thin">
        <color theme="3"/>
      </bottom>
      <diagonal/>
    </border>
    <border>
      <left style="thin">
        <color indexed="64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indexed="64"/>
      </right>
      <top style="thin">
        <color theme="3"/>
      </top>
      <bottom style="thin">
        <color theme="3"/>
      </bottom>
      <diagonal/>
    </border>
    <border>
      <left style="thin">
        <color rgb="FF44546A"/>
      </left>
      <right/>
      <top/>
      <bottom/>
      <diagonal/>
    </border>
    <border>
      <left/>
      <right style="thin">
        <color theme="3"/>
      </right>
      <top style="thin">
        <color theme="3"/>
      </top>
      <bottom style="thin">
        <color indexed="64"/>
      </bottom>
      <diagonal/>
    </border>
    <border>
      <left style="thin">
        <color rgb="FF44546A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E50229"/>
      </left>
      <right/>
      <top style="medium">
        <color rgb="FFE50229"/>
      </top>
      <bottom/>
      <diagonal/>
    </border>
    <border>
      <left/>
      <right/>
      <top style="medium">
        <color rgb="FFE50229"/>
      </top>
      <bottom/>
      <diagonal/>
    </border>
    <border>
      <left style="medium">
        <color rgb="FFE50229"/>
      </left>
      <right/>
      <top/>
      <bottom style="medium">
        <color rgb="FFE50229"/>
      </bottom>
      <diagonal/>
    </border>
    <border>
      <left/>
      <right/>
      <top/>
      <bottom style="medium">
        <color rgb="FFE5022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44546A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E50229"/>
      </right>
      <top style="medium">
        <color rgb="FFE50229"/>
      </top>
      <bottom/>
      <diagonal/>
    </border>
    <border>
      <left style="thin">
        <color rgb="FFE50229"/>
      </left>
      <right style="medium">
        <color rgb="FFE50229"/>
      </right>
      <top style="medium">
        <color rgb="FFE50229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theme="0"/>
      </left>
      <right/>
      <top/>
      <bottom/>
      <diagonal/>
    </border>
    <border>
      <left/>
      <right style="double">
        <color theme="0"/>
      </right>
      <top/>
      <bottom/>
      <diagonal/>
    </border>
    <border>
      <left style="thin">
        <color rgb="FF3E454D"/>
      </left>
      <right/>
      <top style="thin">
        <color rgb="FF3E454D"/>
      </top>
      <bottom/>
      <diagonal/>
    </border>
    <border>
      <left/>
      <right/>
      <top style="thin">
        <color rgb="FF3E454D"/>
      </top>
      <bottom/>
      <diagonal/>
    </border>
    <border>
      <left/>
      <right style="thin">
        <color rgb="FF3E454D"/>
      </right>
      <top style="thin">
        <color rgb="FF3E454D"/>
      </top>
      <bottom/>
      <diagonal/>
    </border>
    <border>
      <left style="thin">
        <color rgb="FF3E454D"/>
      </left>
      <right/>
      <top/>
      <bottom/>
      <diagonal/>
    </border>
    <border>
      <left/>
      <right style="thin">
        <color rgb="FF3E454D"/>
      </right>
      <top/>
      <bottom/>
      <diagonal/>
    </border>
    <border>
      <left/>
      <right/>
      <top/>
      <bottom style="thin">
        <color rgb="FF3E454D"/>
      </bottom>
      <diagonal/>
    </border>
    <border>
      <left/>
      <right style="thin">
        <color rgb="FF3E454D"/>
      </right>
      <top/>
      <bottom style="thin">
        <color rgb="FF3E454D"/>
      </bottom>
      <diagonal/>
    </border>
    <border>
      <left style="thin">
        <color rgb="FF3E454D"/>
      </left>
      <right/>
      <top/>
      <bottom style="thin">
        <color rgb="FF3E454D"/>
      </bottom>
      <diagonal/>
    </border>
    <border>
      <left/>
      <right/>
      <top style="thin">
        <color theme="3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/>
      <right style="double">
        <color auto="1"/>
      </right>
      <top style="double">
        <color auto="1"/>
      </top>
      <bottom style="thin">
        <color indexed="64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auto="1"/>
      </bottom>
      <diagonal/>
    </border>
    <border>
      <left style="thin">
        <color theme="2" tint="-9.9948118533890809E-2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indexed="64"/>
      </bottom>
      <diagonal/>
    </border>
    <border>
      <left style="thin">
        <color indexed="64"/>
      </left>
      <right style="thin">
        <color theme="2" tint="-9.9948118533890809E-2"/>
      </right>
      <top style="thin">
        <color theme="2" tint="-9.9948118533890809E-2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theme="2" tint="-9.9948118533890809E-2"/>
      </left>
      <right style="thin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2" tint="-9.9948118533890809E-2"/>
      </left>
      <right style="thin">
        <color indexed="64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499984740745262"/>
      </bottom>
      <diagonal/>
    </border>
    <border>
      <left style="thin">
        <color theme="2" tint="-9.9948118533890809E-2"/>
      </left>
      <right style="thin">
        <color indexed="64"/>
      </right>
      <top style="thin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  <border>
      <left/>
      <right/>
      <top style="thin">
        <color theme="0" tint="-0.499984740745262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499984740745262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 style="thin">
        <color theme="2" tint="-9.9948118533890809E-2"/>
      </left>
      <right style="thin">
        <color indexed="64"/>
      </right>
      <top/>
      <bottom style="thin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indexed="64"/>
      </bottom>
      <diagonal/>
    </border>
    <border>
      <left style="thin">
        <color indexed="64"/>
      </left>
      <right style="thin">
        <color theme="2" tint="-9.9948118533890809E-2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499984740745262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499984740745262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499984740745262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499984740745262"/>
      </top>
      <bottom style="thin">
        <color theme="0" tint="-0.2499465926084170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24994659260841701"/>
      </bottom>
      <diagonal/>
    </border>
    <border>
      <left style="thin">
        <color theme="0" tint="-0.499984740745262"/>
      </left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theme="0" tint="-0.499984740745262"/>
      </left>
      <right/>
      <top style="thin">
        <color indexed="64"/>
      </top>
      <bottom/>
      <diagonal/>
    </border>
    <border>
      <left style="thin">
        <color theme="0" tint="-0.1499679555650502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24994659260841701"/>
      </top>
      <bottom/>
      <diagonal/>
    </border>
    <border>
      <left style="thin">
        <color theme="0" tint="-0.499984740745262"/>
      </left>
      <right/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/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/>
      <right style="medium">
        <color rgb="FFE50229"/>
      </right>
      <top/>
      <bottom style="medium">
        <color rgb="FFE50229"/>
      </bottom>
      <diagonal/>
    </border>
    <border>
      <left/>
      <right style="thin">
        <color indexed="64"/>
      </right>
      <top style="thin">
        <color rgb="FF3E454D"/>
      </top>
      <bottom/>
      <diagonal/>
    </border>
    <border>
      <left style="thin">
        <color indexed="64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 style="thin">
        <color indexed="64"/>
      </right>
      <top style="thin">
        <color theme="2" tint="-9.9948118533890809E-2"/>
      </top>
      <bottom/>
      <diagonal/>
    </border>
    <border>
      <left/>
      <right style="thin">
        <color theme="2" tint="-9.9948118533890809E-2"/>
      </right>
      <top style="thin">
        <color theme="0" tint="-0.24994659260841701"/>
      </top>
      <bottom style="thin">
        <color theme="2" tint="-9.9948118533890809E-2"/>
      </bottom>
      <diagonal/>
    </border>
    <border>
      <left/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theme="2" tint="-9.9948118533890809E-2"/>
      </right>
      <top style="thin">
        <color indexed="64"/>
      </top>
      <bottom style="thin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indexed="64"/>
      </top>
      <bottom style="thin">
        <color indexed="64"/>
      </bottom>
      <diagonal/>
    </border>
    <border>
      <left style="thin">
        <color theme="2" tint="-9.9948118533890809E-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theme="3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theme="3"/>
      </bottom>
      <diagonal/>
    </border>
    <border>
      <left style="thin">
        <color theme="3"/>
      </left>
      <right style="thin">
        <color indexed="64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indexed="64"/>
      </right>
      <top style="thin">
        <color theme="3"/>
      </top>
      <bottom style="thin">
        <color indexed="64"/>
      </bottom>
      <diagonal/>
    </border>
    <border>
      <left style="thin">
        <color indexed="64"/>
      </left>
      <right style="thin">
        <color theme="2" tint="-9.9948118533890809E-2"/>
      </right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/>
      <bottom/>
      <diagonal/>
    </border>
    <border>
      <left style="thin">
        <color theme="2" tint="-9.9948118533890809E-2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/>
      <top style="thin">
        <color rgb="FF3E454D"/>
      </top>
      <bottom/>
      <diagonal/>
    </border>
    <border>
      <left style="thin">
        <color indexed="64"/>
      </left>
      <right/>
      <top/>
      <bottom style="thin">
        <color rgb="FF3E454D"/>
      </bottom>
      <diagonal/>
    </border>
    <border>
      <left/>
      <right style="thin">
        <color indexed="64"/>
      </right>
      <top/>
      <bottom style="thin">
        <color rgb="FF3E454D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thin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3F3F3F"/>
      </right>
      <top style="thin">
        <color rgb="FF3F3F3F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theme="2" tint="-9.9948118533890809E-2"/>
      </right>
      <top style="thin">
        <color indexed="64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indexed="64"/>
      </top>
      <bottom/>
      <diagonal/>
    </border>
    <border>
      <left style="thin">
        <color theme="2" tint="-9.9948118533890809E-2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medium">
        <color indexed="64"/>
      </right>
      <top style="thin">
        <color rgb="FF7F7F7F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theme="3"/>
      </bottom>
      <diagonal/>
    </border>
  </borders>
  <cellStyleXfs count="17">
    <xf numFmtId="0" fontId="0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87" fillId="14" borderId="70" applyNumberFormat="0" applyAlignment="0" applyProtection="0"/>
    <xf numFmtId="0" fontId="88" fillId="15" borderId="71" applyNumberFormat="0" applyAlignment="0" applyProtection="0"/>
    <xf numFmtId="0" fontId="89" fillId="15" borderId="70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46" fillId="0" borderId="0"/>
    <xf numFmtId="0" fontId="175" fillId="0" borderId="0" applyNumberFormat="0" applyFill="0" applyBorder="0" applyAlignment="0" applyProtection="0">
      <alignment vertical="top"/>
      <protection locked="0"/>
    </xf>
    <xf numFmtId="0" fontId="146" fillId="0" borderId="0"/>
  </cellStyleXfs>
  <cellXfs count="2321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14" fontId="4" fillId="0" borderId="0" xfId="0" applyNumberFormat="1" applyFont="1" applyAlignment="1">
      <alignment vertical="center"/>
    </xf>
    <xf numFmtId="0" fontId="7" fillId="0" borderId="0" xfId="0" applyFont="1"/>
    <xf numFmtId="0" fontId="9" fillId="0" borderId="0" xfId="0" applyFont="1" applyAlignment="1">
      <alignment horizontal="left" vertical="center"/>
    </xf>
    <xf numFmtId="14" fontId="9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164" fontId="13" fillId="0" borderId="7" xfId="1" applyNumberFormat="1" applyFont="1" applyFill="1" applyBorder="1" applyAlignment="1">
      <alignment horizontal="center" vertical="center"/>
    </xf>
    <xf numFmtId="164" fontId="8" fillId="0" borderId="9" xfId="0" applyNumberFormat="1" applyFont="1" applyBorder="1" applyAlignment="1">
      <alignment horizontal="center" vertical="center"/>
    </xf>
    <xf numFmtId="165" fontId="5" fillId="0" borderId="0" xfId="0" applyNumberFormat="1" applyFont="1" applyAlignment="1">
      <alignment vertical="center"/>
    </xf>
    <xf numFmtId="0" fontId="14" fillId="2" borderId="11" xfId="0" applyFont="1" applyFill="1" applyBorder="1" applyAlignment="1">
      <alignment horizontal="center" vertical="center"/>
    </xf>
    <xf numFmtId="165" fontId="13" fillId="0" borderId="12" xfId="1" applyNumberFormat="1" applyFont="1" applyFill="1" applyBorder="1" applyAlignment="1">
      <alignment horizontal="center" vertical="center"/>
    </xf>
    <xf numFmtId="165" fontId="3" fillId="0" borderId="0" xfId="0" applyNumberFormat="1" applyFont="1" applyAlignment="1">
      <alignment vertical="center"/>
    </xf>
    <xf numFmtId="0" fontId="14" fillId="2" borderId="13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65" fontId="17" fillId="0" borderId="0" xfId="1" applyNumberFormat="1" applyFont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165" fontId="13" fillId="0" borderId="18" xfId="1" applyNumberFormat="1" applyFont="1" applyFill="1" applyBorder="1" applyAlignment="1">
      <alignment horizontal="center" vertical="center"/>
    </xf>
    <xf numFmtId="165" fontId="0" fillId="0" borderId="0" xfId="0" applyNumberFormat="1" applyAlignment="1">
      <alignment vertical="center"/>
    </xf>
    <xf numFmtId="0" fontId="9" fillId="0" borderId="0" xfId="0" applyFont="1" applyAlignment="1">
      <alignment vertical="center"/>
    </xf>
    <xf numFmtId="165" fontId="8" fillId="0" borderId="0" xfId="0" applyNumberFormat="1" applyFont="1" applyAlignment="1">
      <alignment vertical="center"/>
    </xf>
    <xf numFmtId="0" fontId="19" fillId="3" borderId="19" xfId="0" applyFont="1" applyFill="1" applyBorder="1" applyAlignment="1">
      <alignment horizontal="left" vertical="center"/>
    </xf>
    <xf numFmtId="164" fontId="19" fillId="3" borderId="5" xfId="0" applyNumberFormat="1" applyFont="1" applyFill="1" applyBorder="1" applyAlignment="1">
      <alignment horizontal="right" vertical="center"/>
    </xf>
    <xf numFmtId="165" fontId="8" fillId="0" borderId="20" xfId="0" applyNumberFormat="1" applyFont="1" applyBorder="1" applyAlignment="1">
      <alignment horizontal="left" vertical="center"/>
    </xf>
    <xf numFmtId="0" fontId="20" fillId="2" borderId="14" xfId="0" applyFont="1" applyFill="1" applyBorder="1" applyAlignment="1">
      <alignment horizontal="center" vertical="center"/>
    </xf>
    <xf numFmtId="165" fontId="21" fillId="0" borderId="0" xfId="1" applyNumberFormat="1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165" fontId="9" fillId="0" borderId="0" xfId="0" applyNumberFormat="1" applyFont="1"/>
    <xf numFmtId="0" fontId="2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20" fillId="2" borderId="17" xfId="0" applyFont="1" applyFill="1" applyBorder="1" applyAlignment="1">
      <alignment horizontal="center" vertical="center"/>
    </xf>
    <xf numFmtId="0" fontId="20" fillId="2" borderId="24" xfId="0" applyFont="1" applyFill="1" applyBorder="1" applyAlignment="1">
      <alignment horizontal="center" vertical="center"/>
    </xf>
    <xf numFmtId="0" fontId="26" fillId="0" borderId="0" xfId="0" applyFont="1"/>
    <xf numFmtId="0" fontId="27" fillId="0" borderId="0" xfId="0" applyFont="1"/>
    <xf numFmtId="0" fontId="7" fillId="0" borderId="1" xfId="0" applyFont="1" applyBorder="1"/>
    <xf numFmtId="0" fontId="28" fillId="2" borderId="27" xfId="0" applyFont="1" applyFill="1" applyBorder="1" applyAlignment="1">
      <alignment horizontal="center" vertical="center"/>
    </xf>
    <xf numFmtId="0" fontId="28" fillId="2" borderId="28" xfId="0" applyFont="1" applyFill="1" applyBorder="1" applyAlignment="1">
      <alignment horizontal="center" vertical="center"/>
    </xf>
    <xf numFmtId="0" fontId="20" fillId="2" borderId="25" xfId="0" applyFont="1" applyFill="1" applyBorder="1" applyAlignment="1">
      <alignment horizontal="center" vertical="center"/>
    </xf>
    <xf numFmtId="0" fontId="18" fillId="0" borderId="15" xfId="2" applyFont="1" applyBorder="1" applyAlignment="1">
      <alignment horizontal="center" vertical="center"/>
    </xf>
    <xf numFmtId="0" fontId="8" fillId="0" borderId="16" xfId="0" applyFont="1" applyBorder="1" applyAlignment="1">
      <alignment horizontal="left" vertical="center"/>
    </xf>
    <xf numFmtId="165" fontId="8" fillId="0" borderId="18" xfId="0" applyNumberFormat="1" applyFont="1" applyBorder="1" applyAlignment="1">
      <alignment vertical="center"/>
    </xf>
    <xf numFmtId="0" fontId="9" fillId="0" borderId="15" xfId="0" quotePrefix="1" applyFont="1" applyBorder="1" applyAlignment="1">
      <alignment vertical="center"/>
    </xf>
    <xf numFmtId="165" fontId="0" fillId="0" borderId="21" xfId="0" applyNumberForma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165" fontId="0" fillId="0" borderId="17" xfId="0" applyNumberFormat="1" applyBorder="1" applyAlignment="1">
      <alignment vertical="center"/>
    </xf>
    <xf numFmtId="165" fontId="0" fillId="0" borderId="18" xfId="0" applyNumberFormat="1" applyBorder="1" applyAlignment="1">
      <alignment vertical="center"/>
    </xf>
    <xf numFmtId="164" fontId="9" fillId="0" borderId="21" xfId="0" applyNumberFormat="1" applyFont="1" applyBorder="1" applyAlignment="1">
      <alignment horizontal="center" vertical="center"/>
    </xf>
    <xf numFmtId="0" fontId="30" fillId="2" borderId="17" xfId="0" applyFont="1" applyFill="1" applyBorder="1" applyAlignment="1">
      <alignment horizontal="center" vertical="center"/>
    </xf>
    <xf numFmtId="0" fontId="31" fillId="2" borderId="26" xfId="0" applyFont="1" applyFill="1" applyBorder="1" applyAlignment="1">
      <alignment horizontal="center" vertical="center"/>
    </xf>
    <xf numFmtId="0" fontId="31" fillId="2" borderId="27" xfId="0" applyFont="1" applyFill="1" applyBorder="1" applyAlignment="1">
      <alignment horizontal="center" vertical="center"/>
    </xf>
    <xf numFmtId="0" fontId="31" fillId="2" borderId="28" xfId="0" applyFont="1" applyFill="1" applyBorder="1" applyAlignment="1">
      <alignment horizontal="center" vertical="center"/>
    </xf>
    <xf numFmtId="0" fontId="32" fillId="2" borderId="27" xfId="0" applyFont="1" applyFill="1" applyBorder="1" applyAlignment="1">
      <alignment horizontal="center" vertical="center"/>
    </xf>
    <xf numFmtId="0" fontId="30" fillId="2" borderId="2" xfId="0" applyFont="1" applyFill="1" applyBorder="1" applyAlignment="1">
      <alignment horizontal="center" vertical="center"/>
    </xf>
    <xf numFmtId="0" fontId="30" fillId="2" borderId="14" xfId="0" applyFont="1" applyFill="1" applyBorder="1" applyAlignment="1">
      <alignment horizontal="center" vertical="center"/>
    </xf>
    <xf numFmtId="0" fontId="30" fillId="2" borderId="4" xfId="0" applyFont="1" applyFill="1" applyBorder="1" applyAlignment="1">
      <alignment horizontal="center" vertical="center"/>
    </xf>
    <xf numFmtId="0" fontId="30" fillId="2" borderId="16" xfId="0" applyFont="1" applyFill="1" applyBorder="1" applyAlignment="1">
      <alignment horizontal="center" vertical="center"/>
    </xf>
    <xf numFmtId="0" fontId="30" fillId="2" borderId="25" xfId="0" applyFont="1" applyFill="1" applyBorder="1" applyAlignment="1">
      <alignment horizontal="center" vertical="center"/>
    </xf>
    <xf numFmtId="0" fontId="34" fillId="0" borderId="0" xfId="0" applyFont="1" applyAlignment="1">
      <alignment vertical="center"/>
    </xf>
    <xf numFmtId="0" fontId="4" fillId="0" borderId="0" xfId="0" applyFont="1"/>
    <xf numFmtId="0" fontId="30" fillId="2" borderId="0" xfId="0" applyFont="1" applyFill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32" fillId="2" borderId="26" xfId="0" applyFont="1" applyFill="1" applyBorder="1" applyAlignment="1">
      <alignment horizontal="center" vertical="center"/>
    </xf>
    <xf numFmtId="0" fontId="31" fillId="2" borderId="27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" fillId="0" borderId="0" xfId="0" applyFont="1"/>
    <xf numFmtId="0" fontId="38" fillId="0" borderId="0" xfId="0" applyFont="1"/>
    <xf numFmtId="0" fontId="38" fillId="0" borderId="29" xfId="0" applyFont="1" applyBorder="1"/>
    <xf numFmtId="0" fontId="38" fillId="0" borderId="30" xfId="0" applyFont="1" applyBorder="1"/>
    <xf numFmtId="0" fontId="38" fillId="0" borderId="31" xfId="0" applyFont="1" applyBorder="1"/>
    <xf numFmtId="0" fontId="38" fillId="0" borderId="32" xfId="0" applyFont="1" applyBorder="1"/>
    <xf numFmtId="0" fontId="38" fillId="0" borderId="32" xfId="0" applyFont="1" applyBorder="1" applyAlignment="1">
      <alignment horizontal="center"/>
    </xf>
    <xf numFmtId="0" fontId="40" fillId="0" borderId="32" xfId="0" applyFont="1" applyBorder="1" applyAlignment="1">
      <alignment vertical="center"/>
    </xf>
    <xf numFmtId="0" fontId="41" fillId="0" borderId="32" xfId="0" applyFont="1" applyBorder="1"/>
    <xf numFmtId="0" fontId="38" fillId="0" borderId="0" xfId="0" applyFont="1" applyAlignment="1">
      <alignment horizontal="center"/>
    </xf>
    <xf numFmtId="0" fontId="40" fillId="0" borderId="0" xfId="0" applyFont="1" applyAlignment="1">
      <alignment horizontal="center" vertical="center"/>
    </xf>
    <xf numFmtId="0" fontId="41" fillId="0" borderId="0" xfId="0" applyFont="1"/>
    <xf numFmtId="0" fontId="38" fillId="5" borderId="0" xfId="0" applyFont="1" applyFill="1"/>
    <xf numFmtId="0" fontId="11" fillId="2" borderId="37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2" borderId="40" xfId="0" applyFont="1" applyFill="1" applyBorder="1" applyAlignment="1">
      <alignment horizontal="center" vertical="center"/>
    </xf>
    <xf numFmtId="0" fontId="14" fillId="2" borderId="41" xfId="0" applyFont="1" applyFill="1" applyBorder="1" applyAlignment="1">
      <alignment horizontal="center" vertical="center"/>
    </xf>
    <xf numFmtId="0" fontId="14" fillId="2" borderId="42" xfId="0" applyFont="1" applyFill="1" applyBorder="1" applyAlignment="1">
      <alignment horizontal="center" vertical="center"/>
    </xf>
    <xf numFmtId="164" fontId="8" fillId="0" borderId="0" xfId="1" applyNumberFormat="1" applyFont="1" applyFill="1" applyBorder="1" applyAlignment="1">
      <alignment horizontal="center"/>
    </xf>
    <xf numFmtId="0" fontId="8" fillId="0" borderId="43" xfId="0" applyFont="1" applyBorder="1" applyAlignment="1">
      <alignment vertical="center"/>
    </xf>
    <xf numFmtId="164" fontId="8" fillId="0" borderId="0" xfId="0" applyNumberFormat="1" applyFont="1" applyAlignment="1">
      <alignment horizontal="center" vertical="center"/>
    </xf>
    <xf numFmtId="164" fontId="8" fillId="0" borderId="45" xfId="0" applyNumberFormat="1" applyFont="1" applyBorder="1" applyAlignment="1">
      <alignment horizontal="center" vertical="center"/>
    </xf>
    <xf numFmtId="0" fontId="8" fillId="0" borderId="46" xfId="0" applyFont="1" applyBorder="1" applyAlignment="1">
      <alignment vertical="center"/>
    </xf>
    <xf numFmtId="164" fontId="8" fillId="0" borderId="48" xfId="0" applyNumberFormat="1" applyFont="1" applyBorder="1" applyAlignment="1">
      <alignment horizontal="center" vertical="center"/>
    </xf>
    <xf numFmtId="0" fontId="11" fillId="5" borderId="2" xfId="0" applyFont="1" applyFill="1" applyBorder="1" applyAlignment="1">
      <alignment horizontal="left"/>
    </xf>
    <xf numFmtId="0" fontId="11" fillId="5" borderId="23" xfId="0" applyFont="1" applyFill="1" applyBorder="1" applyAlignment="1">
      <alignment horizontal="center"/>
    </xf>
    <xf numFmtId="166" fontId="43" fillId="9" borderId="16" xfId="1" applyNumberFormat="1" applyFont="1" applyFill="1" applyBorder="1" applyAlignment="1">
      <alignment horizontal="left"/>
    </xf>
    <xf numFmtId="166" fontId="43" fillId="0" borderId="16" xfId="1" applyNumberFormat="1" applyFont="1" applyFill="1" applyBorder="1" applyAlignment="1">
      <alignment horizontal="left"/>
    </xf>
    <xf numFmtId="164" fontId="0" fillId="0" borderId="0" xfId="0" applyNumberFormat="1"/>
    <xf numFmtId="0" fontId="8" fillId="0" borderId="0" xfId="0" applyFont="1" applyAlignment="1">
      <alignment horizontal="center" vertical="center"/>
    </xf>
    <xf numFmtId="164" fontId="0" fillId="0" borderId="53" xfId="0" applyNumberFormat="1" applyBorder="1"/>
    <xf numFmtId="164" fontId="0" fillId="0" borderId="44" xfId="0" applyNumberFormat="1" applyBorder="1"/>
    <xf numFmtId="0" fontId="8" fillId="0" borderId="47" xfId="0" applyFont="1" applyBorder="1" applyAlignment="1">
      <alignment horizontal="center" vertical="center"/>
    </xf>
    <xf numFmtId="164" fontId="0" fillId="0" borderId="52" xfId="0" applyNumberFormat="1" applyBorder="1"/>
    <xf numFmtId="0" fontId="44" fillId="0" borderId="0" xfId="0" applyFont="1" applyAlignment="1">
      <alignment horizontal="center" vertical="center" wrapText="1"/>
    </xf>
    <xf numFmtId="0" fontId="5" fillId="0" borderId="0" xfId="0" applyFont="1"/>
    <xf numFmtId="0" fontId="37" fillId="2" borderId="25" xfId="0" applyFont="1" applyFill="1" applyBorder="1" applyAlignment="1">
      <alignment horizontal="center" vertical="center"/>
    </xf>
    <xf numFmtId="2" fontId="8" fillId="0" borderId="43" xfId="3" applyNumberFormat="1" applyFont="1" applyFill="1" applyBorder="1" applyAlignment="1"/>
    <xf numFmtId="2" fontId="8" fillId="0" borderId="46" xfId="3" applyNumberFormat="1" applyFont="1" applyFill="1" applyBorder="1" applyAlignment="1"/>
    <xf numFmtId="166" fontId="7" fillId="0" borderId="43" xfId="1" applyNumberFormat="1" applyFont="1" applyFill="1" applyBorder="1" applyAlignment="1">
      <alignment horizontal="left"/>
    </xf>
    <xf numFmtId="0" fontId="8" fillId="0" borderId="45" xfId="3" applyNumberFormat="1" applyFont="1" applyFill="1" applyBorder="1" applyAlignment="1">
      <alignment horizontal="center"/>
    </xf>
    <xf numFmtId="10" fontId="8" fillId="0" borderId="45" xfId="3" applyNumberFormat="1" applyFont="1" applyFill="1" applyBorder="1" applyAlignment="1">
      <alignment horizontal="center"/>
    </xf>
    <xf numFmtId="166" fontId="23" fillId="0" borderId="43" xfId="1" applyNumberFormat="1" applyFont="1" applyFill="1" applyBorder="1" applyAlignment="1">
      <alignment horizontal="left"/>
    </xf>
    <xf numFmtId="2" fontId="8" fillId="0" borderId="45" xfId="3" applyNumberFormat="1" applyFont="1" applyFill="1" applyBorder="1" applyAlignment="1">
      <alignment horizontal="center"/>
    </xf>
    <xf numFmtId="166" fontId="7" fillId="0" borderId="46" xfId="1" applyNumberFormat="1" applyFont="1" applyFill="1" applyBorder="1" applyAlignment="1">
      <alignment horizontal="left"/>
    </xf>
    <xf numFmtId="0" fontId="8" fillId="0" borderId="48" xfId="3" applyNumberFormat="1" applyFont="1" applyFill="1" applyBorder="1" applyAlignment="1">
      <alignment horizontal="center"/>
    </xf>
    <xf numFmtId="0" fontId="45" fillId="2" borderId="14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45" fillId="2" borderId="0" xfId="0" applyFont="1" applyFill="1" applyAlignment="1">
      <alignment horizontal="center" vertical="center"/>
    </xf>
    <xf numFmtId="164" fontId="8" fillId="0" borderId="15" xfId="1" applyNumberFormat="1" applyFont="1" applyFill="1" applyBorder="1" applyAlignment="1">
      <alignment horizontal="center"/>
    </xf>
    <xf numFmtId="0" fontId="45" fillId="2" borderId="17" xfId="0" applyFont="1" applyFill="1" applyBorder="1" applyAlignment="1">
      <alignment horizontal="center" vertical="center"/>
    </xf>
    <xf numFmtId="0" fontId="0" fillId="0" borderId="15" xfId="0" applyBorder="1"/>
    <xf numFmtId="0" fontId="11" fillId="0" borderId="15" xfId="0" applyFont="1" applyBorder="1" applyAlignment="1">
      <alignment horizontal="center"/>
    </xf>
    <xf numFmtId="0" fontId="42" fillId="5" borderId="22" xfId="0" applyFont="1" applyFill="1" applyBorder="1" applyAlignment="1">
      <alignment horizontal="center" vertical="center" wrapText="1"/>
    </xf>
    <xf numFmtId="164" fontId="8" fillId="0" borderId="15" xfId="1" applyNumberFormat="1" applyFont="1" applyFill="1" applyBorder="1" applyAlignment="1">
      <alignment horizontal="center" vertical="center"/>
    </xf>
    <xf numFmtId="0" fontId="11" fillId="5" borderId="26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Continuous"/>
    </xf>
    <xf numFmtId="9" fontId="11" fillId="5" borderId="15" xfId="0" applyNumberFormat="1" applyFont="1" applyFill="1" applyBorder="1" applyAlignment="1">
      <alignment horizontal="centerContinuous"/>
    </xf>
    <xf numFmtId="0" fontId="11" fillId="5" borderId="15" xfId="0" applyFont="1" applyFill="1" applyBorder="1" applyAlignment="1">
      <alignment horizontal="centerContinuous"/>
    </xf>
    <xf numFmtId="0" fontId="11" fillId="5" borderId="16" xfId="0" applyFont="1" applyFill="1" applyBorder="1" applyAlignment="1">
      <alignment horizontal="centerContinuous"/>
    </xf>
    <xf numFmtId="0" fontId="85" fillId="0" borderId="55" xfId="0" applyFont="1" applyBorder="1" applyAlignment="1">
      <alignment horizontal="center"/>
    </xf>
    <xf numFmtId="0" fontId="30" fillId="2" borderId="22" xfId="0" applyFont="1" applyFill="1" applyBorder="1" applyAlignment="1">
      <alignment horizontal="center" vertical="center"/>
    </xf>
    <xf numFmtId="0" fontId="30" fillId="2" borderId="23" xfId="0" applyFont="1" applyFill="1" applyBorder="1" applyAlignment="1">
      <alignment horizontal="center" vertical="center"/>
    </xf>
    <xf numFmtId="0" fontId="20" fillId="2" borderId="26" xfId="0" applyFont="1" applyFill="1" applyBorder="1" applyAlignment="1">
      <alignment horizontal="center" vertical="center"/>
    </xf>
    <xf numFmtId="0" fontId="20" fillId="2" borderId="27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0" fontId="20" fillId="2" borderId="23" xfId="0" applyFont="1" applyFill="1" applyBorder="1" applyAlignment="1">
      <alignment horizontal="center" vertical="center"/>
    </xf>
    <xf numFmtId="164" fontId="8" fillId="6" borderId="0" xfId="1" applyNumberFormat="1" applyFont="1" applyFill="1" applyBorder="1" applyAlignment="1" applyProtection="1">
      <alignment horizontal="center"/>
      <protection hidden="1"/>
    </xf>
    <xf numFmtId="164" fontId="8" fillId="0" borderId="0" xfId="1" applyNumberFormat="1" applyFont="1" applyBorder="1" applyAlignment="1" applyProtection="1">
      <alignment horizontal="center"/>
      <protection hidden="1"/>
    </xf>
    <xf numFmtId="165" fontId="8" fillId="0" borderId="69" xfId="0" applyNumberFormat="1" applyFont="1" applyBorder="1" applyAlignment="1">
      <alignment horizontal="left" vertical="center"/>
    </xf>
    <xf numFmtId="164" fontId="8" fillId="0" borderId="69" xfId="0" applyNumberFormat="1" applyFont="1" applyBorder="1" applyAlignment="1">
      <alignment horizontal="center" vertical="center"/>
    </xf>
    <xf numFmtId="165" fontId="8" fillId="0" borderId="0" xfId="0" applyNumberFormat="1" applyFont="1" applyAlignment="1">
      <alignment horizontal="left" vertical="center"/>
    </xf>
    <xf numFmtId="164" fontId="8" fillId="0" borderId="9" xfId="0" applyNumberFormat="1" applyFont="1" applyBorder="1" applyAlignment="1" applyProtection="1">
      <alignment horizontal="center" vertical="center"/>
      <protection hidden="1"/>
    </xf>
    <xf numFmtId="164" fontId="8" fillId="0" borderId="10" xfId="0" applyNumberFormat="1" applyFont="1" applyBorder="1" applyAlignment="1" applyProtection="1">
      <alignment horizontal="center" vertical="center"/>
      <protection hidden="1"/>
    </xf>
    <xf numFmtId="165" fontId="8" fillId="0" borderId="8" xfId="0" applyNumberFormat="1" applyFont="1" applyBorder="1" applyAlignment="1" applyProtection="1">
      <alignment horizontal="left" vertical="center"/>
      <protection hidden="1"/>
    </xf>
    <xf numFmtId="165" fontId="21" fillId="0" borderId="0" xfId="1" applyNumberFormat="1" applyFont="1" applyFill="1" applyBorder="1" applyAlignment="1" applyProtection="1">
      <alignment horizontal="center" vertical="center"/>
      <protection hidden="1"/>
    </xf>
    <xf numFmtId="166" fontId="43" fillId="0" borderId="25" xfId="1" applyNumberFormat="1" applyFont="1" applyFill="1" applyBorder="1" applyAlignment="1" applyProtection="1">
      <alignment horizontal="left" vertical="center"/>
      <protection hidden="1"/>
    </xf>
    <xf numFmtId="164" fontId="8" fillId="0" borderId="23" xfId="1" applyNumberFormat="1" applyFont="1" applyFill="1" applyBorder="1" applyAlignment="1" applyProtection="1">
      <alignment horizontal="center" vertical="center"/>
      <protection hidden="1"/>
    </xf>
    <xf numFmtId="166" fontId="43" fillId="0" borderId="27" xfId="1" applyNumberFormat="1" applyFont="1" applyFill="1" applyBorder="1" applyAlignment="1" applyProtection="1">
      <alignment horizontal="left" wrapText="1"/>
      <protection hidden="1"/>
    </xf>
    <xf numFmtId="164" fontId="8" fillId="0" borderId="0" xfId="1" applyNumberFormat="1" applyFont="1" applyFill="1" applyBorder="1" applyAlignment="1" applyProtection="1">
      <alignment horizontal="center"/>
      <protection hidden="1"/>
    </xf>
    <xf numFmtId="166" fontId="43" fillId="0" borderId="28" xfId="1" applyNumberFormat="1" applyFont="1" applyFill="1" applyBorder="1" applyAlignment="1" applyProtection="1">
      <alignment horizontal="left" wrapText="1"/>
      <protection hidden="1"/>
    </xf>
    <xf numFmtId="164" fontId="8" fillId="0" borderId="17" xfId="1" applyNumberFormat="1" applyFont="1" applyFill="1" applyBorder="1" applyAlignment="1" applyProtection="1">
      <alignment horizontal="center"/>
      <protection hidden="1"/>
    </xf>
    <xf numFmtId="166" fontId="43" fillId="0" borderId="26" xfId="1" applyNumberFormat="1" applyFont="1" applyFill="1" applyBorder="1" applyAlignment="1" applyProtection="1">
      <alignment horizontal="left" wrapText="1"/>
      <protection hidden="1"/>
    </xf>
    <xf numFmtId="164" fontId="8" fillId="0" borderId="14" xfId="1" applyNumberFormat="1" applyFont="1" applyFill="1" applyBorder="1" applyAlignment="1" applyProtection="1">
      <alignment horizontal="center"/>
      <protection hidden="1"/>
    </xf>
    <xf numFmtId="164" fontId="8" fillId="6" borderId="43" xfId="1" applyNumberFormat="1" applyFont="1" applyFill="1" applyBorder="1" applyAlignment="1" applyProtection="1">
      <alignment horizontal="center"/>
      <protection hidden="1"/>
    </xf>
    <xf numFmtId="164" fontId="8" fillId="6" borderId="45" xfId="1" applyNumberFormat="1" applyFont="1" applyFill="1" applyBorder="1" applyAlignment="1" applyProtection="1">
      <alignment horizontal="center"/>
      <protection hidden="1"/>
    </xf>
    <xf numFmtId="164" fontId="8" fillId="0" borderId="43" xfId="1" applyNumberFormat="1" applyFont="1" applyBorder="1" applyAlignment="1" applyProtection="1">
      <alignment horizontal="center"/>
      <protection hidden="1"/>
    </xf>
    <xf numFmtId="164" fontId="8" fillId="0" borderId="45" xfId="1" applyNumberFormat="1" applyFont="1" applyBorder="1" applyAlignment="1" applyProtection="1">
      <alignment horizontal="center"/>
      <protection hidden="1"/>
    </xf>
    <xf numFmtId="164" fontId="8" fillId="6" borderId="46" xfId="1" applyNumberFormat="1" applyFont="1" applyFill="1" applyBorder="1" applyAlignment="1" applyProtection="1">
      <alignment horizontal="center"/>
      <protection hidden="1"/>
    </xf>
    <xf numFmtId="164" fontId="8" fillId="6" borderId="47" xfId="1" applyNumberFormat="1" applyFont="1" applyFill="1" applyBorder="1" applyAlignment="1" applyProtection="1">
      <alignment horizontal="center"/>
      <protection hidden="1"/>
    </xf>
    <xf numFmtId="164" fontId="8" fillId="6" borderId="48" xfId="1" applyNumberFormat="1" applyFont="1" applyFill="1" applyBorder="1" applyAlignment="1" applyProtection="1">
      <alignment horizontal="center"/>
      <protection hidden="1"/>
    </xf>
    <xf numFmtId="164" fontId="8" fillId="0" borderId="45" xfId="0" applyNumberFormat="1" applyFont="1" applyBorder="1" applyAlignment="1" applyProtection="1">
      <alignment horizontal="center" vertical="center"/>
      <protection hidden="1"/>
    </xf>
    <xf numFmtId="164" fontId="8" fillId="0" borderId="48" xfId="0" applyNumberFormat="1" applyFont="1" applyBorder="1" applyAlignment="1" applyProtection="1">
      <alignment horizontal="center" vertical="center"/>
      <protection hidden="1"/>
    </xf>
    <xf numFmtId="165" fontId="8" fillId="0" borderId="8" xfId="0" applyNumberFormat="1" applyFont="1" applyBorder="1" applyAlignment="1">
      <alignment horizontal="left" vertical="center"/>
    </xf>
    <xf numFmtId="164" fontId="8" fillId="0" borderId="10" xfId="0" applyNumberFormat="1" applyFont="1" applyBorder="1" applyAlignment="1">
      <alignment horizontal="center" vertical="center"/>
    </xf>
    <xf numFmtId="0" fontId="18" fillId="0" borderId="0" xfId="2" applyFont="1" applyAlignment="1" applyProtection="1">
      <alignment horizontal="center" vertical="center"/>
      <protection hidden="1"/>
    </xf>
    <xf numFmtId="0" fontId="18" fillId="0" borderId="21" xfId="2" applyFont="1" applyBorder="1" applyAlignment="1" applyProtection="1">
      <alignment horizontal="center" vertical="center"/>
      <protection hidden="1"/>
    </xf>
    <xf numFmtId="0" fontId="12" fillId="2" borderId="27" xfId="0" applyFont="1" applyFill="1" applyBorder="1" applyAlignment="1">
      <alignment horizontal="center" vertical="center"/>
    </xf>
    <xf numFmtId="14" fontId="0" fillId="0" borderId="0" xfId="0" applyNumberFormat="1"/>
    <xf numFmtId="0" fontId="100" fillId="10" borderId="0" xfId="0" applyFont="1" applyFill="1"/>
    <xf numFmtId="0" fontId="100" fillId="10" borderId="0" xfId="0" applyFont="1" applyFill="1" applyAlignment="1">
      <alignment vertical="top"/>
    </xf>
    <xf numFmtId="0" fontId="101" fillId="10" borderId="22" xfId="0" applyFont="1" applyFill="1" applyBorder="1" applyAlignment="1">
      <alignment horizontal="left"/>
    </xf>
    <xf numFmtId="171" fontId="27" fillId="10" borderId="25" xfId="0" quotePrefix="1" applyNumberFormat="1" applyFont="1" applyFill="1" applyBorder="1" applyAlignment="1">
      <alignment horizontal="right"/>
    </xf>
    <xf numFmtId="165" fontId="27" fillId="10" borderId="25" xfId="0" quotePrefix="1" applyNumberFormat="1" applyFont="1" applyFill="1" applyBorder="1" applyAlignment="1">
      <alignment horizontal="right" vertical="center"/>
    </xf>
    <xf numFmtId="0" fontId="103" fillId="10" borderId="0" xfId="0" applyFont="1" applyFill="1" applyAlignment="1">
      <alignment vertical="top" wrapText="1"/>
    </xf>
    <xf numFmtId="10" fontId="100" fillId="10" borderId="0" xfId="3" applyNumberFormat="1" applyFont="1" applyFill="1" applyAlignment="1">
      <alignment horizontal="center"/>
    </xf>
    <xf numFmtId="0" fontId="27" fillId="10" borderId="80" xfId="0" applyFont="1" applyFill="1" applyBorder="1" applyAlignment="1">
      <alignment horizontal="left"/>
    </xf>
    <xf numFmtId="0" fontId="27" fillId="10" borderId="81" xfId="0" applyFont="1" applyFill="1" applyBorder="1" applyAlignment="1">
      <alignment horizontal="centerContinuous"/>
    </xf>
    <xf numFmtId="0" fontId="27" fillId="10" borderId="82" xfId="0" applyFont="1" applyFill="1" applyBorder="1" applyAlignment="1">
      <alignment horizontal="centerContinuous"/>
    </xf>
    <xf numFmtId="166" fontId="100" fillId="9" borderId="83" xfId="1" applyNumberFormat="1" applyFont="1" applyFill="1" applyBorder="1" applyAlignment="1">
      <alignment horizontal="left"/>
    </xf>
    <xf numFmtId="166" fontId="100" fillId="9" borderId="0" xfId="1" applyNumberFormat="1" applyFont="1" applyFill="1" applyBorder="1" applyAlignment="1">
      <alignment horizontal="left"/>
    </xf>
    <xf numFmtId="170" fontId="100" fillId="9" borderId="84" xfId="3" applyNumberFormat="1" applyFont="1" applyFill="1" applyBorder="1" applyAlignment="1">
      <alignment horizontal="center"/>
    </xf>
    <xf numFmtId="166" fontId="100" fillId="10" borderId="83" xfId="1" applyNumberFormat="1" applyFont="1" applyFill="1" applyBorder="1" applyAlignment="1">
      <alignment horizontal="left"/>
    </xf>
    <xf numFmtId="166" fontId="100" fillId="10" borderId="0" xfId="1" applyNumberFormat="1" applyFont="1" applyFill="1" applyBorder="1" applyAlignment="1">
      <alignment horizontal="left"/>
    </xf>
    <xf numFmtId="170" fontId="100" fillId="10" borderId="84" xfId="3" applyNumberFormat="1" applyFont="1" applyFill="1" applyBorder="1" applyAlignment="1">
      <alignment horizontal="center"/>
    </xf>
    <xf numFmtId="170" fontId="100" fillId="9" borderId="0" xfId="3" applyNumberFormat="1" applyFont="1" applyFill="1" applyBorder="1" applyAlignment="1">
      <alignment horizontal="center"/>
    </xf>
    <xf numFmtId="166" fontId="100" fillId="10" borderId="85" xfId="1" applyNumberFormat="1" applyFont="1" applyFill="1" applyBorder="1" applyAlignment="1">
      <alignment horizontal="left"/>
    </xf>
    <xf numFmtId="166" fontId="100" fillId="10" borderId="17" xfId="1" applyNumberFormat="1" applyFont="1" applyFill="1" applyBorder="1" applyAlignment="1">
      <alignment horizontal="left"/>
    </xf>
    <xf numFmtId="170" fontId="100" fillId="10" borderId="86" xfId="3" applyNumberFormat="1" applyFont="1" applyFill="1" applyBorder="1" applyAlignment="1">
      <alignment horizontal="center"/>
    </xf>
    <xf numFmtId="166" fontId="105" fillId="10" borderId="83" xfId="1" applyNumberFormat="1" applyFont="1" applyFill="1" applyBorder="1" applyAlignment="1">
      <alignment horizontal="left"/>
    </xf>
    <xf numFmtId="0" fontId="105" fillId="10" borderId="83" xfId="0" applyFont="1" applyFill="1" applyBorder="1"/>
    <xf numFmtId="0" fontId="100" fillId="10" borderId="84" xfId="0" applyFont="1" applyFill="1" applyBorder="1"/>
    <xf numFmtId="0" fontId="105" fillId="10" borderId="87" xfId="0" applyFont="1" applyFill="1" applyBorder="1"/>
    <xf numFmtId="0" fontId="100" fillId="10" borderId="88" xfId="0" applyFont="1" applyFill="1" applyBorder="1"/>
    <xf numFmtId="0" fontId="100" fillId="10" borderId="89" xfId="0" applyFont="1" applyFill="1" applyBorder="1"/>
    <xf numFmtId="0" fontId="27" fillId="10" borderId="90" xfId="0" applyFont="1" applyFill="1" applyBorder="1" applyAlignment="1">
      <alignment horizontal="center"/>
    </xf>
    <xf numFmtId="0" fontId="27" fillId="10" borderId="91" xfId="0" applyFont="1" applyFill="1" applyBorder="1" applyAlignment="1">
      <alignment horizontal="center"/>
    </xf>
    <xf numFmtId="0" fontId="27" fillId="10" borderId="92" xfId="0" applyFont="1" applyFill="1" applyBorder="1" applyAlignment="1">
      <alignment horizontal="center"/>
    </xf>
    <xf numFmtId="166" fontId="100" fillId="9" borderId="83" xfId="1" applyNumberFormat="1" applyFont="1" applyFill="1" applyBorder="1" applyAlignment="1">
      <alignment horizontal="center"/>
    </xf>
    <xf numFmtId="164" fontId="100" fillId="9" borderId="0" xfId="1" applyNumberFormat="1" applyFont="1" applyFill="1" applyBorder="1" applyAlignment="1">
      <alignment horizontal="center"/>
    </xf>
    <xf numFmtId="164" fontId="100" fillId="9" borderId="84" xfId="1" applyNumberFormat="1" applyFont="1" applyFill="1" applyBorder="1" applyAlignment="1">
      <alignment horizontal="center"/>
    </xf>
    <xf numFmtId="166" fontId="100" fillId="10" borderId="83" xfId="1" applyNumberFormat="1" applyFont="1" applyFill="1" applyBorder="1" applyAlignment="1">
      <alignment horizontal="center"/>
    </xf>
    <xf numFmtId="164" fontId="100" fillId="10" borderId="0" xfId="1" applyNumberFormat="1" applyFont="1" applyFill="1" applyBorder="1" applyAlignment="1">
      <alignment horizontal="center"/>
    </xf>
    <xf numFmtId="164" fontId="100" fillId="10" borderId="84" xfId="1" applyNumberFormat="1" applyFont="1" applyFill="1" applyBorder="1" applyAlignment="1">
      <alignment horizontal="center"/>
    </xf>
    <xf numFmtId="164" fontId="100" fillId="17" borderId="84" xfId="1" applyNumberFormat="1" applyFont="1" applyFill="1" applyBorder="1" applyAlignment="1">
      <alignment horizontal="center"/>
    </xf>
    <xf numFmtId="166" fontId="100" fillId="10" borderId="85" xfId="1" applyNumberFormat="1" applyFont="1" applyFill="1" applyBorder="1" applyAlignment="1">
      <alignment horizontal="center"/>
    </xf>
    <xf numFmtId="164" fontId="100" fillId="10" borderId="17" xfId="1" applyNumberFormat="1" applyFont="1" applyFill="1" applyBorder="1" applyAlignment="1">
      <alignment horizontal="center"/>
    </xf>
    <xf numFmtId="164" fontId="100" fillId="13" borderId="86" xfId="1" applyNumberFormat="1" applyFont="1" applyFill="1" applyBorder="1" applyAlignment="1">
      <alignment horizontal="center"/>
    </xf>
    <xf numFmtId="0" fontId="105" fillId="10" borderId="2" xfId="0" applyFont="1" applyFill="1" applyBorder="1"/>
    <xf numFmtId="0" fontId="105" fillId="10" borderId="14" xfId="0" applyFont="1" applyFill="1" applyBorder="1"/>
    <xf numFmtId="0" fontId="105" fillId="10" borderId="93" xfId="0" applyFont="1" applyFill="1" applyBorder="1"/>
    <xf numFmtId="0" fontId="105" fillId="10" borderId="0" xfId="0" applyFont="1" applyFill="1"/>
    <xf numFmtId="0" fontId="105" fillId="10" borderId="84" xfId="0" applyFont="1" applyFill="1" applyBorder="1"/>
    <xf numFmtId="0" fontId="100" fillId="10" borderId="83" xfId="0" applyFont="1" applyFill="1" applyBorder="1"/>
    <xf numFmtId="0" fontId="105" fillId="10" borderId="88" xfId="0" applyFont="1" applyFill="1" applyBorder="1"/>
    <xf numFmtId="0" fontId="105" fillId="10" borderId="89" xfId="0" applyFont="1" applyFill="1" applyBorder="1"/>
    <xf numFmtId="0" fontId="27" fillId="10" borderId="25" xfId="0" applyFont="1" applyFill="1" applyBorder="1" applyAlignment="1">
      <alignment horizontal="left"/>
    </xf>
    <xf numFmtId="0" fontId="27" fillId="10" borderId="22" xfId="0" applyFont="1" applyFill="1" applyBorder="1" applyAlignment="1">
      <alignment horizontal="centerContinuous"/>
    </xf>
    <xf numFmtId="0" fontId="27" fillId="10" borderId="24" xfId="0" applyFont="1" applyFill="1" applyBorder="1" applyAlignment="1">
      <alignment horizontal="centerContinuous"/>
    </xf>
    <xf numFmtId="0" fontId="27" fillId="10" borderId="27" xfId="0" applyFont="1" applyFill="1" applyBorder="1" applyAlignment="1">
      <alignment horizontal="centerContinuous"/>
    </xf>
    <xf numFmtId="166" fontId="27" fillId="10" borderId="15" xfId="1" applyNumberFormat="1" applyFont="1" applyFill="1" applyBorder="1" applyAlignment="1">
      <alignment horizontal="centerContinuous"/>
    </xf>
    <xf numFmtId="166" fontId="27" fillId="10" borderId="21" xfId="1" applyNumberFormat="1" applyFont="1" applyFill="1" applyBorder="1" applyAlignment="1">
      <alignment horizontal="centerContinuous"/>
    </xf>
    <xf numFmtId="0" fontId="27" fillId="10" borderId="27" xfId="0" applyFont="1" applyFill="1" applyBorder="1"/>
    <xf numFmtId="0" fontId="27" fillId="10" borderId="28" xfId="0" applyFont="1" applyFill="1" applyBorder="1"/>
    <xf numFmtId="166" fontId="27" fillId="10" borderId="16" xfId="1" applyNumberFormat="1" applyFont="1" applyFill="1" applyBorder="1" applyAlignment="1">
      <alignment horizontal="centerContinuous"/>
    </xf>
    <xf numFmtId="166" fontId="27" fillId="10" borderId="18" xfId="1" applyNumberFormat="1" applyFont="1" applyFill="1" applyBorder="1" applyAlignment="1">
      <alignment horizontal="centerContinuous"/>
    </xf>
    <xf numFmtId="0" fontId="27" fillId="10" borderId="0" xfId="0" applyFont="1" applyFill="1" applyAlignment="1">
      <alignment horizontal="centerContinuous"/>
    </xf>
    <xf numFmtId="166" fontId="27" fillId="10" borderId="0" xfId="1" applyNumberFormat="1" applyFont="1" applyFill="1" applyBorder="1" applyAlignment="1">
      <alignment horizontal="centerContinuous"/>
    </xf>
    <xf numFmtId="0" fontId="108" fillId="10" borderId="2" xfId="0" applyFont="1" applyFill="1" applyBorder="1" applyAlignment="1">
      <alignment horizontal="left"/>
    </xf>
    <xf numFmtId="0" fontId="108" fillId="10" borderId="14" xfId="0" applyFont="1" applyFill="1" applyBorder="1" applyAlignment="1">
      <alignment horizontal="centerContinuous"/>
    </xf>
    <xf numFmtId="0" fontId="109" fillId="10" borderId="26" xfId="0" applyFont="1" applyFill="1" applyBorder="1" applyAlignment="1">
      <alignment horizontal="center"/>
    </xf>
    <xf numFmtId="166" fontId="100" fillId="10" borderId="2" xfId="1" applyNumberFormat="1" applyFont="1" applyFill="1" applyBorder="1" applyAlignment="1">
      <alignment horizontal="left"/>
    </xf>
    <xf numFmtId="166" fontId="100" fillId="10" borderId="4" xfId="1" applyNumberFormat="1" applyFont="1" applyFill="1" applyBorder="1" applyAlignment="1">
      <alignment horizontal="left"/>
    </xf>
    <xf numFmtId="0" fontId="27" fillId="10" borderId="15" xfId="0" applyFont="1" applyFill="1" applyBorder="1" applyAlignment="1">
      <alignment horizontal="center"/>
    </xf>
    <xf numFmtId="166" fontId="100" fillId="10" borderId="15" xfId="1" applyNumberFormat="1" applyFont="1" applyFill="1" applyBorder="1" applyAlignment="1">
      <alignment horizontal="left"/>
    </xf>
    <xf numFmtId="166" fontId="100" fillId="10" borderId="21" xfId="1" applyNumberFormat="1" applyFont="1" applyFill="1" applyBorder="1" applyAlignment="1">
      <alignment horizontal="left"/>
    </xf>
    <xf numFmtId="166" fontId="100" fillId="10" borderId="16" xfId="1" applyNumberFormat="1" applyFont="1" applyFill="1" applyBorder="1" applyAlignment="1">
      <alignment horizontal="left"/>
    </xf>
    <xf numFmtId="166" fontId="100" fillId="10" borderId="18" xfId="1" applyNumberFormat="1" applyFont="1" applyFill="1" applyBorder="1" applyAlignment="1">
      <alignment horizontal="left"/>
    </xf>
    <xf numFmtId="0" fontId="27" fillId="10" borderId="28" xfId="0" applyFont="1" applyFill="1" applyBorder="1" applyAlignment="1">
      <alignment horizontal="center"/>
    </xf>
    <xf numFmtId="0" fontId="27" fillId="10" borderId="26" xfId="0" applyFont="1" applyFill="1" applyBorder="1" applyAlignment="1">
      <alignment horizontal="center"/>
    </xf>
    <xf numFmtId="166" fontId="100" fillId="10" borderId="14" xfId="1" applyNumberFormat="1" applyFont="1" applyFill="1" applyBorder="1" applyAlignment="1">
      <alignment horizontal="left"/>
    </xf>
    <xf numFmtId="166" fontId="100" fillId="9" borderId="16" xfId="1" applyNumberFormat="1" applyFont="1" applyFill="1" applyBorder="1" applyAlignment="1">
      <alignment horizontal="left"/>
    </xf>
    <xf numFmtId="166" fontId="100" fillId="9" borderId="17" xfId="1" applyNumberFormat="1" applyFont="1" applyFill="1" applyBorder="1" applyAlignment="1">
      <alignment horizontal="left"/>
    </xf>
    <xf numFmtId="0" fontId="27" fillId="10" borderId="27" xfId="0" applyFont="1" applyFill="1" applyBorder="1" applyAlignment="1">
      <alignment horizontal="center"/>
    </xf>
    <xf numFmtId="0" fontId="100" fillId="10" borderId="27" xfId="0" applyFont="1" applyFill="1" applyBorder="1" applyAlignment="1">
      <alignment horizontal="center"/>
    </xf>
    <xf numFmtId="0" fontId="100" fillId="10" borderId="27" xfId="0" applyFont="1" applyFill="1" applyBorder="1"/>
    <xf numFmtId="166" fontId="100" fillId="9" borderId="15" xfId="1" applyNumberFormat="1" applyFont="1" applyFill="1" applyBorder="1" applyAlignment="1">
      <alignment horizontal="left"/>
    </xf>
    <xf numFmtId="0" fontId="27" fillId="10" borderId="26" xfId="0" applyFont="1" applyFill="1" applyBorder="1" applyAlignment="1">
      <alignment horizontal="centerContinuous"/>
    </xf>
    <xf numFmtId="0" fontId="27" fillId="10" borderId="28" xfId="0" applyFont="1" applyFill="1" applyBorder="1" applyAlignment="1">
      <alignment horizontal="centerContinuous"/>
    </xf>
    <xf numFmtId="0" fontId="27" fillId="10" borderId="25" xfId="0" applyFont="1" applyFill="1" applyBorder="1" applyAlignment="1">
      <alignment horizontal="centerContinuous"/>
    </xf>
    <xf numFmtId="166" fontId="100" fillId="10" borderId="23" xfId="1" applyNumberFormat="1" applyFont="1" applyFill="1" applyBorder="1" applyAlignment="1">
      <alignment horizontal="left"/>
    </xf>
    <xf numFmtId="0" fontId="27" fillId="10" borderId="14" xfId="0" applyFont="1" applyFill="1" applyBorder="1" applyAlignment="1">
      <alignment horizontal="centerContinuous"/>
    </xf>
    <xf numFmtId="166" fontId="27" fillId="13" borderId="2" xfId="1" applyNumberFormat="1" applyFont="1" applyFill="1" applyBorder="1" applyAlignment="1">
      <alignment horizontal="left"/>
    </xf>
    <xf numFmtId="166" fontId="27" fillId="13" borderId="4" xfId="1" applyNumberFormat="1" applyFont="1" applyFill="1" applyBorder="1" applyAlignment="1">
      <alignment horizontal="left"/>
    </xf>
    <xf numFmtId="0" fontId="27" fillId="10" borderId="16" xfId="0" applyFont="1" applyFill="1" applyBorder="1" applyAlignment="1">
      <alignment horizontal="centerContinuous"/>
    </xf>
    <xf numFmtId="9" fontId="27" fillId="10" borderId="27" xfId="0" applyNumberFormat="1" applyFont="1" applyFill="1" applyBorder="1" applyAlignment="1">
      <alignment horizontal="centerContinuous"/>
    </xf>
    <xf numFmtId="0" fontId="27" fillId="10" borderId="25" xfId="0" applyFont="1" applyFill="1" applyBorder="1" applyAlignment="1">
      <alignment horizontal="center"/>
    </xf>
    <xf numFmtId="166" fontId="100" fillId="10" borderId="22" xfId="1" applyNumberFormat="1" applyFont="1" applyFill="1" applyBorder="1" applyAlignment="1">
      <alignment horizontal="left"/>
    </xf>
    <xf numFmtId="166" fontId="100" fillId="10" borderId="24" xfId="1" applyNumberFormat="1" applyFont="1" applyFill="1" applyBorder="1" applyAlignment="1">
      <alignment horizontal="left"/>
    </xf>
    <xf numFmtId="164" fontId="27" fillId="0" borderId="0" xfId="1" applyNumberFormat="1" applyFont="1" applyFill="1" applyBorder="1" applyAlignment="1">
      <alignment horizontal="center"/>
    </xf>
    <xf numFmtId="0" fontId="103" fillId="0" borderId="0" xfId="0" applyFont="1" applyAlignment="1">
      <alignment vertical="top" wrapText="1"/>
    </xf>
    <xf numFmtId="0" fontId="27" fillId="0" borderId="23" xfId="0" applyFont="1" applyBorder="1" applyAlignment="1">
      <alignment horizontal="center"/>
    </xf>
    <xf numFmtId="0" fontId="27" fillId="0" borderId="24" xfId="0" applyFont="1" applyBorder="1" applyAlignment="1">
      <alignment horizontal="center"/>
    </xf>
    <xf numFmtId="164" fontId="27" fillId="0" borderId="14" xfId="1" applyNumberFormat="1" applyFont="1" applyFill="1" applyBorder="1" applyAlignment="1">
      <alignment horizontal="center"/>
    </xf>
    <xf numFmtId="164" fontId="27" fillId="0" borderId="4" xfId="1" applyNumberFormat="1" applyFont="1" applyFill="1" applyBorder="1" applyAlignment="1">
      <alignment horizontal="center"/>
    </xf>
    <xf numFmtId="164" fontId="27" fillId="0" borderId="21" xfId="1" applyNumberFormat="1" applyFont="1" applyFill="1" applyBorder="1" applyAlignment="1">
      <alignment horizontal="center"/>
    </xf>
    <xf numFmtId="164" fontId="27" fillId="0" borderId="17" xfId="1" applyNumberFormat="1" applyFont="1" applyFill="1" applyBorder="1" applyAlignment="1">
      <alignment horizontal="center"/>
    </xf>
    <xf numFmtId="164" fontId="27" fillId="0" borderId="18" xfId="1" applyNumberFormat="1" applyFont="1" applyFill="1" applyBorder="1" applyAlignment="1">
      <alignment horizontal="center"/>
    </xf>
    <xf numFmtId="0" fontId="27" fillId="0" borderId="14" xfId="0" applyFont="1" applyBorder="1" applyAlignment="1">
      <alignment horizontal="center"/>
    </xf>
    <xf numFmtId="164" fontId="100" fillId="0" borderId="14" xfId="1" applyNumberFormat="1" applyFont="1" applyFill="1" applyBorder="1" applyAlignment="1">
      <alignment horizontal="center"/>
    </xf>
    <xf numFmtId="164" fontId="100" fillId="0" borderId="0" xfId="1" applyNumberFormat="1" applyFont="1" applyFill="1" applyBorder="1" applyAlignment="1">
      <alignment horizontal="center"/>
    </xf>
    <xf numFmtId="164" fontId="100" fillId="0" borderId="17" xfId="1" applyNumberFormat="1" applyFont="1" applyFill="1" applyBorder="1" applyAlignment="1">
      <alignment horizontal="center"/>
    </xf>
    <xf numFmtId="164" fontId="100" fillId="0" borderId="23" xfId="1" applyNumberFormat="1" applyFont="1" applyFill="1" applyBorder="1" applyAlignment="1">
      <alignment horizontal="center"/>
    </xf>
    <xf numFmtId="164" fontId="100" fillId="0" borderId="18" xfId="1" applyNumberFormat="1" applyFont="1" applyFill="1" applyBorder="1" applyAlignment="1">
      <alignment horizontal="center"/>
    </xf>
    <xf numFmtId="164" fontId="100" fillId="0" borderId="21" xfId="1" applyNumberFormat="1" applyFont="1" applyFill="1" applyBorder="1" applyAlignment="1">
      <alignment horizontal="center"/>
    </xf>
    <xf numFmtId="164" fontId="100" fillId="0" borderId="4" xfId="1" applyNumberFormat="1" applyFont="1" applyFill="1" applyBorder="1" applyAlignment="1">
      <alignment horizontal="center"/>
    </xf>
    <xf numFmtId="164" fontId="27" fillId="0" borderId="23" xfId="1" applyNumberFormat="1" applyFont="1" applyFill="1" applyBorder="1" applyAlignment="1">
      <alignment horizontal="center"/>
    </xf>
    <xf numFmtId="164" fontId="27" fillId="0" borderId="4" xfId="0" applyNumberFormat="1" applyFont="1" applyBorder="1" applyAlignment="1">
      <alignment horizontal="center"/>
    </xf>
    <xf numFmtId="164" fontId="27" fillId="0" borderId="21" xfId="0" applyNumberFormat="1" applyFont="1" applyBorder="1" applyAlignment="1">
      <alignment horizontal="center"/>
    </xf>
    <xf numFmtId="164" fontId="100" fillId="0" borderId="24" xfId="1" applyNumberFormat="1" applyFont="1" applyFill="1" applyBorder="1" applyAlignment="1">
      <alignment horizontal="center"/>
    </xf>
    <xf numFmtId="164" fontId="8" fillId="0" borderId="0" xfId="3" applyNumberFormat="1" applyFont="1" applyFill="1" applyBorder="1" applyAlignment="1">
      <alignment horizontal="center"/>
    </xf>
    <xf numFmtId="164" fontId="101" fillId="19" borderId="0" xfId="1" applyNumberFormat="1" applyFont="1" applyFill="1" applyBorder="1" applyAlignment="1">
      <alignment horizontal="center"/>
    </xf>
    <xf numFmtId="164" fontId="101" fillId="19" borderId="21" xfId="1" applyNumberFormat="1" applyFont="1" applyFill="1" applyBorder="1" applyAlignment="1">
      <alignment horizontal="center"/>
    </xf>
    <xf numFmtId="0" fontId="27" fillId="0" borderId="25" xfId="0" applyFont="1" applyBorder="1" applyAlignment="1">
      <alignment horizontal="left"/>
    </xf>
    <xf numFmtId="0" fontId="27" fillId="0" borderId="22" xfId="0" applyFont="1" applyBorder="1" applyAlignment="1">
      <alignment horizontal="centerContinuous"/>
    </xf>
    <xf numFmtId="0" fontId="27" fillId="0" borderId="24" xfId="0" applyFont="1" applyBorder="1" applyAlignment="1">
      <alignment horizontal="centerContinuous"/>
    </xf>
    <xf numFmtId="0" fontId="27" fillId="0" borderId="27" xfId="0" applyFont="1" applyBorder="1" applyAlignment="1">
      <alignment horizontal="centerContinuous"/>
    </xf>
    <xf numFmtId="166" fontId="27" fillId="0" borderId="15" xfId="1" applyNumberFormat="1" applyFont="1" applyFill="1" applyBorder="1" applyAlignment="1">
      <alignment horizontal="centerContinuous"/>
    </xf>
    <xf numFmtId="166" fontId="27" fillId="0" borderId="21" xfId="1" applyNumberFormat="1" applyFont="1" applyFill="1" applyBorder="1" applyAlignment="1">
      <alignment horizontal="centerContinuous"/>
    </xf>
    <xf numFmtId="164" fontId="8" fillId="0" borderId="0" xfId="1" applyNumberFormat="1" applyFont="1" applyFill="1" applyBorder="1" applyAlignment="1">
      <alignment horizontal="centerContinuous"/>
    </xf>
    <xf numFmtId="0" fontId="27" fillId="0" borderId="27" xfId="0" applyFont="1" applyBorder="1"/>
    <xf numFmtId="0" fontId="27" fillId="0" borderId="28" xfId="0" applyFont="1" applyBorder="1"/>
    <xf numFmtId="166" fontId="27" fillId="0" borderId="16" xfId="1" applyNumberFormat="1" applyFont="1" applyFill="1" applyBorder="1" applyAlignment="1">
      <alignment horizontal="centerContinuous"/>
    </xf>
    <xf numFmtId="166" fontId="27" fillId="0" borderId="18" xfId="1" applyNumberFormat="1" applyFont="1" applyFill="1" applyBorder="1" applyAlignment="1">
      <alignment horizontal="centerContinuous"/>
    </xf>
    <xf numFmtId="0" fontId="27" fillId="0" borderId="0" xfId="0" applyFont="1" applyAlignment="1">
      <alignment horizontal="centerContinuous"/>
    </xf>
    <xf numFmtId="166" fontId="27" fillId="0" borderId="0" xfId="1" applyNumberFormat="1" applyFont="1" applyFill="1" applyBorder="1" applyAlignment="1">
      <alignment horizontal="centerContinuous"/>
    </xf>
    <xf numFmtId="0" fontId="108" fillId="0" borderId="2" xfId="0" applyFont="1" applyBorder="1" applyAlignment="1">
      <alignment horizontal="left"/>
    </xf>
    <xf numFmtId="0" fontId="108" fillId="0" borderId="14" xfId="0" applyFont="1" applyBorder="1" applyAlignment="1">
      <alignment horizontal="centerContinuous"/>
    </xf>
    <xf numFmtId="0" fontId="109" fillId="0" borderId="26" xfId="0" applyFont="1" applyBorder="1" applyAlignment="1">
      <alignment horizontal="center"/>
    </xf>
    <xf numFmtId="166" fontId="100" fillId="0" borderId="2" xfId="1" applyNumberFormat="1" applyFont="1" applyFill="1" applyBorder="1" applyAlignment="1">
      <alignment horizontal="left"/>
    </xf>
    <xf numFmtId="166" fontId="100" fillId="0" borderId="4" xfId="1" applyNumberFormat="1" applyFont="1" applyFill="1" applyBorder="1" applyAlignment="1">
      <alignment horizontal="left"/>
    </xf>
    <xf numFmtId="164" fontId="100" fillId="0" borderId="14" xfId="3" applyNumberFormat="1" applyFont="1" applyFill="1" applyBorder="1" applyAlignment="1">
      <alignment horizontal="center"/>
    </xf>
    <xf numFmtId="0" fontId="27" fillId="0" borderId="15" xfId="0" applyFont="1" applyBorder="1" applyAlignment="1">
      <alignment horizontal="center"/>
    </xf>
    <xf numFmtId="166" fontId="100" fillId="0" borderId="15" xfId="1" applyNumberFormat="1" applyFont="1" applyFill="1" applyBorder="1" applyAlignment="1">
      <alignment horizontal="left"/>
    </xf>
    <xf numFmtId="166" fontId="100" fillId="0" borderId="21" xfId="1" applyNumberFormat="1" applyFont="1" applyFill="1" applyBorder="1" applyAlignment="1">
      <alignment horizontal="left"/>
    </xf>
    <xf numFmtId="164" fontId="100" fillId="0" borderId="0" xfId="3" applyNumberFormat="1" applyFont="1" applyFill="1" applyBorder="1" applyAlignment="1">
      <alignment horizontal="center"/>
    </xf>
    <xf numFmtId="166" fontId="100" fillId="0" borderId="16" xfId="1" applyNumberFormat="1" applyFont="1" applyFill="1" applyBorder="1" applyAlignment="1">
      <alignment horizontal="left"/>
    </xf>
    <xf numFmtId="166" fontId="100" fillId="0" borderId="18" xfId="1" applyNumberFormat="1" applyFont="1" applyFill="1" applyBorder="1" applyAlignment="1">
      <alignment horizontal="left"/>
    </xf>
    <xf numFmtId="164" fontId="100" fillId="0" borderId="17" xfId="3" applyNumberFormat="1" applyFont="1" applyFill="1" applyBorder="1" applyAlignment="1">
      <alignment horizontal="center"/>
    </xf>
    <xf numFmtId="0" fontId="27" fillId="0" borderId="28" xfId="0" applyFont="1" applyBorder="1" applyAlignment="1">
      <alignment horizontal="center"/>
    </xf>
    <xf numFmtId="166" fontId="100" fillId="0" borderId="17" xfId="1" applyNumberFormat="1" applyFont="1" applyFill="1" applyBorder="1" applyAlignment="1">
      <alignment horizontal="left"/>
    </xf>
    <xf numFmtId="0" fontId="27" fillId="0" borderId="26" xfId="0" applyFont="1" applyBorder="1" applyAlignment="1">
      <alignment horizontal="center"/>
    </xf>
    <xf numFmtId="166" fontId="100" fillId="0" borderId="14" xfId="1" applyNumberFormat="1" applyFont="1" applyFill="1" applyBorder="1" applyAlignment="1">
      <alignment horizontal="left"/>
    </xf>
    <xf numFmtId="164" fontId="8" fillId="0" borderId="14" xfId="3" applyNumberFormat="1" applyFont="1" applyFill="1" applyBorder="1" applyAlignment="1">
      <alignment horizontal="center"/>
    </xf>
    <xf numFmtId="0" fontId="27" fillId="0" borderId="27" xfId="0" applyFont="1" applyBorder="1" applyAlignment="1">
      <alignment horizontal="center"/>
    </xf>
    <xf numFmtId="166" fontId="100" fillId="0" borderId="0" xfId="1" applyNumberFormat="1" applyFont="1" applyFill="1" applyBorder="1" applyAlignment="1">
      <alignment horizontal="left"/>
    </xf>
    <xf numFmtId="0" fontId="100" fillId="0" borderId="27" xfId="0" applyFont="1" applyBorder="1" applyAlignment="1">
      <alignment horizontal="center"/>
    </xf>
    <xf numFmtId="0" fontId="100" fillId="0" borderId="27" xfId="0" applyFont="1" applyBorder="1"/>
    <xf numFmtId="0" fontId="27" fillId="0" borderId="26" xfId="0" applyFont="1" applyBorder="1" applyAlignment="1">
      <alignment horizontal="centerContinuous"/>
    </xf>
    <xf numFmtId="0" fontId="27" fillId="0" borderId="28" xfId="0" applyFont="1" applyBorder="1" applyAlignment="1">
      <alignment horizontal="centerContinuous"/>
    </xf>
    <xf numFmtId="164" fontId="8" fillId="0" borderId="17" xfId="3" applyNumberFormat="1" applyFont="1" applyFill="1" applyBorder="1" applyAlignment="1">
      <alignment horizontal="center"/>
    </xf>
    <xf numFmtId="0" fontId="27" fillId="0" borderId="25" xfId="0" applyFont="1" applyBorder="1" applyAlignment="1">
      <alignment horizontal="centerContinuous"/>
    </xf>
    <xf numFmtId="166" fontId="100" fillId="0" borderId="23" xfId="1" applyNumberFormat="1" applyFont="1" applyFill="1" applyBorder="1" applyAlignment="1">
      <alignment horizontal="left"/>
    </xf>
    <xf numFmtId="0" fontId="27" fillId="0" borderId="14" xfId="0" applyFont="1" applyBorder="1" applyAlignment="1">
      <alignment horizontal="centerContinuous"/>
    </xf>
    <xf numFmtId="166" fontId="27" fillId="0" borderId="2" xfId="1" applyNumberFormat="1" applyFont="1" applyFill="1" applyBorder="1" applyAlignment="1">
      <alignment horizontal="left"/>
    </xf>
    <xf numFmtId="166" fontId="27" fillId="0" borderId="4" xfId="1" applyNumberFormat="1" applyFont="1" applyFill="1" applyBorder="1" applyAlignment="1">
      <alignment horizontal="left"/>
    </xf>
    <xf numFmtId="0" fontId="27" fillId="0" borderId="16" xfId="0" applyFont="1" applyBorder="1" applyAlignment="1">
      <alignment horizontal="centerContinuous"/>
    </xf>
    <xf numFmtId="9" fontId="27" fillId="0" borderId="27" xfId="0" applyNumberFormat="1" applyFont="1" applyBorder="1" applyAlignment="1">
      <alignment horizontal="centerContinuous"/>
    </xf>
    <xf numFmtId="0" fontId="27" fillId="0" borderId="25" xfId="0" applyFont="1" applyBorder="1" applyAlignment="1">
      <alignment horizontal="center"/>
    </xf>
    <xf numFmtId="166" fontId="100" fillId="0" borderId="22" xfId="1" applyNumberFormat="1" applyFont="1" applyFill="1" applyBorder="1" applyAlignment="1">
      <alignment horizontal="left"/>
    </xf>
    <xf numFmtId="166" fontId="100" fillId="0" borderId="24" xfId="1" applyNumberFormat="1" applyFont="1" applyFill="1" applyBorder="1" applyAlignment="1">
      <alignment horizontal="left"/>
    </xf>
    <xf numFmtId="0" fontId="100" fillId="0" borderId="0" xfId="0" applyFont="1"/>
    <xf numFmtId="0" fontId="110" fillId="0" borderId="0" xfId="0" applyFont="1" applyAlignment="1">
      <alignment horizontal="center" vertical="center"/>
    </xf>
    <xf numFmtId="0" fontId="27" fillId="0" borderId="22" xfId="0" applyFont="1" applyBorder="1" applyAlignment="1">
      <alignment horizontal="left"/>
    </xf>
    <xf numFmtId="0" fontId="27" fillId="0" borderId="23" xfId="0" applyFont="1" applyBorder="1" applyAlignment="1">
      <alignment horizontal="left"/>
    </xf>
    <xf numFmtId="0" fontId="27" fillId="0" borderId="94" xfId="0" applyFont="1" applyBorder="1" applyAlignment="1">
      <alignment horizontal="left"/>
    </xf>
    <xf numFmtId="0" fontId="27" fillId="0" borderId="95" xfId="0" applyFont="1" applyBorder="1" applyAlignment="1">
      <alignment horizontal="left"/>
    </xf>
    <xf numFmtId="0" fontId="27" fillId="0" borderId="23" xfId="0" applyFont="1" applyBorder="1" applyAlignment="1">
      <alignment horizontal="centerContinuous"/>
    </xf>
    <xf numFmtId="0" fontId="27" fillId="0" borderId="83" xfId="0" applyFont="1" applyBorder="1" applyAlignment="1">
      <alignment horizontal="center"/>
    </xf>
    <xf numFmtId="166" fontId="27" fillId="0" borderId="15" xfId="1" applyNumberFormat="1" applyFont="1" applyFill="1" applyBorder="1" applyAlignment="1">
      <alignment horizontal="left"/>
    </xf>
    <xf numFmtId="164" fontId="27" fillId="0" borderId="84" xfId="1" applyNumberFormat="1" applyFont="1" applyFill="1" applyBorder="1" applyAlignment="1">
      <alignment horizontal="center"/>
    </xf>
    <xf numFmtId="166" fontId="27" fillId="0" borderId="83" xfId="1" applyNumberFormat="1" applyFont="1" applyFill="1" applyBorder="1" applyAlignment="1">
      <alignment horizontal="left"/>
    </xf>
    <xf numFmtId="0" fontId="27" fillId="0" borderId="0" xfId="3" applyNumberFormat="1" applyFont="1" applyFill="1" applyBorder="1" applyAlignment="1">
      <alignment horizontal="centerContinuous"/>
    </xf>
    <xf numFmtId="0" fontId="27" fillId="0" borderId="21" xfId="3" applyNumberFormat="1" applyFont="1" applyFill="1" applyBorder="1" applyAlignment="1">
      <alignment horizontal="centerContinuous"/>
    </xf>
    <xf numFmtId="167" fontId="27" fillId="0" borderId="0" xfId="3" applyNumberFormat="1" applyFont="1" applyFill="1" applyBorder="1" applyAlignment="1">
      <alignment horizontal="centerContinuous"/>
    </xf>
    <xf numFmtId="167" fontId="27" fillId="0" borderId="21" xfId="3" applyNumberFormat="1" applyFont="1" applyFill="1" applyBorder="1" applyAlignment="1">
      <alignment horizontal="centerContinuous"/>
    </xf>
    <xf numFmtId="0" fontId="27" fillId="0" borderId="85" xfId="0" applyFont="1" applyBorder="1" applyAlignment="1">
      <alignment horizontal="center"/>
    </xf>
    <xf numFmtId="166" fontId="27" fillId="0" borderId="16" xfId="1" applyNumberFormat="1" applyFont="1" applyFill="1" applyBorder="1" applyAlignment="1">
      <alignment horizontal="left"/>
    </xf>
    <xf numFmtId="164" fontId="27" fillId="0" borderId="86" xfId="1" applyNumberFormat="1" applyFont="1" applyFill="1" applyBorder="1" applyAlignment="1">
      <alignment horizontal="center"/>
    </xf>
    <xf numFmtId="0" fontId="27" fillId="0" borderId="95" xfId="0" applyFont="1" applyBorder="1" applyAlignment="1">
      <alignment horizontal="center"/>
    </xf>
    <xf numFmtId="166" fontId="27" fillId="0" borderId="22" xfId="1" applyNumberFormat="1" applyFont="1" applyFill="1" applyBorder="1" applyAlignment="1">
      <alignment horizontal="left"/>
    </xf>
    <xf numFmtId="1" fontId="27" fillId="0" borderId="0" xfId="3" applyNumberFormat="1" applyFont="1" applyFill="1" applyBorder="1" applyAlignment="1">
      <alignment horizontal="centerContinuous"/>
    </xf>
    <xf numFmtId="1" fontId="27" fillId="0" borderId="21" xfId="3" applyNumberFormat="1" applyFont="1" applyFill="1" applyBorder="1" applyAlignment="1">
      <alignment horizontal="centerContinuous"/>
    </xf>
    <xf numFmtId="0" fontId="26" fillId="0" borderId="87" xfId="0" applyFont="1" applyBorder="1"/>
    <xf numFmtId="0" fontId="27" fillId="0" borderId="88" xfId="0" applyFont="1" applyBorder="1"/>
    <xf numFmtId="0" fontId="27" fillId="0" borderId="84" xfId="0" applyFont="1" applyBorder="1"/>
    <xf numFmtId="166" fontId="27" fillId="0" borderId="87" xfId="1" applyNumberFormat="1" applyFont="1" applyFill="1" applyBorder="1" applyAlignment="1">
      <alignment horizontal="left"/>
    </xf>
    <xf numFmtId="0" fontId="27" fillId="0" borderId="88" xfId="3" applyNumberFormat="1" applyFont="1" applyFill="1" applyBorder="1" applyAlignment="1">
      <alignment horizontal="center"/>
    </xf>
    <xf numFmtId="0" fontId="27" fillId="0" borderId="96" xfId="3" applyNumberFormat="1" applyFont="1" applyFill="1" applyBorder="1" applyAlignment="1">
      <alignment horizontal="center"/>
    </xf>
    <xf numFmtId="0" fontId="27" fillId="0" borderId="91" xfId="0" applyFont="1" applyBorder="1"/>
    <xf numFmtId="166" fontId="27" fillId="0" borderId="0" xfId="1" applyNumberFormat="1" applyFont="1" applyFill="1" applyBorder="1" applyAlignment="1">
      <alignment horizontal="left"/>
    </xf>
    <xf numFmtId="0" fontId="27" fillId="0" borderId="0" xfId="3" applyNumberFormat="1" applyFont="1" applyFill="1" applyBorder="1" applyAlignment="1">
      <alignment horizontal="center"/>
    </xf>
    <xf numFmtId="0" fontId="27" fillId="0" borderId="84" xfId="3" applyNumberFormat="1" applyFont="1" applyFill="1" applyBorder="1" applyAlignment="1">
      <alignment horizontal="center"/>
    </xf>
    <xf numFmtId="0" fontId="27" fillId="0" borderId="85" xfId="0" applyFont="1" applyBorder="1"/>
    <xf numFmtId="0" fontId="27" fillId="0" borderId="17" xfId="0" applyFont="1" applyBorder="1"/>
    <xf numFmtId="0" fontId="27" fillId="0" borderId="17" xfId="3" applyNumberFormat="1" applyFont="1" applyFill="1" applyBorder="1" applyAlignment="1">
      <alignment horizontal="center"/>
    </xf>
    <xf numFmtId="0" fontId="27" fillId="0" borderId="86" xfId="3" applyNumberFormat="1" applyFont="1" applyFill="1" applyBorder="1" applyAlignment="1">
      <alignment horizontal="center"/>
    </xf>
    <xf numFmtId="0" fontId="111" fillId="0" borderId="83" xfId="0" applyFont="1" applyBorder="1"/>
    <xf numFmtId="0" fontId="112" fillId="0" borderId="0" xfId="0" applyFont="1"/>
    <xf numFmtId="0" fontId="112" fillId="0" borderId="93" xfId="0" applyFont="1" applyBorder="1"/>
    <xf numFmtId="0" fontId="111" fillId="0" borderId="87" xfId="0" applyFont="1" applyBorder="1"/>
    <xf numFmtId="0" fontId="112" fillId="0" borderId="88" xfId="0" applyFont="1" applyBorder="1"/>
    <xf numFmtId="0" fontId="112" fillId="0" borderId="89" xfId="0" applyFont="1" applyBorder="1"/>
    <xf numFmtId="0" fontId="48" fillId="0" borderId="59" xfId="2" applyFont="1" applyBorder="1" applyAlignment="1" applyProtection="1">
      <alignment horizontal="left" vertical="center"/>
      <protection hidden="1"/>
    </xf>
    <xf numFmtId="0" fontId="48" fillId="0" borderId="0" xfId="2" applyFont="1" applyAlignment="1" applyProtection="1">
      <alignment horizontal="left" vertical="center"/>
      <protection hidden="1"/>
    </xf>
    <xf numFmtId="0" fontId="49" fillId="0" borderId="0" xfId="2" applyFont="1" applyProtection="1">
      <protection hidden="1"/>
    </xf>
    <xf numFmtId="0" fontId="50" fillId="0" borderId="0" xfId="5" applyFont="1" applyAlignment="1" applyProtection="1">
      <alignment horizontal="center" vertical="center"/>
      <protection hidden="1"/>
    </xf>
    <xf numFmtId="0" fontId="51" fillId="0" borderId="0" xfId="5" applyFont="1" applyAlignment="1" applyProtection="1">
      <alignment horizontal="center" vertical="center"/>
      <protection hidden="1"/>
    </xf>
    <xf numFmtId="0" fontId="52" fillId="0" borderId="0" xfId="2" applyFont="1" applyAlignment="1" applyProtection="1">
      <alignment horizontal="center" vertical="center"/>
      <protection hidden="1"/>
    </xf>
    <xf numFmtId="0" fontId="53" fillId="0" borderId="0" xfId="2" applyFont="1" applyProtection="1">
      <protection hidden="1"/>
    </xf>
    <xf numFmtId="0" fontId="18" fillId="0" borderId="0" xfId="2" applyFont="1" applyAlignment="1" applyProtection="1">
      <alignment horizontal="right" vertical="top"/>
      <protection hidden="1"/>
    </xf>
    <xf numFmtId="0" fontId="54" fillId="0" borderId="0" xfId="2" applyFont="1" applyAlignment="1" applyProtection="1">
      <alignment horizontal="right" vertical="top"/>
      <protection hidden="1"/>
    </xf>
    <xf numFmtId="0" fontId="49" fillId="0" borderId="60" xfId="2" applyFont="1" applyBorder="1" applyProtection="1">
      <protection hidden="1"/>
    </xf>
    <xf numFmtId="0" fontId="56" fillId="0" borderId="0" xfId="2" applyFont="1" applyAlignment="1" applyProtection="1">
      <alignment horizontal="right" vertical="center"/>
      <protection hidden="1"/>
    </xf>
    <xf numFmtId="0" fontId="57" fillId="0" borderId="60" xfId="2" applyFont="1" applyBorder="1" applyAlignment="1" applyProtection="1">
      <alignment horizontal="right" vertical="center"/>
      <protection hidden="1"/>
    </xf>
    <xf numFmtId="0" fontId="58" fillId="0" borderId="59" xfId="2" applyFont="1" applyBorder="1" applyProtection="1">
      <protection hidden="1"/>
    </xf>
    <xf numFmtId="0" fontId="58" fillId="0" borderId="0" xfId="2" applyFont="1" applyProtection="1">
      <protection hidden="1"/>
    </xf>
    <xf numFmtId="0" fontId="58" fillId="0" borderId="0" xfId="2" applyFont="1" applyAlignment="1" applyProtection="1">
      <alignment horizontal="center"/>
      <protection hidden="1"/>
    </xf>
    <xf numFmtId="0" fontId="59" fillId="0" borderId="0" xfId="2" applyFont="1" applyAlignment="1" applyProtection="1">
      <alignment horizontal="center" vertical="center"/>
      <protection hidden="1"/>
    </xf>
    <xf numFmtId="0" fontId="60" fillId="0" borderId="0" xfId="2" applyFont="1" applyProtection="1">
      <protection hidden="1"/>
    </xf>
    <xf numFmtId="0" fontId="60" fillId="0" borderId="0" xfId="2" applyFont="1" applyAlignment="1" applyProtection="1">
      <alignment horizontal="right"/>
      <protection hidden="1"/>
    </xf>
    <xf numFmtId="0" fontId="61" fillId="0" borderId="0" xfId="2" applyFont="1" applyAlignment="1" applyProtection="1">
      <alignment horizontal="right"/>
      <protection hidden="1"/>
    </xf>
    <xf numFmtId="0" fontId="58" fillId="0" borderId="59" xfId="2" applyFont="1" applyBorder="1" applyAlignment="1" applyProtection="1">
      <alignment horizontal="center" vertical="center"/>
      <protection hidden="1"/>
    </xf>
    <xf numFmtId="0" fontId="58" fillId="0" borderId="0" xfId="2" applyFont="1" applyAlignment="1" applyProtection="1">
      <alignment horizontal="center" vertical="center"/>
      <protection hidden="1"/>
    </xf>
    <xf numFmtId="0" fontId="60" fillId="0" borderId="0" xfId="2" applyFont="1" applyAlignment="1" applyProtection="1">
      <alignment horizontal="center" vertical="center"/>
      <protection hidden="1"/>
    </xf>
    <xf numFmtId="0" fontId="60" fillId="0" borderId="0" xfId="2" applyFont="1" applyAlignment="1" applyProtection="1">
      <alignment horizontal="right" vertical="center"/>
      <protection hidden="1"/>
    </xf>
    <xf numFmtId="0" fontId="61" fillId="0" borderId="0" xfId="2" applyFont="1" applyAlignment="1" applyProtection="1">
      <alignment horizontal="right" vertical="center"/>
      <protection hidden="1"/>
    </xf>
    <xf numFmtId="0" fontId="62" fillId="0" borderId="60" xfId="2" applyFont="1" applyBorder="1" applyAlignment="1" applyProtection="1">
      <alignment horizontal="center" vertical="center"/>
      <protection hidden="1"/>
    </xf>
    <xf numFmtId="0" fontId="63" fillId="0" borderId="59" xfId="2" applyFont="1" applyBorder="1" applyAlignment="1" applyProtection="1">
      <alignment horizontal="center" vertical="center"/>
      <protection hidden="1"/>
    </xf>
    <xf numFmtId="0" fontId="63" fillId="0" borderId="0" xfId="2" applyFont="1" applyAlignment="1" applyProtection="1">
      <alignment horizontal="center" vertical="center"/>
      <protection hidden="1"/>
    </xf>
    <xf numFmtId="0" fontId="52" fillId="0" borderId="60" xfId="2" applyFont="1" applyBorder="1" applyAlignment="1" applyProtection="1">
      <alignment horizontal="center" vertical="center"/>
      <protection hidden="1"/>
    </xf>
    <xf numFmtId="0" fontId="52" fillId="0" borderId="59" xfId="2" applyFont="1" applyBorder="1" applyAlignment="1" applyProtection="1">
      <alignment horizontal="center" vertical="center"/>
      <protection hidden="1"/>
    </xf>
    <xf numFmtId="0" fontId="65" fillId="0" borderId="0" xfId="2" applyFont="1" applyAlignment="1" applyProtection="1">
      <alignment horizontal="center" vertical="center"/>
      <protection hidden="1"/>
    </xf>
    <xf numFmtId="0" fontId="66" fillId="0" borderId="59" xfId="2" applyFont="1" applyBorder="1" applyAlignment="1" applyProtection="1">
      <alignment horizontal="center" vertical="center"/>
      <protection hidden="1"/>
    </xf>
    <xf numFmtId="0" fontId="66" fillId="0" borderId="0" xfId="2" applyFont="1" applyAlignment="1" applyProtection="1">
      <alignment horizontal="center" vertical="center"/>
      <protection hidden="1"/>
    </xf>
    <xf numFmtId="0" fontId="66" fillId="0" borderId="0" xfId="2" applyFont="1" applyAlignment="1" applyProtection="1">
      <alignment horizontal="right" vertical="center"/>
      <protection locked="0"/>
    </xf>
    <xf numFmtId="0" fontId="1" fillId="0" borderId="0" xfId="2" applyAlignment="1" applyProtection="1">
      <alignment horizontal="right" vertical="center"/>
      <protection locked="0"/>
    </xf>
    <xf numFmtId="0" fontId="1" fillId="0" borderId="0" xfId="2" applyAlignment="1">
      <alignment horizontal="right" vertical="center"/>
    </xf>
    <xf numFmtId="164" fontId="52" fillId="0" borderId="59" xfId="2" applyNumberFormat="1" applyFont="1" applyBorder="1" applyAlignment="1" applyProtection="1">
      <alignment horizontal="center" vertical="center"/>
      <protection hidden="1"/>
    </xf>
    <xf numFmtId="164" fontId="52" fillId="0" borderId="0" xfId="2" applyNumberFormat="1" applyFont="1" applyAlignment="1" applyProtection="1">
      <alignment horizontal="center" vertical="center"/>
      <protection hidden="1"/>
    </xf>
    <xf numFmtId="164" fontId="52" fillId="0" borderId="60" xfId="2" applyNumberFormat="1" applyFont="1" applyBorder="1" applyAlignment="1" applyProtection="1">
      <alignment horizontal="center" vertical="center"/>
      <protection hidden="1"/>
    </xf>
    <xf numFmtId="164" fontId="52" fillId="0" borderId="21" xfId="2" applyNumberFormat="1" applyFont="1" applyBorder="1" applyAlignment="1" applyProtection="1">
      <alignment horizontal="center" vertical="center"/>
      <protection hidden="1"/>
    </xf>
    <xf numFmtId="0" fontId="49" fillId="0" borderId="0" xfId="2" applyFont="1" applyAlignment="1" applyProtection="1">
      <alignment horizontal="center" vertical="center"/>
      <protection hidden="1"/>
    </xf>
    <xf numFmtId="0" fontId="49" fillId="0" borderId="65" xfId="2" applyFont="1" applyBorder="1" applyAlignment="1" applyProtection="1">
      <alignment horizontal="center" vertical="center"/>
      <protection hidden="1"/>
    </xf>
    <xf numFmtId="0" fontId="49" fillId="0" borderId="64" xfId="2" applyFont="1" applyBorder="1" applyAlignment="1" applyProtection="1">
      <alignment horizontal="center" vertical="center"/>
      <protection hidden="1"/>
    </xf>
    <xf numFmtId="164" fontId="52" fillId="0" borderId="0" xfId="2" applyNumberFormat="1" applyFont="1" applyAlignment="1" applyProtection="1">
      <alignment horizontal="left" vertical="center"/>
      <protection hidden="1"/>
    </xf>
    <xf numFmtId="164" fontId="52" fillId="0" borderId="65" xfId="2" applyNumberFormat="1" applyFont="1" applyBorder="1" applyAlignment="1" applyProtection="1">
      <alignment horizontal="left" vertical="center"/>
      <protection hidden="1"/>
    </xf>
    <xf numFmtId="164" fontId="52" fillId="0" borderId="64" xfId="2" applyNumberFormat="1" applyFont="1" applyBorder="1" applyAlignment="1" applyProtection="1">
      <alignment horizontal="center" vertical="center"/>
      <protection hidden="1"/>
    </xf>
    <xf numFmtId="164" fontId="18" fillId="0" borderId="65" xfId="2" applyNumberFormat="1" applyFont="1" applyBorder="1" applyAlignment="1" applyProtection="1">
      <alignment horizontal="left" vertical="center"/>
      <protection hidden="1"/>
    </xf>
    <xf numFmtId="164" fontId="69" fillId="0" borderId="0" xfId="2" applyNumberFormat="1" applyFont="1" applyAlignment="1" applyProtection="1">
      <alignment horizontal="left" vertical="center"/>
      <protection hidden="1"/>
    </xf>
    <xf numFmtId="0" fontId="18" fillId="0" borderId="0" xfId="2" applyFont="1" applyAlignment="1" applyProtection="1">
      <alignment horizontal="left" vertical="center"/>
      <protection hidden="1"/>
    </xf>
    <xf numFmtId="0" fontId="70" fillId="0" borderId="0" xfId="2" applyFont="1" applyAlignment="1" applyProtection="1">
      <alignment horizontal="left" vertical="center"/>
      <protection hidden="1"/>
    </xf>
    <xf numFmtId="0" fontId="70" fillId="0" borderId="65" xfId="2" applyFont="1" applyBorder="1" applyAlignment="1" applyProtection="1">
      <alignment horizontal="left" vertical="center"/>
      <protection hidden="1"/>
    </xf>
    <xf numFmtId="0" fontId="69" fillId="0" borderId="0" xfId="2" applyFont="1" applyAlignment="1" applyProtection="1">
      <alignment horizontal="left" vertical="center"/>
      <protection hidden="1"/>
    </xf>
    <xf numFmtId="0" fontId="47" fillId="0" borderId="0" xfId="5" applyAlignment="1" applyProtection="1">
      <alignment horizontal="left" vertical="center"/>
      <protection hidden="1"/>
    </xf>
    <xf numFmtId="0" fontId="71" fillId="0" borderId="0" xfId="2" applyFont="1" applyAlignment="1" applyProtection="1">
      <alignment horizontal="left" vertical="center"/>
      <protection hidden="1"/>
    </xf>
    <xf numFmtId="0" fontId="71" fillId="0" borderId="65" xfId="2" applyFont="1" applyBorder="1" applyAlignment="1" applyProtection="1">
      <alignment horizontal="left" vertical="center"/>
      <protection hidden="1"/>
    </xf>
    <xf numFmtId="0" fontId="74" fillId="0" borderId="0" xfId="2" applyFont="1" applyAlignment="1" applyProtection="1">
      <alignment horizontal="left" vertical="center"/>
      <protection hidden="1"/>
    </xf>
    <xf numFmtId="164" fontId="52" fillId="0" borderId="66" xfId="2" applyNumberFormat="1" applyFont="1" applyBorder="1" applyAlignment="1" applyProtection="1">
      <alignment horizontal="center" vertical="center"/>
      <protection hidden="1"/>
    </xf>
    <xf numFmtId="0" fontId="70" fillId="0" borderId="66" xfId="2" applyFont="1" applyBorder="1" applyAlignment="1" applyProtection="1">
      <alignment horizontal="left" vertical="center"/>
      <protection hidden="1"/>
    </xf>
    <xf numFmtId="0" fontId="70" fillId="0" borderId="67" xfId="2" applyFont="1" applyBorder="1" applyAlignment="1" applyProtection="1">
      <alignment horizontal="left" vertical="center"/>
      <protection hidden="1"/>
    </xf>
    <xf numFmtId="164" fontId="52" fillId="0" borderId="68" xfId="2" applyNumberFormat="1" applyFont="1" applyBorder="1" applyAlignment="1" applyProtection="1">
      <alignment horizontal="center" vertical="center"/>
      <protection hidden="1"/>
    </xf>
    <xf numFmtId="164" fontId="75" fillId="0" borderId="0" xfId="2" applyNumberFormat="1" applyFont="1" applyAlignment="1" applyProtection="1">
      <alignment horizontal="center" vertical="center"/>
      <protection hidden="1"/>
    </xf>
    <xf numFmtId="0" fontId="70" fillId="0" borderId="0" xfId="2" applyFont="1" applyAlignment="1" applyProtection="1">
      <alignment horizontal="center" vertical="center"/>
      <protection hidden="1"/>
    </xf>
    <xf numFmtId="0" fontId="49" fillId="0" borderId="21" xfId="2" applyFont="1" applyBorder="1" applyProtection="1">
      <protection hidden="1"/>
    </xf>
    <xf numFmtId="164" fontId="81" fillId="0" borderId="59" xfId="2" applyNumberFormat="1" applyFont="1" applyBorder="1" applyAlignment="1" applyProtection="1">
      <alignment horizontal="center" vertical="center"/>
      <protection hidden="1"/>
    </xf>
    <xf numFmtId="0" fontId="81" fillId="0" borderId="60" xfId="2" applyFont="1" applyBorder="1" applyAlignment="1" applyProtection="1">
      <alignment horizontal="center" vertical="center"/>
      <protection hidden="1"/>
    </xf>
    <xf numFmtId="0" fontId="70" fillId="0" borderId="0" xfId="2" applyFont="1" applyProtection="1">
      <protection hidden="1"/>
    </xf>
    <xf numFmtId="169" fontId="52" fillId="0" borderId="60" xfId="2" applyNumberFormat="1" applyFont="1" applyBorder="1" applyAlignment="1" applyProtection="1">
      <alignment horizontal="center" vertical="center"/>
      <protection hidden="1"/>
    </xf>
    <xf numFmtId="0" fontId="83" fillId="0" borderId="0" xfId="2" applyFont="1" applyAlignment="1" applyProtection="1">
      <alignment horizontal="center" vertical="center"/>
      <protection hidden="1"/>
    </xf>
    <xf numFmtId="164" fontId="52" fillId="0" borderId="2" xfId="2" applyNumberFormat="1" applyFont="1" applyBorder="1" applyAlignment="1" applyProtection="1">
      <alignment horizontal="center" vertical="center"/>
      <protection hidden="1"/>
    </xf>
    <xf numFmtId="164" fontId="52" fillId="0" borderId="14" xfId="2" applyNumberFormat="1" applyFont="1" applyBorder="1" applyAlignment="1" applyProtection="1">
      <alignment horizontal="left" vertical="center"/>
      <protection hidden="1"/>
    </xf>
    <xf numFmtId="164" fontId="52" fillId="0" borderId="4" xfId="2" applyNumberFormat="1" applyFont="1" applyBorder="1" applyAlignment="1" applyProtection="1">
      <alignment horizontal="left" vertical="center"/>
      <protection hidden="1"/>
    </xf>
    <xf numFmtId="164" fontId="52" fillId="0" borderId="15" xfId="2" applyNumberFormat="1" applyFont="1" applyBorder="1" applyAlignment="1" applyProtection="1">
      <alignment horizontal="center" vertical="center"/>
      <protection hidden="1"/>
    </xf>
    <xf numFmtId="0" fontId="81" fillId="0" borderId="0" xfId="2" applyFont="1" applyAlignment="1" applyProtection="1">
      <alignment horizontal="center" vertical="center"/>
      <protection hidden="1"/>
    </xf>
    <xf numFmtId="164" fontId="81" fillId="0" borderId="0" xfId="2" applyNumberFormat="1" applyFont="1" applyAlignment="1" applyProtection="1">
      <alignment horizontal="center" vertical="center"/>
      <protection hidden="1"/>
    </xf>
    <xf numFmtId="0" fontId="52" fillId="0" borderId="0" xfId="2" applyFont="1" applyAlignment="1" applyProtection="1">
      <alignment horizontal="left" vertical="center"/>
      <protection hidden="1"/>
    </xf>
    <xf numFmtId="0" fontId="52" fillId="11" borderId="0" xfId="2" applyFont="1" applyFill="1" applyAlignment="1" applyProtection="1">
      <alignment horizontal="center" vertical="center"/>
      <protection hidden="1"/>
    </xf>
    <xf numFmtId="0" fontId="65" fillId="11" borderId="0" xfId="2" applyFont="1" applyFill="1" applyAlignment="1" applyProtection="1">
      <alignment horizontal="center" vertical="center"/>
      <protection hidden="1"/>
    </xf>
    <xf numFmtId="0" fontId="61" fillId="11" borderId="0" xfId="2" applyFont="1" applyFill="1" applyAlignment="1" applyProtection="1">
      <alignment horizontal="right" vertical="center"/>
      <protection hidden="1"/>
    </xf>
    <xf numFmtId="0" fontId="72" fillId="0" borderId="0" xfId="2" applyFont="1" applyAlignment="1" applyProtection="1">
      <alignment horizontal="left" vertical="center"/>
      <protection hidden="1"/>
    </xf>
    <xf numFmtId="0" fontId="73" fillId="0" borderId="0" xfId="2" applyFont="1" applyAlignment="1" applyProtection="1">
      <alignment horizontal="left" vertical="center"/>
      <protection hidden="1"/>
    </xf>
    <xf numFmtId="0" fontId="49" fillId="0" borderId="15" xfId="2" applyFont="1" applyBorder="1" applyProtection="1">
      <protection hidden="1"/>
    </xf>
    <xf numFmtId="0" fontId="81" fillId="0" borderId="21" xfId="2" applyFont="1" applyBorder="1" applyAlignment="1" applyProtection="1">
      <alignment horizontal="center" vertical="center"/>
      <protection hidden="1"/>
    </xf>
    <xf numFmtId="164" fontId="81" fillId="0" borderId="15" xfId="2" applyNumberFormat="1" applyFont="1" applyBorder="1" applyAlignment="1" applyProtection="1">
      <alignment horizontal="center" vertical="center"/>
      <protection hidden="1"/>
    </xf>
    <xf numFmtId="0" fontId="71" fillId="0" borderId="0" xfId="2" applyFont="1" applyAlignment="1" applyProtection="1">
      <alignment horizontal="left"/>
      <protection hidden="1"/>
    </xf>
    <xf numFmtId="0" fontId="82" fillId="0" borderId="0" xfId="2" applyFont="1" applyAlignment="1" applyProtection="1">
      <alignment horizontal="center" vertical="center"/>
      <protection hidden="1"/>
    </xf>
    <xf numFmtId="6" fontId="76" fillId="0" borderId="2" xfId="2" applyNumberFormat="1" applyFont="1" applyBorder="1" applyAlignment="1">
      <alignment vertical="center"/>
    </xf>
    <xf numFmtId="6" fontId="76" fillId="0" borderId="14" xfId="2" applyNumberFormat="1" applyFont="1" applyBorder="1" applyAlignment="1">
      <alignment vertical="center"/>
    </xf>
    <xf numFmtId="6" fontId="76" fillId="0" borderId="4" xfId="2" applyNumberFormat="1" applyFont="1" applyBorder="1" applyAlignment="1">
      <alignment vertical="center"/>
    </xf>
    <xf numFmtId="6" fontId="76" fillId="0" borderId="15" xfId="2" applyNumberFormat="1" applyFont="1" applyBorder="1" applyAlignment="1">
      <alignment vertical="center"/>
    </xf>
    <xf numFmtId="6" fontId="76" fillId="0" borderId="0" xfId="2" applyNumberFormat="1" applyFont="1" applyAlignment="1">
      <alignment vertical="center"/>
    </xf>
    <xf numFmtId="6" fontId="76" fillId="0" borderId="21" xfId="2" applyNumberFormat="1" applyFont="1" applyBorder="1" applyAlignment="1">
      <alignment vertical="center"/>
    </xf>
    <xf numFmtId="6" fontId="76" fillId="0" borderId="16" xfId="2" applyNumberFormat="1" applyFont="1" applyBorder="1" applyAlignment="1">
      <alignment vertical="center"/>
    </xf>
    <xf numFmtId="6" fontId="76" fillId="0" borderId="17" xfId="2" applyNumberFormat="1" applyFont="1" applyBorder="1" applyAlignment="1">
      <alignment vertical="center"/>
    </xf>
    <xf numFmtId="6" fontId="76" fillId="0" borderId="18" xfId="2" applyNumberFormat="1" applyFont="1" applyBorder="1" applyAlignment="1">
      <alignment vertical="center"/>
    </xf>
    <xf numFmtId="0" fontId="81" fillId="0" borderId="17" xfId="2" applyFont="1" applyBorder="1" applyAlignment="1" applyProtection="1">
      <alignment horizontal="center" vertical="center"/>
      <protection hidden="1"/>
    </xf>
    <xf numFmtId="164" fontId="67" fillId="0" borderId="15" xfId="2" applyNumberFormat="1" applyFont="1" applyBorder="1" applyAlignment="1" applyProtection="1">
      <alignment vertical="center"/>
      <protection hidden="1"/>
    </xf>
    <xf numFmtId="0" fontId="52" fillId="0" borderId="17" xfId="2" applyFont="1" applyBorder="1" applyAlignment="1" applyProtection="1">
      <alignment horizontal="center" vertical="center"/>
      <protection hidden="1"/>
    </xf>
    <xf numFmtId="164" fontId="18" fillId="0" borderId="0" xfId="2" applyNumberFormat="1" applyFont="1" applyAlignment="1" applyProtection="1">
      <alignment horizontal="left" vertical="center"/>
      <protection hidden="1"/>
    </xf>
    <xf numFmtId="164" fontId="67" fillId="0" borderId="21" xfId="2" applyNumberFormat="1" applyFont="1" applyBorder="1" applyAlignment="1" applyProtection="1">
      <alignment vertical="center"/>
      <protection hidden="1"/>
    </xf>
    <xf numFmtId="164" fontId="81" fillId="0" borderId="16" xfId="2" applyNumberFormat="1" applyFont="1" applyBorder="1" applyAlignment="1" applyProtection="1">
      <alignment horizontal="center" vertical="center"/>
      <protection hidden="1"/>
    </xf>
    <xf numFmtId="164" fontId="71" fillId="0" borderId="21" xfId="2" applyNumberFormat="1" applyFont="1" applyBorder="1" applyAlignment="1" applyProtection="1">
      <alignment vertical="center" wrapText="1"/>
      <protection hidden="1"/>
    </xf>
    <xf numFmtId="164" fontId="71" fillId="0" borderId="17" xfId="2" applyNumberFormat="1" applyFont="1" applyBorder="1" applyAlignment="1" applyProtection="1">
      <alignment vertical="center" wrapText="1"/>
      <protection hidden="1"/>
    </xf>
    <xf numFmtId="164" fontId="71" fillId="0" borderId="18" xfId="2" applyNumberFormat="1" applyFont="1" applyBorder="1" applyAlignment="1" applyProtection="1">
      <alignment vertical="center" wrapText="1"/>
      <protection hidden="1"/>
    </xf>
    <xf numFmtId="0" fontId="18" fillId="0" borderId="15" xfId="2" applyFont="1" applyBorder="1" applyAlignment="1" applyProtection="1">
      <alignment vertical="center"/>
      <protection hidden="1"/>
    </xf>
    <xf numFmtId="0" fontId="80" fillId="0" borderId="0" xfId="2" applyFont="1" applyProtection="1">
      <protection hidden="1"/>
    </xf>
    <xf numFmtId="0" fontId="80" fillId="0" borderId="0" xfId="2" applyFont="1" applyAlignment="1" applyProtection="1">
      <alignment horizontal="center" vertical="center"/>
      <protection hidden="1"/>
    </xf>
    <xf numFmtId="164" fontId="80" fillId="0" borderId="0" xfId="2" applyNumberFormat="1" applyFont="1" applyAlignment="1" applyProtection="1">
      <alignment horizontal="center" vertical="center"/>
      <protection hidden="1"/>
    </xf>
    <xf numFmtId="164" fontId="18" fillId="0" borderId="17" xfId="2" applyNumberFormat="1" applyFont="1" applyBorder="1" applyAlignment="1" applyProtection="1">
      <alignment horizontal="left" vertical="center"/>
      <protection hidden="1"/>
    </xf>
    <xf numFmtId="164" fontId="77" fillId="0" borderId="0" xfId="4" applyNumberFormat="1" applyFont="1" applyBorder="1" applyAlignment="1" applyProtection="1">
      <alignment horizontal="center" vertical="center"/>
      <protection hidden="1"/>
    </xf>
    <xf numFmtId="0" fontId="8" fillId="0" borderId="21" xfId="2" applyFont="1" applyBorder="1" applyAlignment="1" applyProtection="1">
      <alignment vertical="top" wrapText="1"/>
      <protection hidden="1"/>
    </xf>
    <xf numFmtId="0" fontId="8" fillId="0" borderId="18" xfId="2" applyFont="1" applyBorder="1" applyAlignment="1" applyProtection="1">
      <alignment vertical="top" wrapText="1"/>
      <protection hidden="1"/>
    </xf>
    <xf numFmtId="164" fontId="77" fillId="0" borderId="21" xfId="4" applyNumberFormat="1" applyFont="1" applyBorder="1" applyAlignment="1" applyProtection="1">
      <alignment horizontal="center" vertical="center"/>
      <protection hidden="1"/>
    </xf>
    <xf numFmtId="0" fontId="99" fillId="0" borderId="21" xfId="2" applyFont="1" applyBorder="1" applyAlignment="1" applyProtection="1">
      <alignment vertical="center" wrapText="1"/>
      <protection hidden="1"/>
    </xf>
    <xf numFmtId="0" fontId="18" fillId="0" borderId="17" xfId="2" applyFont="1" applyBorder="1" applyAlignment="1" applyProtection="1">
      <alignment horizontal="center" vertical="center"/>
      <protection hidden="1"/>
    </xf>
    <xf numFmtId="0" fontId="18" fillId="0" borderId="18" xfId="2" applyFont="1" applyBorder="1" applyAlignment="1" applyProtection="1">
      <alignment horizontal="center" vertical="center"/>
      <protection hidden="1"/>
    </xf>
    <xf numFmtId="0" fontId="11" fillId="5" borderId="49" xfId="0" applyFont="1" applyFill="1" applyBorder="1" applyAlignment="1">
      <alignment horizontal="left"/>
    </xf>
    <xf numFmtId="0" fontId="11" fillId="5" borderId="51" xfId="0" applyFont="1" applyFill="1" applyBorder="1" applyAlignment="1">
      <alignment horizontal="left"/>
    </xf>
    <xf numFmtId="166" fontId="7" fillId="8" borderId="43" xfId="1" applyNumberFormat="1" applyFont="1" applyFill="1" applyBorder="1" applyAlignment="1">
      <alignment horizontal="left"/>
    </xf>
    <xf numFmtId="0" fontId="8" fillId="8" borderId="45" xfId="3" applyNumberFormat="1" applyFont="1" applyFill="1" applyBorder="1" applyAlignment="1">
      <alignment horizontal="center"/>
    </xf>
    <xf numFmtId="166" fontId="7" fillId="0" borderId="43" xfId="1" applyNumberFormat="1" applyFont="1" applyBorder="1" applyAlignment="1">
      <alignment horizontal="left"/>
    </xf>
    <xf numFmtId="167" fontId="8" fillId="0" borderId="45" xfId="3" applyNumberFormat="1" applyFont="1" applyFill="1" applyBorder="1" applyAlignment="1">
      <alignment horizontal="center"/>
    </xf>
    <xf numFmtId="49" fontId="8" fillId="0" borderId="45" xfId="0" applyNumberFormat="1" applyFont="1" applyBorder="1" applyAlignment="1">
      <alignment horizontal="center"/>
    </xf>
    <xf numFmtId="166" fontId="7" fillId="8" borderId="46" xfId="1" applyNumberFormat="1" applyFont="1" applyFill="1" applyBorder="1" applyAlignment="1">
      <alignment horizontal="left"/>
    </xf>
    <xf numFmtId="0" fontId="8" fillId="8" borderId="48" xfId="3" applyNumberFormat="1" applyFont="1" applyFill="1" applyBorder="1" applyAlignment="1">
      <alignment horizontal="center"/>
    </xf>
    <xf numFmtId="2" fontId="7" fillId="8" borderId="43" xfId="1" applyNumberFormat="1" applyFont="1" applyFill="1" applyBorder="1" applyAlignment="1">
      <alignment horizontal="left"/>
    </xf>
    <xf numFmtId="164" fontId="8" fillId="8" borderId="45" xfId="3" applyNumberFormat="1" applyFont="1" applyFill="1" applyBorder="1" applyAlignment="1">
      <alignment horizontal="center"/>
    </xf>
    <xf numFmtId="0" fontId="12" fillId="2" borderId="1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2" fillId="5" borderId="16" xfId="0" applyFont="1" applyFill="1" applyBorder="1" applyAlignment="1">
      <alignment horizontal="center"/>
    </xf>
    <xf numFmtId="0" fontId="11" fillId="5" borderId="15" xfId="0" applyFont="1" applyFill="1" applyBorder="1" applyAlignment="1">
      <alignment horizontal="center"/>
    </xf>
    <xf numFmtId="9" fontId="11" fillId="5" borderId="15" xfId="0" applyNumberFormat="1" applyFont="1" applyFill="1" applyBorder="1" applyAlignment="1">
      <alignment horizontal="center"/>
    </xf>
    <xf numFmtId="0" fontId="11" fillId="5" borderId="49" xfId="0" applyFont="1" applyFill="1" applyBorder="1"/>
    <xf numFmtId="0" fontId="11" fillId="5" borderId="50" xfId="0" applyFont="1" applyFill="1" applyBorder="1"/>
    <xf numFmtId="0" fontId="11" fillId="5" borderId="51" xfId="0" applyFont="1" applyFill="1" applyBorder="1"/>
    <xf numFmtId="0" fontId="113" fillId="5" borderId="2" xfId="0" applyFont="1" applyFill="1" applyBorder="1" applyAlignment="1">
      <alignment horizontal="left"/>
    </xf>
    <xf numFmtId="0" fontId="12" fillId="0" borderId="0" xfId="0" applyFont="1" applyAlignment="1">
      <alignment horizontal="center" vertical="center"/>
    </xf>
    <xf numFmtId="0" fontId="96" fillId="0" borderId="0" xfId="0" applyFont="1"/>
    <xf numFmtId="0" fontId="91" fillId="0" borderId="0" xfId="0" applyFont="1"/>
    <xf numFmtId="0" fontId="96" fillId="0" borderId="0" xfId="0" applyFont="1" applyAlignment="1">
      <alignment vertical="center"/>
    </xf>
    <xf numFmtId="0" fontId="95" fillId="0" borderId="0" xfId="0" applyFont="1"/>
    <xf numFmtId="0" fontId="94" fillId="0" borderId="0" xfId="0" applyFont="1"/>
    <xf numFmtId="0" fontId="95" fillId="0" borderId="33" xfId="0" applyFont="1" applyBorder="1"/>
    <xf numFmtId="0" fontId="94" fillId="0" borderId="34" xfId="0" applyFont="1" applyBorder="1"/>
    <xf numFmtId="0" fontId="90" fillId="5" borderId="33" xfId="0" applyFont="1" applyFill="1" applyBorder="1"/>
    <xf numFmtId="0" fontId="90" fillId="5" borderId="34" xfId="0" applyFont="1" applyFill="1" applyBorder="1"/>
    <xf numFmtId="0" fontId="90" fillId="5" borderId="35" xfId="0" applyFont="1" applyFill="1" applyBorder="1"/>
    <xf numFmtId="0" fontId="2" fillId="16" borderId="73" xfId="8" applyFont="1" applyFill="1" applyBorder="1"/>
    <xf numFmtId="0" fontId="2" fillId="16" borderId="75" xfId="8" applyFont="1" applyFill="1" applyBorder="1"/>
    <xf numFmtId="0" fontId="2" fillId="16" borderId="77" xfId="8" applyFont="1" applyFill="1" applyBorder="1"/>
    <xf numFmtId="0" fontId="94" fillId="0" borderId="0" xfId="0" applyFont="1" applyAlignment="1" applyProtection="1">
      <alignment horizontal="center"/>
      <protection locked="0"/>
    </xf>
    <xf numFmtId="0" fontId="93" fillId="15" borderId="74" xfId="7" applyFont="1" applyBorder="1" applyAlignment="1" applyProtection="1">
      <alignment horizontal="center"/>
      <protection locked="0"/>
    </xf>
    <xf numFmtId="0" fontId="93" fillId="15" borderId="71" xfId="7" applyFont="1" applyAlignment="1" applyProtection="1">
      <alignment horizontal="center"/>
      <protection locked="0"/>
    </xf>
    <xf numFmtId="0" fontId="94" fillId="0" borderId="47" xfId="0" applyFont="1" applyBorder="1" applyAlignment="1" applyProtection="1">
      <alignment horizontal="center"/>
      <protection locked="0"/>
    </xf>
    <xf numFmtId="0" fontId="86" fillId="5" borderId="15" xfId="0" applyFont="1" applyFill="1" applyBorder="1" applyAlignment="1">
      <alignment horizontal="center"/>
    </xf>
    <xf numFmtId="0" fontId="11" fillId="5" borderId="28" xfId="0" applyFont="1" applyFill="1" applyBorder="1" applyAlignment="1">
      <alignment horizontal="center"/>
    </xf>
    <xf numFmtId="0" fontId="94" fillId="0" borderId="51" xfId="0" applyFont="1" applyBorder="1" applyAlignment="1" applyProtection="1">
      <alignment horizontal="center"/>
      <protection hidden="1"/>
    </xf>
    <xf numFmtId="0" fontId="87" fillId="14" borderId="76" xfId="6" applyBorder="1" applyAlignment="1" applyProtection="1">
      <alignment horizontal="center"/>
      <protection hidden="1"/>
    </xf>
    <xf numFmtId="0" fontId="87" fillId="14" borderId="78" xfId="6" applyBorder="1" applyAlignment="1" applyProtection="1">
      <alignment horizontal="center"/>
      <protection hidden="1"/>
    </xf>
    <xf numFmtId="0" fontId="89" fillId="15" borderId="79" xfId="8" applyBorder="1" applyAlignment="1" applyProtection="1">
      <alignment horizontal="center"/>
      <protection hidden="1"/>
    </xf>
    <xf numFmtId="166" fontId="7" fillId="0" borderId="0" xfId="1" applyNumberFormat="1" applyFont="1" applyFill="1" applyBorder="1" applyAlignment="1">
      <alignment horizontal="left"/>
    </xf>
    <xf numFmtId="0" fontId="8" fillId="0" borderId="0" xfId="3" applyNumberFormat="1" applyFont="1" applyFill="1" applyBorder="1" applyAlignment="1">
      <alignment horizontal="center"/>
    </xf>
    <xf numFmtId="0" fontId="114" fillId="0" borderId="0" xfId="0" applyFont="1" applyAlignment="1">
      <alignment vertical="center"/>
    </xf>
    <xf numFmtId="0" fontId="92" fillId="5" borderId="72" xfId="0" applyFont="1" applyFill="1" applyBorder="1" applyAlignment="1">
      <alignment horizontal="center"/>
    </xf>
    <xf numFmtId="0" fontId="92" fillId="5" borderId="35" xfId="0" applyFont="1" applyFill="1" applyBorder="1" applyAlignment="1">
      <alignment horizontal="center"/>
    </xf>
    <xf numFmtId="164" fontId="0" fillId="0" borderId="0" xfId="0" applyNumberFormat="1" applyAlignment="1" applyProtection="1">
      <alignment horizontal="center"/>
      <protection hidden="1"/>
    </xf>
    <xf numFmtId="0" fontId="11" fillId="5" borderId="16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/>
    </xf>
    <xf numFmtId="164" fontId="8" fillId="0" borderId="17" xfId="1" applyNumberFormat="1" applyFont="1" applyBorder="1" applyAlignment="1" applyProtection="1">
      <alignment horizontal="center"/>
      <protection hidden="1"/>
    </xf>
    <xf numFmtId="164" fontId="8" fillId="0" borderId="18" xfId="1" applyNumberFormat="1" applyFont="1" applyBorder="1" applyAlignment="1" applyProtection="1">
      <alignment horizontal="center"/>
      <protection hidden="1"/>
    </xf>
    <xf numFmtId="164" fontId="8" fillId="6" borderId="21" xfId="1" applyNumberFormat="1" applyFont="1" applyFill="1" applyBorder="1" applyAlignment="1" applyProtection="1">
      <alignment horizontal="center"/>
      <protection hidden="1"/>
    </xf>
    <xf numFmtId="164" fontId="8" fillId="0" borderId="21" xfId="1" applyNumberFormat="1" applyFont="1" applyBorder="1" applyAlignment="1" applyProtection="1">
      <alignment horizontal="center"/>
      <protection hidden="1"/>
    </xf>
    <xf numFmtId="164" fontId="8" fillId="6" borderId="14" xfId="1" applyNumberFormat="1" applyFont="1" applyFill="1" applyBorder="1" applyAlignment="1" applyProtection="1">
      <alignment horizontal="center"/>
      <protection hidden="1"/>
    </xf>
    <xf numFmtId="164" fontId="8" fillId="6" borderId="4" xfId="1" applyNumberFormat="1" applyFont="1" applyFill="1" applyBorder="1" applyAlignment="1" applyProtection="1">
      <alignment horizontal="center"/>
      <protection hidden="1"/>
    </xf>
    <xf numFmtId="164" fontId="8" fillId="6" borderId="2" xfId="1" applyNumberFormat="1" applyFont="1" applyFill="1" applyBorder="1" applyAlignment="1" applyProtection="1">
      <alignment horizontal="center"/>
      <protection hidden="1"/>
    </xf>
    <xf numFmtId="164" fontId="8" fillId="0" borderId="15" xfId="1" applyNumberFormat="1" applyFont="1" applyBorder="1" applyAlignment="1" applyProtection="1">
      <alignment horizontal="center"/>
      <protection hidden="1"/>
    </xf>
    <xf numFmtId="164" fontId="8" fillId="6" borderId="15" xfId="1" applyNumberFormat="1" applyFont="1" applyFill="1" applyBorder="1" applyAlignment="1" applyProtection="1">
      <alignment horizontal="center"/>
      <protection hidden="1"/>
    </xf>
    <xf numFmtId="0" fontId="12" fillId="2" borderId="15" xfId="0" applyFont="1" applyFill="1" applyBorder="1" applyAlignment="1">
      <alignment horizontal="center" vertical="center"/>
    </xf>
    <xf numFmtId="173" fontId="21" fillId="0" borderId="97" xfId="0" quotePrefix="1" applyNumberFormat="1" applyFont="1" applyBorder="1" applyAlignment="1" applyProtection="1">
      <alignment horizontal="center" vertical="center"/>
      <protection hidden="1"/>
    </xf>
    <xf numFmtId="173" fontId="21" fillId="0" borderId="98" xfId="0" quotePrefix="1" applyNumberFormat="1" applyFont="1" applyBorder="1" applyAlignment="1" applyProtection="1">
      <alignment horizontal="center" vertical="center"/>
      <protection hidden="1"/>
    </xf>
    <xf numFmtId="173" fontId="21" fillId="0" borderId="99" xfId="0" quotePrefix="1" applyNumberFormat="1" applyFont="1" applyBorder="1" applyAlignment="1" applyProtection="1">
      <alignment horizontal="center" vertical="center"/>
      <protection hidden="1"/>
    </xf>
    <xf numFmtId="2" fontId="115" fillId="0" borderId="28" xfId="0" applyNumberFormat="1" applyFont="1" applyBorder="1" applyAlignment="1" applyProtection="1">
      <alignment vertical="center"/>
      <protection hidden="1"/>
    </xf>
    <xf numFmtId="173" fontId="21" fillId="0" borderId="101" xfId="0" quotePrefix="1" applyNumberFormat="1" applyFont="1" applyBorder="1" applyAlignment="1" applyProtection="1">
      <alignment horizontal="center" vertical="center"/>
      <protection hidden="1"/>
    </xf>
    <xf numFmtId="173" fontId="21" fillId="0" borderId="102" xfId="0" quotePrefix="1" applyNumberFormat="1" applyFont="1" applyBorder="1" applyAlignment="1" applyProtection="1">
      <alignment horizontal="center" vertical="center"/>
      <protection hidden="1"/>
    </xf>
    <xf numFmtId="173" fontId="21" fillId="0" borderId="103" xfId="0" quotePrefix="1" applyNumberFormat="1" applyFont="1" applyBorder="1" applyAlignment="1" applyProtection="1">
      <alignment horizontal="center" vertical="center"/>
      <protection hidden="1"/>
    </xf>
    <xf numFmtId="2" fontId="21" fillId="0" borderId="104" xfId="0" quotePrefix="1" applyNumberFormat="1" applyFont="1" applyBorder="1" applyAlignment="1" applyProtection="1">
      <alignment horizontal="left" vertical="center"/>
      <protection hidden="1"/>
    </xf>
    <xf numFmtId="2" fontId="115" fillId="0" borderId="27" xfId="0" applyNumberFormat="1" applyFont="1" applyBorder="1" applyAlignment="1" applyProtection="1">
      <alignment vertical="center"/>
      <protection hidden="1"/>
    </xf>
    <xf numFmtId="2" fontId="21" fillId="0" borderId="104" xfId="0" applyNumberFormat="1" applyFont="1" applyBorder="1" applyAlignment="1" applyProtection="1">
      <alignment horizontal="left" vertical="center"/>
      <protection hidden="1"/>
    </xf>
    <xf numFmtId="173" fontId="21" fillId="0" borderId="106" xfId="0" quotePrefix="1" applyNumberFormat="1" applyFont="1" applyBorder="1" applyAlignment="1" applyProtection="1">
      <alignment horizontal="center" vertical="center"/>
      <protection hidden="1"/>
    </xf>
    <xf numFmtId="173" fontId="21" fillId="0" borderId="107" xfId="0" quotePrefix="1" applyNumberFormat="1" applyFont="1" applyBorder="1" applyAlignment="1" applyProtection="1">
      <alignment horizontal="center" vertical="center"/>
      <protection hidden="1"/>
    </xf>
    <xf numFmtId="2" fontId="21" fillId="0" borderId="108" xfId="0" quotePrefix="1" applyNumberFormat="1" applyFont="1" applyBorder="1" applyAlignment="1" applyProtection="1">
      <alignment horizontal="left" vertical="center"/>
      <protection hidden="1"/>
    </xf>
    <xf numFmtId="2" fontId="115" fillId="0" borderId="26" xfId="0" applyNumberFormat="1" applyFont="1" applyBorder="1" applyAlignment="1" applyProtection="1">
      <alignment vertical="center"/>
      <protection hidden="1"/>
    </xf>
    <xf numFmtId="173" fontId="21" fillId="0" borderId="98" xfId="0" applyNumberFormat="1" applyFont="1" applyBorder="1" applyAlignment="1" applyProtection="1">
      <alignment horizontal="center" vertical="center"/>
      <protection hidden="1"/>
    </xf>
    <xf numFmtId="2" fontId="21" fillId="0" borderId="109" xfId="0" applyNumberFormat="1" applyFont="1" applyBorder="1" applyAlignment="1" applyProtection="1">
      <alignment horizontal="left" vertical="center"/>
      <protection hidden="1"/>
    </xf>
    <xf numFmtId="2" fontId="115" fillId="0" borderId="28" xfId="0" applyNumberFormat="1" applyFont="1" applyBorder="1" applyAlignment="1" applyProtection="1">
      <alignment vertical="center" wrapText="1"/>
      <protection hidden="1"/>
    </xf>
    <xf numFmtId="173" fontId="21" fillId="0" borderId="111" xfId="0" quotePrefix="1" applyNumberFormat="1" applyFont="1" applyBorder="1" applyAlignment="1" applyProtection="1">
      <alignment horizontal="center" vertical="center"/>
      <protection hidden="1"/>
    </xf>
    <xf numFmtId="173" fontId="21" fillId="0" borderId="112" xfId="0" quotePrefix="1" applyNumberFormat="1" applyFont="1" applyBorder="1" applyAlignment="1" applyProtection="1">
      <alignment horizontal="center" vertical="center"/>
      <protection hidden="1"/>
    </xf>
    <xf numFmtId="2" fontId="21" fillId="0" borderId="113" xfId="0" applyNumberFormat="1" applyFont="1" applyBorder="1" applyAlignment="1" applyProtection="1">
      <alignment vertical="center"/>
      <protection hidden="1"/>
    </xf>
    <xf numFmtId="2" fontId="115" fillId="0" borderId="26" xfId="0" applyNumberFormat="1" applyFont="1" applyBorder="1" applyAlignment="1" applyProtection="1">
      <alignment vertical="center" wrapText="1"/>
      <protection hidden="1"/>
    </xf>
    <xf numFmtId="2" fontId="21" fillId="0" borderId="114" xfId="0" applyNumberFormat="1" applyFont="1" applyBorder="1" applyAlignment="1" applyProtection="1">
      <alignment horizontal="left" vertical="center"/>
      <protection hidden="1"/>
    </xf>
    <xf numFmtId="2" fontId="115" fillId="0" borderId="27" xfId="0" applyNumberFormat="1" applyFont="1" applyBorder="1" applyAlignment="1" applyProtection="1">
      <alignment vertical="center" wrapText="1"/>
      <protection hidden="1"/>
    </xf>
    <xf numFmtId="2" fontId="21" fillId="0" borderId="108" xfId="0" applyNumberFormat="1" applyFont="1" applyBorder="1" applyAlignment="1" applyProtection="1">
      <alignment vertical="center"/>
      <protection hidden="1"/>
    </xf>
    <xf numFmtId="174" fontId="21" fillId="0" borderId="115" xfId="0" quotePrefix="1" applyNumberFormat="1" applyFont="1" applyBorder="1" applyAlignment="1" applyProtection="1">
      <alignment horizontal="left" vertical="center"/>
      <protection hidden="1"/>
    </xf>
    <xf numFmtId="173" fontId="21" fillId="0" borderId="111" xfId="0" applyNumberFormat="1" applyFont="1" applyBorder="1" applyAlignment="1" applyProtection="1">
      <alignment horizontal="center" vertical="center"/>
      <protection hidden="1"/>
    </xf>
    <xf numFmtId="174" fontId="21" fillId="0" borderId="116" xfId="0" quotePrefix="1" applyNumberFormat="1" applyFont="1" applyBorder="1" applyAlignment="1" applyProtection="1">
      <alignment horizontal="left" vertical="center"/>
      <protection hidden="1"/>
    </xf>
    <xf numFmtId="173" fontId="21" fillId="0" borderId="118" xfId="0" quotePrefix="1" applyNumberFormat="1" applyFont="1" applyBorder="1" applyAlignment="1" applyProtection="1">
      <alignment horizontal="center" vertical="center"/>
      <protection hidden="1"/>
    </xf>
    <xf numFmtId="173" fontId="21" fillId="0" borderId="119" xfId="0" quotePrefix="1" applyNumberFormat="1" applyFont="1" applyBorder="1" applyAlignment="1" applyProtection="1">
      <alignment horizontal="center" vertical="center"/>
      <protection hidden="1"/>
    </xf>
    <xf numFmtId="174" fontId="21" fillId="0" borderId="120" xfId="0" quotePrefix="1" applyNumberFormat="1" applyFont="1" applyBorder="1" applyAlignment="1" applyProtection="1">
      <alignment horizontal="left" vertical="center"/>
      <protection hidden="1"/>
    </xf>
    <xf numFmtId="174" fontId="21" fillId="0" borderId="104" xfId="0" quotePrefix="1" applyNumberFormat="1" applyFont="1" applyBorder="1" applyAlignment="1" applyProtection="1">
      <alignment horizontal="left" vertical="center"/>
      <protection hidden="1"/>
    </xf>
    <xf numFmtId="174" fontId="21" fillId="0" borderId="121" xfId="0" quotePrefix="1" applyNumberFormat="1" applyFont="1" applyBorder="1" applyAlignment="1" applyProtection="1">
      <alignment horizontal="left" vertical="center"/>
      <protection hidden="1"/>
    </xf>
    <xf numFmtId="173" fontId="21" fillId="0" borderId="102" xfId="0" applyNumberFormat="1" applyFont="1" applyBorder="1" applyAlignment="1" applyProtection="1">
      <alignment horizontal="center" vertical="center"/>
      <protection hidden="1"/>
    </xf>
    <xf numFmtId="173" fontId="21" fillId="0" borderId="103" xfId="0" applyNumberFormat="1" applyFont="1" applyBorder="1" applyAlignment="1" applyProtection="1">
      <alignment horizontal="center" vertical="center"/>
      <protection hidden="1"/>
    </xf>
    <xf numFmtId="174" fontId="21" fillId="0" borderId="104" xfId="0" applyNumberFormat="1" applyFont="1" applyBorder="1" applyAlignment="1" applyProtection="1">
      <alignment horizontal="left" vertical="center"/>
      <protection hidden="1"/>
    </xf>
    <xf numFmtId="173" fontId="21" fillId="0" borderId="112" xfId="0" applyNumberFormat="1" applyFont="1" applyBorder="1" applyAlignment="1" applyProtection="1">
      <alignment horizontal="center" vertical="center"/>
      <protection hidden="1"/>
    </xf>
    <xf numFmtId="2" fontId="115" fillId="0" borderId="27" xfId="0" quotePrefix="1" applyNumberFormat="1" applyFont="1" applyBorder="1" applyAlignment="1" applyProtection="1">
      <alignment vertical="center"/>
      <protection hidden="1"/>
    </xf>
    <xf numFmtId="172" fontId="21" fillId="0" borderId="102" xfId="0" quotePrefix="1" applyNumberFormat="1" applyFont="1" applyBorder="1" applyAlignment="1" applyProtection="1">
      <alignment horizontal="center" vertical="center"/>
      <protection hidden="1"/>
    </xf>
    <xf numFmtId="172" fontId="21" fillId="0" borderId="103" xfId="0" quotePrefix="1" applyNumberFormat="1" applyFont="1" applyBorder="1" applyAlignment="1" applyProtection="1">
      <alignment horizontal="center" vertical="center"/>
      <protection hidden="1"/>
    </xf>
    <xf numFmtId="172" fontId="21" fillId="0" borderId="111" xfId="0" quotePrefix="1" applyNumberFormat="1" applyFont="1" applyBorder="1" applyAlignment="1" applyProtection="1">
      <alignment horizontal="center" vertical="center"/>
      <protection hidden="1"/>
    </xf>
    <xf numFmtId="172" fontId="21" fillId="0" borderId="112" xfId="0" quotePrefix="1" applyNumberFormat="1" applyFont="1" applyBorder="1" applyAlignment="1" applyProtection="1">
      <alignment horizontal="center" vertical="center"/>
      <protection hidden="1"/>
    </xf>
    <xf numFmtId="2" fontId="115" fillId="0" borderId="122" xfId="0" quotePrefix="1" applyNumberFormat="1" applyFont="1" applyBorder="1" applyAlignment="1" applyProtection="1">
      <alignment vertical="center"/>
      <protection hidden="1"/>
    </xf>
    <xf numFmtId="173" fontId="21" fillId="0" borderId="98" xfId="12" applyNumberFormat="1" applyFont="1" applyBorder="1" applyAlignment="1" applyProtection="1">
      <alignment horizontal="center" vertical="center"/>
      <protection hidden="1"/>
    </xf>
    <xf numFmtId="173" fontId="21" fillId="0" borderId="99" xfId="12" applyNumberFormat="1" applyFont="1" applyBorder="1" applyAlignment="1" applyProtection="1">
      <alignment horizontal="center" vertical="center"/>
      <protection hidden="1"/>
    </xf>
    <xf numFmtId="0" fontId="21" fillId="0" borderId="100" xfId="12" applyFont="1" applyBorder="1" applyAlignment="1" applyProtection="1">
      <alignment horizontal="left" vertical="center"/>
      <protection hidden="1"/>
    </xf>
    <xf numFmtId="0" fontId="117" fillId="0" borderId="123" xfId="0" quotePrefix="1" applyFont="1" applyBorder="1" applyAlignment="1" applyProtection="1">
      <alignment vertical="center"/>
      <protection hidden="1"/>
    </xf>
    <xf numFmtId="173" fontId="21" fillId="0" borderId="102" xfId="12" applyNumberFormat="1" applyFont="1" applyBorder="1" applyAlignment="1" applyProtection="1">
      <alignment horizontal="center" vertical="center"/>
      <protection hidden="1"/>
    </xf>
    <xf numFmtId="173" fontId="21" fillId="0" borderId="103" xfId="12" applyNumberFormat="1" applyFont="1" applyBorder="1" applyAlignment="1" applyProtection="1">
      <alignment horizontal="center" vertical="center"/>
      <protection hidden="1"/>
    </xf>
    <xf numFmtId="0" fontId="21" fillId="0" borderId="104" xfId="12" applyFont="1" applyBorder="1" applyAlignment="1" applyProtection="1">
      <alignment horizontal="left" vertical="center"/>
      <protection hidden="1"/>
    </xf>
    <xf numFmtId="0" fontId="117" fillId="0" borderId="27" xfId="0" quotePrefix="1" applyFont="1" applyBorder="1" applyAlignment="1" applyProtection="1">
      <alignment vertical="center"/>
      <protection hidden="1"/>
    </xf>
    <xf numFmtId="173" fontId="21" fillId="0" borderId="101" xfId="12" applyNumberFormat="1" applyFont="1" applyBorder="1" applyAlignment="1" applyProtection="1">
      <alignment horizontal="center" vertical="center"/>
      <protection hidden="1"/>
    </xf>
    <xf numFmtId="0" fontId="21" fillId="0" borderId="104" xfId="12" quotePrefix="1" applyFont="1" applyBorder="1" applyAlignment="1" applyProtection="1">
      <alignment horizontal="left" vertical="center"/>
      <protection hidden="1"/>
    </xf>
    <xf numFmtId="173" fontId="21" fillId="0" borderId="110" xfId="12" applyNumberFormat="1" applyFont="1" applyBorder="1" applyAlignment="1" applyProtection="1">
      <alignment horizontal="center" vertical="center"/>
      <protection hidden="1"/>
    </xf>
    <xf numFmtId="173" fontId="21" fillId="0" borderId="111" xfId="12" applyNumberFormat="1" applyFont="1" applyBorder="1" applyAlignment="1" applyProtection="1">
      <alignment horizontal="center" vertical="center"/>
      <protection hidden="1"/>
    </xf>
    <xf numFmtId="0" fontId="21" fillId="0" borderId="124" xfId="12" quotePrefix="1" applyFont="1" applyBorder="1" applyAlignment="1" applyProtection="1">
      <alignment horizontal="left" vertical="center"/>
      <protection hidden="1"/>
    </xf>
    <xf numFmtId="0" fontId="117" fillId="0" borderId="122" xfId="0" quotePrefix="1" applyFont="1" applyBorder="1" applyAlignment="1" applyProtection="1">
      <alignment vertical="center"/>
      <protection hidden="1"/>
    </xf>
    <xf numFmtId="173" fontId="21" fillId="0" borderId="97" xfId="12" applyNumberFormat="1" applyFont="1" applyBorder="1" applyAlignment="1" applyProtection="1">
      <alignment horizontal="center" vertical="center"/>
      <protection hidden="1"/>
    </xf>
    <xf numFmtId="0" fontId="9" fillId="0" borderId="15" xfId="0" applyFont="1" applyBorder="1" applyAlignment="1" applyProtection="1">
      <alignment vertical="center"/>
      <protection hidden="1"/>
    </xf>
    <xf numFmtId="0" fontId="117" fillId="0" borderId="15" xfId="0" quotePrefix="1" applyFont="1" applyBorder="1" applyAlignment="1" applyProtection="1">
      <alignment horizontal="left" vertical="center"/>
      <protection hidden="1"/>
    </xf>
    <xf numFmtId="0" fontId="117" fillId="0" borderId="15" xfId="0" applyFont="1" applyBorder="1" applyAlignment="1" applyProtection="1">
      <alignment horizontal="left" vertical="center"/>
      <protection hidden="1"/>
    </xf>
    <xf numFmtId="0" fontId="0" fillId="0" borderId="27" xfId="0" applyBorder="1" applyAlignment="1">
      <alignment vertical="center"/>
    </xf>
    <xf numFmtId="0" fontId="18" fillId="0" borderId="16" xfId="2" applyFont="1" applyBorder="1" applyAlignment="1">
      <alignment horizontal="left" vertical="center"/>
    </xf>
    <xf numFmtId="0" fontId="2" fillId="2" borderId="4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0" fillId="0" borderId="18" xfId="0" applyBorder="1"/>
    <xf numFmtId="0" fontId="0" fillId="0" borderId="17" xfId="0" applyBorder="1"/>
    <xf numFmtId="0" fontId="0" fillId="0" borderId="16" xfId="0" applyBorder="1"/>
    <xf numFmtId="0" fontId="0" fillId="0" borderId="21" xfId="0" applyBorder="1"/>
    <xf numFmtId="164" fontId="13" fillId="0" borderId="12" xfId="1" applyNumberFormat="1" applyFont="1" applyFill="1" applyBorder="1" applyAlignment="1">
      <alignment horizontal="center" vertical="center"/>
    </xf>
    <xf numFmtId="0" fontId="0" fillId="0" borderId="4" xfId="0" applyBorder="1"/>
    <xf numFmtId="0" fontId="0" fillId="0" borderId="14" xfId="0" applyBorder="1"/>
    <xf numFmtId="0" fontId="0" fillId="0" borderId="2" xfId="0" applyBorder="1"/>
    <xf numFmtId="0" fontId="4" fillId="0" borderId="0" xfId="0" applyFont="1" applyAlignment="1">
      <alignment horizontal="left" vertical="center"/>
    </xf>
    <xf numFmtId="173" fontId="21" fillId="0" borderId="125" xfId="0" applyNumberFormat="1" applyFont="1" applyBorder="1" applyAlignment="1" applyProtection="1">
      <alignment horizontal="center" vertical="center"/>
      <protection hidden="1"/>
    </xf>
    <xf numFmtId="173" fontId="21" fillId="0" borderId="126" xfId="0" applyNumberFormat="1" applyFont="1" applyBorder="1" applyAlignment="1" applyProtection="1">
      <alignment horizontal="center" vertical="center"/>
      <protection hidden="1"/>
    </xf>
    <xf numFmtId="173" fontId="21" fillId="0" borderId="126" xfId="0" quotePrefix="1" applyNumberFormat="1" applyFont="1" applyBorder="1" applyAlignment="1" applyProtection="1">
      <alignment horizontal="center" vertical="center"/>
      <protection hidden="1"/>
    </xf>
    <xf numFmtId="173" fontId="21" fillId="0" borderId="127" xfId="0" quotePrefix="1" applyNumberFormat="1" applyFont="1" applyBorder="1" applyAlignment="1" applyProtection="1">
      <alignment horizontal="center" vertical="center"/>
      <protection hidden="1"/>
    </xf>
    <xf numFmtId="174" fontId="116" fillId="0" borderId="100" xfId="0" quotePrefix="1" applyNumberFormat="1" applyFont="1" applyBorder="1" applyAlignment="1" applyProtection="1">
      <alignment horizontal="left" vertical="center"/>
      <protection hidden="1"/>
    </xf>
    <xf numFmtId="2" fontId="117" fillId="0" borderId="28" xfId="0" applyNumberFormat="1" applyFont="1" applyBorder="1" applyAlignment="1" applyProtection="1">
      <alignment vertical="center"/>
      <protection hidden="1"/>
    </xf>
    <xf numFmtId="173" fontId="21" fillId="0" borderId="128" xfId="0" quotePrefix="1" applyNumberFormat="1" applyFont="1" applyBorder="1" applyAlignment="1" applyProtection="1">
      <alignment horizontal="center" vertical="center"/>
      <protection hidden="1"/>
    </xf>
    <xf numFmtId="173" fontId="21" fillId="0" borderId="129" xfId="0" quotePrefix="1" applyNumberFormat="1" applyFont="1" applyBorder="1" applyAlignment="1" applyProtection="1">
      <alignment horizontal="center" vertical="center"/>
      <protection hidden="1"/>
    </xf>
    <xf numFmtId="173" fontId="21" fillId="0" borderId="130" xfId="0" quotePrefix="1" applyNumberFormat="1" applyFont="1" applyBorder="1" applyAlignment="1" applyProtection="1">
      <alignment horizontal="center" vertical="center"/>
      <protection hidden="1"/>
    </xf>
    <xf numFmtId="174" fontId="116" fillId="0" borderId="124" xfId="0" quotePrefix="1" applyNumberFormat="1" applyFont="1" applyBorder="1" applyAlignment="1" applyProtection="1">
      <alignment horizontal="left" vertical="center"/>
      <protection hidden="1"/>
    </xf>
    <xf numFmtId="2" fontId="117" fillId="0" borderId="26" xfId="0" applyNumberFormat="1" applyFont="1" applyBorder="1" applyAlignment="1" applyProtection="1">
      <alignment vertical="center"/>
      <protection hidden="1"/>
    </xf>
    <xf numFmtId="164" fontId="21" fillId="0" borderId="131" xfId="0" quotePrefix="1" applyNumberFormat="1" applyFont="1" applyBorder="1" applyAlignment="1" applyProtection="1">
      <alignment horizontal="center" vertical="center"/>
      <protection hidden="1"/>
    </xf>
    <xf numFmtId="164" fontId="21" fillId="0" borderId="132" xfId="0" quotePrefix="1" applyNumberFormat="1" applyFont="1" applyBorder="1" applyAlignment="1" applyProtection="1">
      <alignment horizontal="center" vertical="center"/>
      <protection hidden="1"/>
    </xf>
    <xf numFmtId="164" fontId="21" fillId="0" borderId="133" xfId="0" quotePrefix="1" applyNumberFormat="1" applyFont="1" applyBorder="1" applyAlignment="1" applyProtection="1">
      <alignment horizontal="center" vertical="center"/>
      <protection hidden="1"/>
    </xf>
    <xf numFmtId="164" fontId="21" fillId="0" borderId="134" xfId="0" applyNumberFormat="1" applyFont="1" applyBorder="1" applyAlignment="1" applyProtection="1">
      <alignment horizontal="left" vertical="center"/>
      <protection hidden="1"/>
    </xf>
    <xf numFmtId="2" fontId="117" fillId="0" borderId="27" xfId="0" applyNumberFormat="1" applyFont="1" applyBorder="1" applyAlignment="1" applyProtection="1">
      <alignment vertical="center"/>
      <protection hidden="1"/>
    </xf>
    <xf numFmtId="164" fontId="21" fillId="0" borderId="134" xfId="0" quotePrefix="1" applyNumberFormat="1" applyFont="1" applyBorder="1" applyAlignment="1" applyProtection="1">
      <alignment horizontal="left" vertical="center"/>
      <protection hidden="1"/>
    </xf>
    <xf numFmtId="164" fontId="21" fillId="0" borderId="135" xfId="0" quotePrefix="1" applyNumberFormat="1" applyFont="1" applyBorder="1" applyAlignment="1" applyProtection="1">
      <alignment horizontal="center" vertical="center"/>
      <protection hidden="1"/>
    </xf>
    <xf numFmtId="164" fontId="21" fillId="0" borderId="136" xfId="0" quotePrefix="1" applyNumberFormat="1" applyFont="1" applyBorder="1" applyAlignment="1" applyProtection="1">
      <alignment horizontal="center" vertical="center"/>
      <protection hidden="1"/>
    </xf>
    <xf numFmtId="164" fontId="21" fillId="0" borderId="137" xfId="0" quotePrefix="1" applyNumberFormat="1" applyFont="1" applyBorder="1" applyAlignment="1" applyProtection="1">
      <alignment horizontal="center" vertical="center"/>
      <protection hidden="1"/>
    </xf>
    <xf numFmtId="164" fontId="21" fillId="0" borderId="138" xfId="0" quotePrefix="1" applyNumberFormat="1" applyFont="1" applyBorder="1" applyAlignment="1" applyProtection="1">
      <alignment horizontal="left" vertical="center"/>
      <protection hidden="1"/>
    </xf>
    <xf numFmtId="174" fontId="21" fillId="0" borderId="100" xfId="0" quotePrefix="1" applyNumberFormat="1" applyFont="1" applyBorder="1" applyAlignment="1" applyProtection="1">
      <alignment horizontal="left" vertical="center"/>
      <protection hidden="1"/>
    </xf>
    <xf numFmtId="174" fontId="21" fillId="0" borderId="124" xfId="0" quotePrefix="1" applyNumberFormat="1" applyFont="1" applyBorder="1" applyAlignment="1" applyProtection="1">
      <alignment horizontal="left" vertical="center"/>
      <protection hidden="1"/>
    </xf>
    <xf numFmtId="173" fontId="21" fillId="0" borderId="117" xfId="0" quotePrefix="1" applyNumberFormat="1" applyFont="1" applyBorder="1" applyAlignment="1" applyProtection="1">
      <alignment horizontal="center" vertical="center"/>
      <protection hidden="1"/>
    </xf>
    <xf numFmtId="173" fontId="21" fillId="0" borderId="131" xfId="0" quotePrefix="1" applyNumberFormat="1" applyFont="1" applyBorder="1" applyAlignment="1" applyProtection="1">
      <alignment horizontal="center" vertical="center"/>
      <protection hidden="1"/>
    </xf>
    <xf numFmtId="173" fontId="21" fillId="0" borderId="132" xfId="0" quotePrefix="1" applyNumberFormat="1" applyFont="1" applyBorder="1" applyAlignment="1" applyProtection="1">
      <alignment horizontal="center" vertical="center"/>
      <protection hidden="1"/>
    </xf>
    <xf numFmtId="173" fontId="21" fillId="0" borderId="133" xfId="0" quotePrefix="1" applyNumberFormat="1" applyFont="1" applyBorder="1" applyAlignment="1" applyProtection="1">
      <alignment horizontal="center" vertical="center"/>
      <protection hidden="1"/>
    </xf>
    <xf numFmtId="174" fontId="21" fillId="0" borderId="134" xfId="0" quotePrefix="1" applyNumberFormat="1" applyFont="1" applyBorder="1" applyAlignment="1" applyProtection="1">
      <alignment horizontal="left" vertical="center"/>
      <protection hidden="1"/>
    </xf>
    <xf numFmtId="173" fontId="21" fillId="0" borderId="139" xfId="0" quotePrefix="1" applyNumberFormat="1" applyFont="1" applyBorder="1" applyAlignment="1" applyProtection="1">
      <alignment horizontal="center" vertical="center"/>
      <protection hidden="1"/>
    </xf>
    <xf numFmtId="173" fontId="21" fillId="0" borderId="140" xfId="0" quotePrefix="1" applyNumberFormat="1" applyFont="1" applyBorder="1" applyAlignment="1" applyProtection="1">
      <alignment horizontal="center" vertical="center"/>
      <protection hidden="1"/>
    </xf>
    <xf numFmtId="173" fontId="21" fillId="0" borderId="141" xfId="0" quotePrefix="1" applyNumberFormat="1" applyFont="1" applyBorder="1" applyAlignment="1" applyProtection="1">
      <alignment horizontal="center" vertical="center"/>
      <protection hidden="1"/>
    </xf>
    <xf numFmtId="174" fontId="21" fillId="0" borderId="142" xfId="0" quotePrefix="1" applyNumberFormat="1" applyFont="1" applyBorder="1" applyAlignment="1" applyProtection="1">
      <alignment horizontal="left" vertical="center"/>
      <protection hidden="1"/>
    </xf>
    <xf numFmtId="173" fontId="21" fillId="0" borderId="127" xfId="0" applyNumberFormat="1" applyFont="1" applyBorder="1" applyAlignment="1" applyProtection="1">
      <alignment horizontal="center" vertical="center"/>
      <protection hidden="1"/>
    </xf>
    <xf numFmtId="173" fontId="21" fillId="0" borderId="131" xfId="0" applyNumberFormat="1" applyFont="1" applyBorder="1" applyAlignment="1" applyProtection="1">
      <alignment horizontal="center" vertical="center"/>
      <protection hidden="1"/>
    </xf>
    <xf numFmtId="173" fontId="21" fillId="0" borderId="132" xfId="0" applyNumberFormat="1" applyFont="1" applyBorder="1" applyAlignment="1" applyProtection="1">
      <alignment horizontal="center" vertical="center"/>
      <protection hidden="1"/>
    </xf>
    <xf numFmtId="173" fontId="21" fillId="0" borderId="133" xfId="0" applyNumberFormat="1" applyFont="1" applyBorder="1" applyAlignment="1" applyProtection="1">
      <alignment horizontal="center" vertical="center"/>
      <protection hidden="1"/>
    </xf>
    <xf numFmtId="173" fontId="21" fillId="0" borderId="143" xfId="0" applyNumberFormat="1" applyFont="1" applyBorder="1" applyAlignment="1" applyProtection="1">
      <alignment horizontal="center" vertical="center"/>
      <protection hidden="1"/>
    </xf>
    <xf numFmtId="173" fontId="21" fillId="0" borderId="144" xfId="0" applyNumberFormat="1" applyFont="1" applyBorder="1" applyAlignment="1" applyProtection="1">
      <alignment horizontal="center" vertical="center"/>
      <protection hidden="1"/>
    </xf>
    <xf numFmtId="173" fontId="21" fillId="0" borderId="145" xfId="0" applyNumberFormat="1" applyFont="1" applyBorder="1" applyAlignment="1" applyProtection="1">
      <alignment horizontal="center" vertical="center"/>
      <protection hidden="1"/>
    </xf>
    <xf numFmtId="174" fontId="21" fillId="0" borderId="2" xfId="0" applyNumberFormat="1" applyFont="1" applyBorder="1" applyAlignment="1" applyProtection="1">
      <alignment horizontal="left" vertical="center"/>
      <protection hidden="1"/>
    </xf>
    <xf numFmtId="172" fontId="21" fillId="0" borderId="146" xfId="0" quotePrefix="1" applyNumberFormat="1" applyFont="1" applyBorder="1" applyAlignment="1" applyProtection="1">
      <alignment horizontal="center" vertical="center"/>
      <protection hidden="1"/>
    </xf>
    <xf numFmtId="172" fontId="21" fillId="0" borderId="147" xfId="0" quotePrefix="1" applyNumberFormat="1" applyFont="1" applyBorder="1" applyAlignment="1" applyProtection="1">
      <alignment horizontal="center" vertical="center"/>
      <protection hidden="1"/>
    </xf>
    <xf numFmtId="172" fontId="21" fillId="0" borderId="148" xfId="0" quotePrefix="1" applyNumberFormat="1" applyFont="1" applyBorder="1" applyAlignment="1" applyProtection="1">
      <alignment horizontal="center" vertical="center"/>
      <protection hidden="1"/>
    </xf>
    <xf numFmtId="174" fontId="21" fillId="0" borderId="149" xfId="0" applyNumberFormat="1" applyFont="1" applyBorder="1" applyAlignment="1" applyProtection="1">
      <alignment horizontal="left" vertical="center"/>
      <protection hidden="1"/>
    </xf>
    <xf numFmtId="2" fontId="117" fillId="0" borderId="27" xfId="0" quotePrefix="1" applyNumberFormat="1" applyFont="1" applyBorder="1" applyAlignment="1" applyProtection="1">
      <alignment vertical="center"/>
      <protection hidden="1"/>
    </xf>
    <xf numFmtId="172" fontId="21" fillId="0" borderId="131" xfId="0" quotePrefix="1" applyNumberFormat="1" applyFont="1" applyBorder="1" applyAlignment="1" applyProtection="1">
      <alignment horizontal="center" vertical="center"/>
      <protection hidden="1"/>
    </xf>
    <xf numFmtId="172" fontId="21" fillId="0" borderId="132" xfId="0" quotePrefix="1" applyNumberFormat="1" applyFont="1" applyBorder="1" applyAlignment="1" applyProtection="1">
      <alignment horizontal="center" vertical="center"/>
      <protection hidden="1"/>
    </xf>
    <xf numFmtId="172" fontId="21" fillId="0" borderId="133" xfId="0" quotePrefix="1" applyNumberFormat="1" applyFont="1" applyBorder="1" applyAlignment="1" applyProtection="1">
      <alignment horizontal="center" vertical="center"/>
      <protection hidden="1"/>
    </xf>
    <xf numFmtId="174" fontId="21" fillId="0" borderId="134" xfId="0" applyNumberFormat="1" applyFont="1" applyBorder="1" applyAlignment="1" applyProtection="1">
      <alignment horizontal="left" vertical="center"/>
      <protection hidden="1"/>
    </xf>
    <xf numFmtId="172" fontId="21" fillId="0" borderId="135" xfId="0" quotePrefix="1" applyNumberFormat="1" applyFont="1" applyBorder="1" applyAlignment="1" applyProtection="1">
      <alignment horizontal="center" vertical="center"/>
      <protection hidden="1"/>
    </xf>
    <xf numFmtId="172" fontId="21" fillId="0" borderId="136" xfId="0" quotePrefix="1" applyNumberFormat="1" applyFont="1" applyBorder="1" applyAlignment="1" applyProtection="1">
      <alignment horizontal="center" vertical="center"/>
      <protection hidden="1"/>
    </xf>
    <xf numFmtId="172" fontId="21" fillId="0" borderId="137" xfId="0" quotePrefix="1" applyNumberFormat="1" applyFont="1" applyBorder="1" applyAlignment="1" applyProtection="1">
      <alignment horizontal="center" vertical="center"/>
      <protection hidden="1"/>
    </xf>
    <xf numFmtId="174" fontId="21" fillId="0" borderId="138" xfId="0" quotePrefix="1" applyNumberFormat="1" applyFont="1" applyBorder="1" applyAlignment="1" applyProtection="1">
      <alignment horizontal="left" vertical="center"/>
      <protection hidden="1"/>
    </xf>
    <xf numFmtId="2" fontId="117" fillId="0" borderId="26" xfId="0" quotePrefix="1" applyNumberFormat="1" applyFont="1" applyBorder="1" applyAlignment="1" applyProtection="1">
      <alignment vertical="center"/>
      <protection hidden="1"/>
    </xf>
    <xf numFmtId="172" fontId="21" fillId="0" borderId="131" xfId="12" applyNumberFormat="1" applyFont="1" applyBorder="1" applyAlignment="1" applyProtection="1">
      <alignment horizontal="center" vertical="center"/>
      <protection hidden="1"/>
    </xf>
    <xf numFmtId="173" fontId="21" fillId="0" borderId="132" xfId="12" applyNumberFormat="1" applyFont="1" applyBorder="1" applyAlignment="1" applyProtection="1">
      <alignment horizontal="center" vertical="center"/>
      <protection hidden="1"/>
    </xf>
    <xf numFmtId="173" fontId="21" fillId="0" borderId="133" xfId="12" applyNumberFormat="1" applyFont="1" applyBorder="1" applyAlignment="1" applyProtection="1">
      <alignment horizontal="center" vertical="center"/>
      <protection hidden="1"/>
    </xf>
    <xf numFmtId="0" fontId="21" fillId="0" borderId="134" xfId="12" applyFont="1" applyBorder="1" applyAlignment="1" applyProtection="1">
      <alignment horizontal="left" vertical="center"/>
      <protection hidden="1"/>
    </xf>
    <xf numFmtId="173" fontId="21" fillId="0" borderId="140" xfId="12" applyNumberFormat="1" applyFont="1" applyBorder="1" applyAlignment="1" applyProtection="1">
      <alignment horizontal="center" vertical="center"/>
      <protection hidden="1"/>
    </xf>
    <xf numFmtId="173" fontId="21" fillId="0" borderId="140" xfId="0" applyNumberFormat="1" applyFont="1" applyBorder="1" applyAlignment="1" applyProtection="1">
      <alignment horizontal="center" vertical="center"/>
      <protection hidden="1"/>
    </xf>
    <xf numFmtId="173" fontId="21" fillId="0" borderId="141" xfId="0" applyNumberFormat="1" applyFont="1" applyBorder="1" applyAlignment="1" applyProtection="1">
      <alignment horizontal="center" vertical="center"/>
      <protection hidden="1"/>
    </xf>
    <xf numFmtId="0" fontId="21" fillId="0" borderId="134" xfId="12" quotePrefix="1" applyFont="1" applyBorder="1" applyAlignment="1" applyProtection="1">
      <alignment horizontal="left" vertical="center"/>
      <protection hidden="1"/>
    </xf>
    <xf numFmtId="173" fontId="21" fillId="0" borderId="136" xfId="12" applyNumberFormat="1" applyFont="1" applyBorder="1" applyAlignment="1" applyProtection="1">
      <alignment horizontal="center" vertical="center"/>
      <protection hidden="1"/>
    </xf>
    <xf numFmtId="173" fontId="21" fillId="0" borderId="136" xfId="0" applyNumberFormat="1" applyFont="1" applyBorder="1" applyAlignment="1" applyProtection="1">
      <alignment horizontal="center" vertical="center"/>
      <protection hidden="1"/>
    </xf>
    <xf numFmtId="173" fontId="21" fillId="0" borderId="137" xfId="0" applyNumberFormat="1" applyFont="1" applyBorder="1" applyAlignment="1" applyProtection="1">
      <alignment horizontal="center" vertical="center"/>
      <protection hidden="1"/>
    </xf>
    <xf numFmtId="0" fontId="21" fillId="0" borderId="138" xfId="12" quotePrefix="1" applyFont="1" applyBorder="1" applyAlignment="1" applyProtection="1">
      <alignment horizontal="left" vertical="center"/>
      <protection hidden="1"/>
    </xf>
    <xf numFmtId="173" fontId="21" fillId="0" borderId="131" xfId="12" applyNumberFormat="1" applyFont="1" applyBorder="1" applyAlignment="1" applyProtection="1">
      <alignment horizontal="center" vertical="center"/>
      <protection hidden="1"/>
    </xf>
    <xf numFmtId="0" fontId="21" fillId="0" borderId="28" xfId="0" applyFont="1" applyBorder="1" applyAlignment="1" applyProtection="1">
      <alignment vertical="center"/>
      <protection hidden="1"/>
    </xf>
    <xf numFmtId="0" fontId="21" fillId="0" borderId="27" xfId="0" applyFont="1" applyBorder="1" applyAlignment="1" applyProtection="1">
      <alignment vertical="center"/>
      <protection hidden="1"/>
    </xf>
    <xf numFmtId="0" fontId="117" fillId="0" borderId="27" xfId="0" quotePrefix="1" applyFont="1" applyBorder="1" applyAlignment="1" applyProtection="1">
      <alignment horizontal="center" vertical="center"/>
      <protection hidden="1"/>
    </xf>
    <xf numFmtId="0" fontId="117" fillId="0" borderId="27" xfId="0" applyFont="1" applyBorder="1" applyAlignment="1" applyProtection="1">
      <alignment horizontal="center" vertical="center"/>
      <protection hidden="1"/>
    </xf>
    <xf numFmtId="0" fontId="9" fillId="0" borderId="27" xfId="0" applyFont="1" applyBorder="1" applyAlignment="1">
      <alignment vertical="center"/>
    </xf>
    <xf numFmtId="173" fontId="21" fillId="0" borderId="139" xfId="12" applyNumberFormat="1" applyFont="1" applyBorder="1" applyAlignment="1" applyProtection="1">
      <alignment horizontal="center" vertical="center"/>
      <protection hidden="1"/>
    </xf>
    <xf numFmtId="0" fontId="117" fillId="0" borderId="27" xfId="0" quotePrefix="1" applyFont="1" applyBorder="1" applyAlignment="1" applyProtection="1">
      <alignment horizontal="left" vertical="center"/>
      <protection hidden="1"/>
    </xf>
    <xf numFmtId="0" fontId="21" fillId="0" borderId="150" xfId="12" quotePrefix="1" applyFont="1" applyBorder="1" applyAlignment="1" applyProtection="1">
      <alignment horizontal="left" vertical="center"/>
      <protection hidden="1"/>
    </xf>
    <xf numFmtId="0" fontId="117" fillId="0" borderId="27" xfId="0" applyFont="1" applyBorder="1" applyAlignment="1" applyProtection="1">
      <alignment horizontal="left" vertical="center"/>
      <protection hidden="1"/>
    </xf>
    <xf numFmtId="0" fontId="90" fillId="5" borderId="34" xfId="0" applyFont="1" applyFill="1" applyBorder="1" applyAlignment="1">
      <alignment horizontal="center"/>
    </xf>
    <xf numFmtId="0" fontId="2" fillId="16" borderId="151" xfId="8" applyFont="1" applyFill="1" applyBorder="1"/>
    <xf numFmtId="0" fontId="93" fillId="15" borderId="152" xfId="7" applyFont="1" applyBorder="1" applyAlignment="1" applyProtection="1">
      <alignment horizontal="center"/>
      <protection locked="0"/>
    </xf>
    <xf numFmtId="0" fontId="2" fillId="16" borderId="153" xfId="8" applyFont="1" applyFill="1" applyBorder="1"/>
    <xf numFmtId="0" fontId="93" fillId="15" borderId="154" xfId="7" applyFont="1" applyBorder="1" applyAlignment="1" applyProtection="1">
      <alignment horizontal="center"/>
      <protection locked="0"/>
    </xf>
    <xf numFmtId="0" fontId="2" fillId="16" borderId="155" xfId="8" applyFont="1" applyFill="1" applyBorder="1"/>
    <xf numFmtId="164" fontId="89" fillId="15" borderId="79" xfId="8" applyNumberFormat="1" applyBorder="1" applyAlignment="1" applyProtection="1">
      <alignment horizontal="center"/>
      <protection hidden="1"/>
    </xf>
    <xf numFmtId="0" fontId="79" fillId="0" borderId="0" xfId="2" applyFont="1" applyAlignment="1" applyProtection="1">
      <alignment horizontal="left" vertical="center" wrapText="1"/>
      <protection hidden="1"/>
    </xf>
    <xf numFmtId="0" fontId="8" fillId="0" borderId="21" xfId="2" applyFont="1" applyBorder="1" applyAlignment="1" applyProtection="1">
      <alignment horizontal="left" vertical="top" wrapText="1"/>
      <protection hidden="1"/>
    </xf>
    <xf numFmtId="164" fontId="18" fillId="0" borderId="15" xfId="2" applyNumberFormat="1" applyFont="1" applyBorder="1" applyAlignment="1" applyProtection="1">
      <alignment horizontal="left" vertical="center"/>
      <protection hidden="1"/>
    </xf>
    <xf numFmtId="164" fontId="18" fillId="0" borderId="16" xfId="2" applyNumberFormat="1" applyFont="1" applyBorder="1" applyAlignment="1" applyProtection="1">
      <alignment horizontal="left" vertical="center"/>
      <protection hidden="1"/>
    </xf>
    <xf numFmtId="0" fontId="8" fillId="0" borderId="15" xfId="2" applyFont="1" applyBorder="1" applyAlignment="1" applyProtection="1">
      <alignment vertical="top"/>
      <protection hidden="1"/>
    </xf>
    <xf numFmtId="0" fontId="8" fillId="0" borderId="0" xfId="2" applyFont="1" applyAlignment="1" applyProtection="1">
      <alignment vertical="top"/>
      <protection hidden="1"/>
    </xf>
    <xf numFmtId="0" fontId="8" fillId="0" borderId="21" xfId="2" applyFont="1" applyBorder="1" applyAlignment="1" applyProtection="1">
      <alignment vertical="top"/>
      <protection hidden="1"/>
    </xf>
    <xf numFmtId="0" fontId="8" fillId="0" borderId="16" xfId="2" applyFont="1" applyBorder="1" applyAlignment="1" applyProtection="1">
      <alignment vertical="top"/>
      <protection hidden="1"/>
    </xf>
    <xf numFmtId="0" fontId="8" fillId="0" borderId="17" xfId="2" applyFont="1" applyBorder="1" applyAlignment="1" applyProtection="1">
      <alignment vertical="top"/>
      <protection hidden="1"/>
    </xf>
    <xf numFmtId="0" fontId="8" fillId="0" borderId="18" xfId="2" applyFont="1" applyBorder="1" applyAlignment="1" applyProtection="1">
      <alignment vertical="top"/>
      <protection hidden="1"/>
    </xf>
    <xf numFmtId="164" fontId="67" fillId="0" borderId="0" xfId="2" applyNumberFormat="1" applyFont="1" applyAlignment="1" applyProtection="1">
      <alignment vertical="center"/>
      <protection hidden="1"/>
    </xf>
    <xf numFmtId="164" fontId="67" fillId="0" borderId="0" xfId="2" applyNumberFormat="1" applyFont="1" applyAlignment="1" applyProtection="1">
      <alignment horizontal="center" vertical="center"/>
      <protection hidden="1"/>
    </xf>
    <xf numFmtId="0" fontId="49" fillId="0" borderId="14" xfId="2" applyFont="1" applyBorder="1" applyProtection="1">
      <protection hidden="1"/>
    </xf>
    <xf numFmtId="164" fontId="52" fillId="0" borderId="2" xfId="2" applyNumberFormat="1" applyFont="1" applyBorder="1" applyAlignment="1" applyProtection="1">
      <alignment horizontal="left" vertical="center"/>
      <protection hidden="1"/>
    </xf>
    <xf numFmtId="164" fontId="1" fillId="0" borderId="21" xfId="0" applyNumberFormat="1" applyFont="1" applyBorder="1" applyAlignment="1">
      <alignment horizontal="center" vertical="center"/>
    </xf>
    <xf numFmtId="0" fontId="78" fillId="0" borderId="15" xfId="2" applyFont="1" applyBorder="1" applyAlignment="1">
      <alignment horizontal="center" vertical="center"/>
    </xf>
    <xf numFmtId="168" fontId="62" fillId="11" borderId="0" xfId="2" applyNumberFormat="1" applyFont="1" applyFill="1" applyAlignment="1" applyProtection="1">
      <alignment vertical="center"/>
      <protection hidden="1"/>
    </xf>
    <xf numFmtId="14" fontId="41" fillId="0" borderId="32" xfId="0" applyNumberFormat="1" applyFont="1" applyBorder="1" applyAlignment="1">
      <alignment horizontal="right"/>
    </xf>
    <xf numFmtId="14" fontId="85" fillId="0" borderId="156" xfId="0" applyNumberFormat="1" applyFont="1" applyBorder="1" applyAlignment="1">
      <alignment horizontal="center" vertical="top"/>
    </xf>
    <xf numFmtId="164" fontId="119" fillId="0" borderId="22" xfId="4" applyNumberFormat="1" applyFont="1" applyBorder="1" applyAlignment="1" applyProtection="1">
      <alignment vertical="center"/>
      <protection hidden="1"/>
    </xf>
    <xf numFmtId="0" fontId="49" fillId="0" borderId="17" xfId="2" applyFont="1" applyBorder="1" applyProtection="1">
      <protection hidden="1"/>
    </xf>
    <xf numFmtId="164" fontId="1" fillId="0" borderId="14" xfId="0" applyNumberFormat="1" applyFont="1" applyBorder="1" applyAlignment="1">
      <alignment horizontal="center" vertical="center"/>
    </xf>
    <xf numFmtId="0" fontId="49" fillId="0" borderId="18" xfId="2" applyFont="1" applyBorder="1" applyProtection="1">
      <protection hidden="1"/>
    </xf>
    <xf numFmtId="0" fontId="70" fillId="0" borderId="21" xfId="2" applyFont="1" applyBorder="1" applyAlignment="1" applyProtection="1">
      <alignment horizontal="center" vertical="center"/>
      <protection hidden="1"/>
    </xf>
    <xf numFmtId="0" fontId="70" fillId="0" borderId="21" xfId="2" applyFont="1" applyBorder="1" applyAlignment="1" applyProtection="1">
      <alignment horizontal="left" vertical="center"/>
      <protection hidden="1"/>
    </xf>
    <xf numFmtId="0" fontId="49" fillId="0" borderId="21" xfId="2" applyFont="1" applyBorder="1" applyAlignment="1" applyProtection="1">
      <alignment horizontal="center" vertical="center"/>
      <protection hidden="1"/>
    </xf>
    <xf numFmtId="164" fontId="52" fillId="0" borderId="16" xfId="2" applyNumberFormat="1" applyFont="1" applyBorder="1" applyAlignment="1" applyProtection="1">
      <alignment horizontal="center" vertical="center"/>
      <protection hidden="1"/>
    </xf>
    <xf numFmtId="0" fontId="78" fillId="0" borderId="0" xfId="2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78" fillId="0" borderId="14" xfId="2" applyFont="1" applyBorder="1" applyAlignment="1">
      <alignment horizontal="center" vertical="center"/>
    </xf>
    <xf numFmtId="174" fontId="21" fillId="0" borderId="120" xfId="0" applyNumberFormat="1" applyFont="1" applyBorder="1" applyAlignment="1" applyProtection="1">
      <alignment horizontal="left" vertical="center"/>
      <protection hidden="1"/>
    </xf>
    <xf numFmtId="172" fontId="21" fillId="0" borderId="158" xfId="0" quotePrefix="1" applyNumberFormat="1" applyFont="1" applyBorder="1" applyAlignment="1" applyProtection="1">
      <alignment horizontal="center" vertical="center"/>
      <protection hidden="1"/>
    </xf>
    <xf numFmtId="172" fontId="21" fillId="0" borderId="159" xfId="0" quotePrefix="1" applyNumberFormat="1" applyFont="1" applyBorder="1" applyAlignment="1" applyProtection="1">
      <alignment horizontal="center" vertical="center"/>
      <protection hidden="1"/>
    </xf>
    <xf numFmtId="173" fontId="21" fillId="0" borderId="99" xfId="0" applyNumberFormat="1" applyFont="1" applyBorder="1" applyAlignment="1" applyProtection="1">
      <alignment horizontal="center" vertical="center"/>
      <protection hidden="1"/>
    </xf>
    <xf numFmtId="172" fontId="21" fillId="0" borderId="110" xfId="0" quotePrefix="1" applyNumberFormat="1" applyFont="1" applyBorder="1" applyAlignment="1" applyProtection="1">
      <alignment horizontal="center" vertical="center"/>
      <protection hidden="1"/>
    </xf>
    <xf numFmtId="172" fontId="21" fillId="0" borderId="101" xfId="0" quotePrefix="1" applyNumberFormat="1" applyFont="1" applyBorder="1" applyAlignment="1" applyProtection="1">
      <alignment horizontal="center" vertical="center"/>
      <protection hidden="1"/>
    </xf>
    <xf numFmtId="172" fontId="21" fillId="0" borderId="160" xfId="0" quotePrefix="1" applyNumberFormat="1" applyFont="1" applyBorder="1" applyAlignment="1" applyProtection="1">
      <alignment horizontal="center" vertical="center"/>
      <protection hidden="1"/>
    </xf>
    <xf numFmtId="173" fontId="21" fillId="0" borderId="110" xfId="0" applyNumberFormat="1" applyFont="1" applyBorder="1" applyAlignment="1" applyProtection="1">
      <alignment horizontal="center" vertical="center"/>
      <protection hidden="1"/>
    </xf>
    <xf numFmtId="173" fontId="21" fillId="0" borderId="101" xfId="0" applyNumberFormat="1" applyFont="1" applyBorder="1" applyAlignment="1" applyProtection="1">
      <alignment horizontal="center" vertical="center"/>
      <protection hidden="1"/>
    </xf>
    <xf numFmtId="173" fontId="21" fillId="0" borderId="97" xfId="0" applyNumberFormat="1" applyFont="1" applyBorder="1" applyAlignment="1" applyProtection="1">
      <alignment horizontal="center" vertical="center"/>
      <protection hidden="1"/>
    </xf>
    <xf numFmtId="173" fontId="21" fillId="0" borderId="105" xfId="0" quotePrefix="1" applyNumberFormat="1" applyFont="1" applyBorder="1" applyAlignment="1" applyProtection="1">
      <alignment horizontal="center" vertical="center"/>
      <protection hidden="1"/>
    </xf>
    <xf numFmtId="173" fontId="21" fillId="0" borderId="110" xfId="0" quotePrefix="1" applyNumberFormat="1" applyFont="1" applyBorder="1" applyAlignment="1" applyProtection="1">
      <alignment horizontal="center" vertical="center"/>
      <protection hidden="1"/>
    </xf>
    <xf numFmtId="173" fontId="21" fillId="0" borderId="161" xfId="0" quotePrefix="1" applyNumberFormat="1" applyFont="1" applyBorder="1" applyAlignment="1" applyProtection="1">
      <alignment horizontal="center" vertical="center"/>
      <protection hidden="1"/>
    </xf>
    <xf numFmtId="173" fontId="21" fillId="0" borderId="162" xfId="0" quotePrefix="1" applyNumberFormat="1" applyFont="1" applyBorder="1" applyAlignment="1" applyProtection="1">
      <alignment horizontal="center" vertical="center"/>
      <protection hidden="1"/>
    </xf>
    <xf numFmtId="0" fontId="121" fillId="2" borderId="23" xfId="0" applyFont="1" applyFill="1" applyBorder="1" applyAlignment="1">
      <alignment horizontal="left" vertical="center"/>
    </xf>
    <xf numFmtId="0" fontId="87" fillId="14" borderId="163" xfId="6" applyBorder="1" applyAlignment="1" applyProtection="1">
      <alignment horizontal="center"/>
      <protection hidden="1"/>
    </xf>
    <xf numFmtId="2" fontId="21" fillId="0" borderId="100" xfId="0" quotePrefix="1" applyNumberFormat="1" applyFont="1" applyBorder="1" applyAlignment="1" applyProtection="1">
      <alignment horizontal="left" vertical="center"/>
      <protection hidden="1"/>
    </xf>
    <xf numFmtId="164" fontId="8" fillId="0" borderId="16" xfId="1" applyNumberFormat="1" applyFont="1" applyFill="1" applyBorder="1" applyAlignment="1" applyProtection="1">
      <alignment horizontal="center"/>
      <protection hidden="1"/>
    </xf>
    <xf numFmtId="2" fontId="7" fillId="0" borderId="0" xfId="1" applyNumberFormat="1" applyFont="1" applyFill="1" applyBorder="1" applyAlignment="1">
      <alignment horizontal="left"/>
    </xf>
    <xf numFmtId="164" fontId="7" fillId="0" borderId="0" xfId="3" applyNumberFormat="1" applyFont="1" applyFill="1" applyBorder="1" applyAlignment="1">
      <alignment horizontal="center"/>
    </xf>
    <xf numFmtId="0" fontId="37" fillId="2" borderId="26" xfId="0" applyFont="1" applyFill="1" applyBorder="1" applyAlignment="1">
      <alignment horizontal="center" vertical="center"/>
    </xf>
    <xf numFmtId="165" fontId="13" fillId="0" borderId="5" xfId="1" applyNumberFormat="1" applyFont="1" applyFill="1" applyBorder="1" applyAlignment="1">
      <alignment horizontal="center" vertical="center"/>
    </xf>
    <xf numFmtId="0" fontId="37" fillId="2" borderId="58" xfId="0" applyFont="1" applyFill="1" applyBorder="1" applyAlignment="1">
      <alignment horizontal="center" vertical="center"/>
    </xf>
    <xf numFmtId="0" fontId="37" fillId="2" borderId="164" xfId="0" applyFont="1" applyFill="1" applyBorder="1" applyAlignment="1">
      <alignment horizontal="center" vertical="center"/>
    </xf>
    <xf numFmtId="2" fontId="7" fillId="0" borderId="23" xfId="1" applyNumberFormat="1" applyFont="1" applyFill="1" applyBorder="1" applyAlignment="1">
      <alignment horizontal="left"/>
    </xf>
    <xf numFmtId="164" fontId="7" fillId="0" borderId="23" xfId="3" applyNumberFormat="1" applyFont="1" applyFill="1" applyBorder="1" applyAlignment="1">
      <alignment horizontal="center"/>
    </xf>
    <xf numFmtId="164" fontId="13" fillId="0" borderId="5" xfId="1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vertical="center"/>
    </xf>
    <xf numFmtId="0" fontId="2" fillId="2" borderId="21" xfId="0" applyFont="1" applyFill="1" applyBorder="1" applyAlignment="1">
      <alignment vertical="center"/>
    </xf>
    <xf numFmtId="0" fontId="7" fillId="0" borderId="23" xfId="0" applyFont="1" applyBorder="1" applyAlignment="1">
      <alignment horizontal="left" vertical="center"/>
    </xf>
    <xf numFmtId="164" fontId="7" fillId="0" borderId="23" xfId="0" applyNumberFormat="1" applyFont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0" fontId="12" fillId="2" borderId="2" xfId="0" applyFont="1" applyFill="1" applyBorder="1" applyAlignment="1">
      <alignment horizontal="center" vertical="center"/>
    </xf>
    <xf numFmtId="164" fontId="13" fillId="0" borderId="4" xfId="1" applyNumberFormat="1" applyFont="1" applyFill="1" applyBorder="1" applyAlignment="1">
      <alignment horizontal="center" vertical="center"/>
    </xf>
    <xf numFmtId="164" fontId="13" fillId="0" borderId="21" xfId="1" applyNumberFormat="1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165" fontId="13" fillId="0" borderId="21" xfId="1" applyNumberFormat="1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30" fillId="2" borderId="26" xfId="0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31" fillId="10" borderId="0" xfId="0" applyFont="1" applyFill="1" applyAlignment="1">
      <alignment horizontal="center" vertical="center"/>
    </xf>
    <xf numFmtId="165" fontId="21" fillId="10" borderId="0" xfId="1" applyNumberFormat="1" applyFont="1" applyFill="1" applyBorder="1" applyAlignment="1" applyProtection="1">
      <alignment horizontal="center" vertical="center"/>
      <protection hidden="1"/>
    </xf>
    <xf numFmtId="0" fontId="32" fillId="2" borderId="25" xfId="0" applyFont="1" applyFill="1" applyBorder="1" applyAlignment="1">
      <alignment horizontal="center" vertical="center"/>
    </xf>
    <xf numFmtId="0" fontId="31" fillId="2" borderId="23" xfId="0" applyFont="1" applyFill="1" applyBorder="1" applyAlignment="1">
      <alignment horizontal="center" vertical="center"/>
    </xf>
    <xf numFmtId="173" fontId="21" fillId="0" borderId="158" xfId="12" applyNumberFormat="1" applyFont="1" applyBorder="1" applyAlignment="1" applyProtection="1">
      <alignment horizontal="center" vertical="center"/>
      <protection hidden="1"/>
    </xf>
    <xf numFmtId="173" fontId="21" fillId="0" borderId="159" xfId="12" applyNumberFormat="1" applyFont="1" applyBorder="1" applyAlignment="1" applyProtection="1">
      <alignment horizontal="center" vertical="center"/>
      <protection hidden="1"/>
    </xf>
    <xf numFmtId="173" fontId="21" fillId="0" borderId="160" xfId="12" applyNumberFormat="1" applyFont="1" applyBorder="1" applyAlignment="1" applyProtection="1">
      <alignment horizontal="center" vertical="center"/>
      <protection hidden="1"/>
    </xf>
    <xf numFmtId="174" fontId="21" fillId="0" borderId="100" xfId="0" applyNumberFormat="1" applyFont="1" applyBorder="1" applyAlignment="1" applyProtection="1">
      <alignment horizontal="left" vertical="center"/>
      <protection hidden="1"/>
    </xf>
    <xf numFmtId="173" fontId="21" fillId="0" borderId="165" xfId="0" quotePrefix="1" applyNumberFormat="1" applyFont="1" applyBorder="1" applyAlignment="1" applyProtection="1">
      <alignment horizontal="center" vertical="center"/>
      <protection hidden="1"/>
    </xf>
    <xf numFmtId="173" fontId="21" fillId="0" borderId="166" xfId="0" quotePrefix="1" applyNumberFormat="1" applyFont="1" applyBorder="1" applyAlignment="1" applyProtection="1">
      <alignment horizontal="center" vertical="center"/>
      <protection hidden="1"/>
    </xf>
    <xf numFmtId="173" fontId="21" fillId="0" borderId="167" xfId="0" quotePrefix="1" applyNumberFormat="1" applyFont="1" applyBorder="1" applyAlignment="1" applyProtection="1">
      <alignment horizontal="center" vertical="center"/>
      <protection hidden="1"/>
    </xf>
    <xf numFmtId="9" fontId="11" fillId="5" borderId="2" xfId="0" applyNumberFormat="1" applyFont="1" applyFill="1" applyBorder="1" applyAlignment="1">
      <alignment horizontal="center"/>
    </xf>
    <xf numFmtId="0" fontId="113" fillId="5" borderId="26" xfId="0" applyFont="1" applyFill="1" applyBorder="1" applyAlignment="1">
      <alignment horizontal="left"/>
    </xf>
    <xf numFmtId="164" fontId="8" fillId="0" borderId="16" xfId="1" applyNumberFormat="1" applyFont="1" applyBorder="1" applyAlignment="1" applyProtection="1">
      <alignment horizontal="center"/>
      <protection hidden="1"/>
    </xf>
    <xf numFmtId="164" fontId="96" fillId="0" borderId="0" xfId="0" applyNumberFormat="1" applyFont="1"/>
    <xf numFmtId="2" fontId="21" fillId="0" borderId="16" xfId="0" quotePrefix="1" applyNumberFormat="1" applyFont="1" applyBorder="1" applyAlignment="1" applyProtection="1">
      <alignment horizontal="left" vertical="center"/>
      <protection hidden="1"/>
    </xf>
    <xf numFmtId="0" fontId="21" fillId="0" borderId="168" xfId="12" applyFont="1" applyBorder="1" applyAlignment="1" applyProtection="1">
      <alignment horizontal="left" vertical="center"/>
      <protection hidden="1"/>
    </xf>
    <xf numFmtId="0" fontId="20" fillId="2" borderId="4" xfId="0" applyFont="1" applyFill="1" applyBorder="1" applyAlignment="1">
      <alignment horizontal="center" vertical="center"/>
    </xf>
    <xf numFmtId="0" fontId="21" fillId="0" borderId="121" xfId="12" quotePrefix="1" applyFont="1" applyBorder="1" applyAlignment="1" applyProtection="1">
      <alignment horizontal="left" vertical="center"/>
      <protection hidden="1"/>
    </xf>
    <xf numFmtId="173" fontId="21" fillId="0" borderId="107" xfId="0" applyNumberFormat="1" applyFont="1" applyBorder="1" applyAlignment="1" applyProtection="1">
      <alignment horizontal="center" vertical="center"/>
      <protection hidden="1"/>
    </xf>
    <xf numFmtId="173" fontId="21" fillId="0" borderId="106" xfId="0" applyNumberFormat="1" applyFont="1" applyBorder="1" applyAlignment="1" applyProtection="1">
      <alignment horizontal="center" vertical="center"/>
      <protection hidden="1"/>
    </xf>
    <xf numFmtId="173" fontId="21" fillId="0" borderId="106" xfId="12" applyNumberFormat="1" applyFont="1" applyBorder="1" applyAlignment="1" applyProtection="1">
      <alignment horizontal="center" vertical="center"/>
      <protection hidden="1"/>
    </xf>
    <xf numFmtId="173" fontId="21" fillId="0" borderId="105" xfId="12" applyNumberFormat="1" applyFont="1" applyBorder="1" applyAlignment="1" applyProtection="1">
      <alignment horizontal="center" vertical="center"/>
      <protection hidden="1"/>
    </xf>
    <xf numFmtId="0" fontId="21" fillId="0" borderId="124" xfId="12" applyFont="1" applyBorder="1" applyAlignment="1" applyProtection="1">
      <alignment horizontal="left" vertical="center"/>
      <protection hidden="1"/>
    </xf>
    <xf numFmtId="2" fontId="21" fillId="0" borderId="22" xfId="0" quotePrefix="1" applyNumberFormat="1" applyFont="1" applyBorder="1" applyAlignment="1" applyProtection="1">
      <alignment horizontal="left" vertical="center"/>
      <protection hidden="1"/>
    </xf>
    <xf numFmtId="0" fontId="123" fillId="0" borderId="0" xfId="0" applyFont="1"/>
    <xf numFmtId="0" fontId="124" fillId="0" borderId="0" xfId="0" applyFont="1"/>
    <xf numFmtId="0" fontId="125" fillId="0" borderId="0" xfId="0" applyFont="1" applyAlignment="1">
      <alignment vertical="center"/>
    </xf>
    <xf numFmtId="16" fontId="125" fillId="0" borderId="0" xfId="0" quotePrefix="1" applyNumberFormat="1" applyFont="1" applyAlignment="1">
      <alignment horizontal="center" vertical="center"/>
    </xf>
    <xf numFmtId="164" fontId="127" fillId="0" borderId="170" xfId="0" applyNumberFormat="1" applyFont="1" applyBorder="1" applyAlignment="1">
      <alignment horizontal="center"/>
    </xf>
    <xf numFmtId="176" fontId="123" fillId="0" borderId="0" xfId="3" applyNumberFormat="1" applyFont="1" applyFill="1" applyBorder="1"/>
    <xf numFmtId="164" fontId="126" fillId="0" borderId="172" xfId="0" applyNumberFormat="1" applyFont="1" applyBorder="1" applyAlignment="1">
      <alignment horizontal="center"/>
    </xf>
    <xf numFmtId="164" fontId="126" fillId="0" borderId="173" xfId="0" applyNumberFormat="1" applyFont="1" applyBorder="1" applyAlignment="1">
      <alignment horizontal="center"/>
    </xf>
    <xf numFmtId="164" fontId="126" fillId="0" borderId="176" xfId="0" applyNumberFormat="1" applyFont="1" applyBorder="1" applyAlignment="1">
      <alignment horizontal="center"/>
    </xf>
    <xf numFmtId="164" fontId="126" fillId="0" borderId="177" xfId="0" applyNumberFormat="1" applyFont="1" applyBorder="1" applyAlignment="1">
      <alignment horizontal="center"/>
    </xf>
    <xf numFmtId="0" fontId="124" fillId="0" borderId="0" xfId="0" applyFont="1" applyAlignment="1">
      <alignment vertical="center"/>
    </xf>
    <xf numFmtId="164" fontId="126" fillId="0" borderId="0" xfId="0" applyNumberFormat="1" applyFont="1" applyAlignment="1">
      <alignment horizontal="center"/>
    </xf>
    <xf numFmtId="164" fontId="126" fillId="0" borderId="0" xfId="0" applyNumberFormat="1" applyFont="1" applyAlignment="1">
      <alignment horizontal="right"/>
    </xf>
    <xf numFmtId="0" fontId="124" fillId="0" borderId="169" xfId="0" applyFont="1" applyBorder="1" applyAlignment="1">
      <alignment vertical="center"/>
    </xf>
    <xf numFmtId="176" fontId="126" fillId="0" borderId="0" xfId="3" applyNumberFormat="1" applyFont="1" applyFill="1" applyBorder="1"/>
    <xf numFmtId="0" fontId="124" fillId="0" borderId="44" xfId="0" applyFont="1" applyBorder="1" applyAlignment="1">
      <alignment vertical="center"/>
    </xf>
    <xf numFmtId="164" fontId="123" fillId="0" borderId="170" xfId="0" applyNumberFormat="1" applyFont="1" applyBorder="1"/>
    <xf numFmtId="0" fontId="123" fillId="0" borderId="44" xfId="0" applyFont="1" applyBorder="1"/>
    <xf numFmtId="164" fontId="123" fillId="0" borderId="53" xfId="0" applyNumberFormat="1" applyFont="1" applyBorder="1"/>
    <xf numFmtId="164" fontId="126" fillId="0" borderId="173" xfId="0" applyNumberFormat="1" applyFont="1" applyBorder="1" applyAlignment="1">
      <alignment horizontal="left"/>
    </xf>
    <xf numFmtId="0" fontId="124" fillId="0" borderId="52" xfId="0" applyFont="1" applyBorder="1" applyAlignment="1">
      <alignment vertical="center"/>
    </xf>
    <xf numFmtId="164" fontId="126" fillId="0" borderId="181" xfId="0" applyNumberFormat="1" applyFont="1" applyBorder="1" applyAlignment="1">
      <alignment horizontal="left"/>
    </xf>
    <xf numFmtId="0" fontId="123" fillId="0" borderId="182" xfId="0" quotePrefix="1" applyFont="1" applyBorder="1"/>
    <xf numFmtId="43" fontId="123" fillId="0" borderId="0" xfId="3" applyFont="1" applyFill="1" applyBorder="1"/>
    <xf numFmtId="0" fontId="123" fillId="0" borderId="177" xfId="0" quotePrefix="1" applyFont="1" applyBorder="1"/>
    <xf numFmtId="0" fontId="123" fillId="0" borderId="33" xfId="0" applyFont="1" applyBorder="1" applyAlignment="1">
      <alignment horizontal="left"/>
    </xf>
    <xf numFmtId="0" fontId="123" fillId="0" borderId="34" xfId="0" applyFont="1" applyBorder="1" applyAlignment="1">
      <alignment horizontal="left"/>
    </xf>
    <xf numFmtId="0" fontId="123" fillId="0" borderId="35" xfId="0" applyFont="1" applyBorder="1" applyAlignment="1">
      <alignment horizontal="left"/>
    </xf>
    <xf numFmtId="43" fontId="124" fillId="0" borderId="0" xfId="3" applyFont="1" applyFill="1" applyBorder="1"/>
    <xf numFmtId="164" fontId="123" fillId="0" borderId="0" xfId="0" applyNumberFormat="1" applyFont="1" applyAlignment="1">
      <alignment horizontal="center"/>
    </xf>
    <xf numFmtId="164" fontId="123" fillId="0" borderId="33" xfId="0" applyNumberFormat="1" applyFont="1" applyBorder="1" applyAlignment="1">
      <alignment horizontal="left"/>
    </xf>
    <xf numFmtId="164" fontId="123" fillId="0" borderId="34" xfId="0" applyNumberFormat="1" applyFont="1" applyBorder="1" applyAlignment="1">
      <alignment horizontal="left"/>
    </xf>
    <xf numFmtId="164" fontId="123" fillId="0" borderId="0" xfId="0" applyNumberFormat="1" applyFont="1"/>
    <xf numFmtId="164" fontId="124" fillId="0" borderId="0" xfId="0" applyNumberFormat="1" applyFont="1"/>
    <xf numFmtId="0" fontId="122" fillId="0" borderId="0" xfId="0" applyFont="1" applyAlignment="1">
      <alignment horizontal="center" vertical="center"/>
    </xf>
    <xf numFmtId="0" fontId="92" fillId="5" borderId="33" xfId="0" applyFont="1" applyFill="1" applyBorder="1"/>
    <xf numFmtId="0" fontId="92" fillId="5" borderId="34" xfId="0" applyFont="1" applyFill="1" applyBorder="1" applyAlignment="1">
      <alignment horizontal="center"/>
    </xf>
    <xf numFmtId="0" fontId="92" fillId="5" borderId="35" xfId="0" applyFont="1" applyFill="1" applyBorder="1"/>
    <xf numFmtId="0" fontId="92" fillId="5" borderId="33" xfId="0" applyFont="1" applyFill="1" applyBorder="1" applyAlignment="1">
      <alignment horizontal="center"/>
    </xf>
    <xf numFmtId="0" fontId="123" fillId="0" borderId="182" xfId="0" applyFont="1" applyBorder="1" applyAlignment="1">
      <alignment horizontal="left"/>
    </xf>
    <xf numFmtId="0" fontId="123" fillId="0" borderId="17" xfId="0" applyFont="1" applyBorder="1" applyAlignment="1">
      <alignment horizontal="left"/>
    </xf>
    <xf numFmtId="0" fontId="123" fillId="0" borderId="171" xfId="0" applyFont="1" applyBorder="1" applyAlignment="1">
      <alignment horizontal="left"/>
    </xf>
    <xf numFmtId="0" fontId="128" fillId="5" borderId="49" xfId="0" applyFont="1" applyFill="1" applyBorder="1" applyAlignment="1">
      <alignment horizontal="center"/>
    </xf>
    <xf numFmtId="0" fontId="20" fillId="2" borderId="41" xfId="0" applyFont="1" applyFill="1" applyBorder="1" applyAlignment="1">
      <alignment horizontal="center" vertical="center"/>
    </xf>
    <xf numFmtId="0" fontId="20" fillId="2" borderId="51" xfId="0" applyFont="1" applyFill="1" applyBorder="1" applyAlignment="1">
      <alignment horizontal="center" vertical="center"/>
    </xf>
    <xf numFmtId="0" fontId="41" fillId="5" borderId="33" xfId="0" applyFont="1" applyFill="1" applyBorder="1" applyAlignment="1">
      <alignment horizontal="center"/>
    </xf>
    <xf numFmtId="164" fontId="126" fillId="0" borderId="172" xfId="0" applyNumberFormat="1" applyFont="1" applyBorder="1" applyAlignment="1">
      <alignment horizontal="left"/>
    </xf>
    <xf numFmtId="0" fontId="124" fillId="0" borderId="0" xfId="0" applyFont="1" applyAlignment="1">
      <alignment horizontal="center"/>
    </xf>
    <xf numFmtId="0" fontId="123" fillId="0" borderId="0" xfId="0" applyFont="1" applyAlignment="1">
      <alignment horizontal="center"/>
    </xf>
    <xf numFmtId="164" fontId="126" fillId="0" borderId="72" xfId="0" applyNumberFormat="1" applyFont="1" applyBorder="1" applyAlignment="1">
      <alignment horizontal="center"/>
    </xf>
    <xf numFmtId="164" fontId="126" fillId="0" borderId="58" xfId="0" applyNumberFormat="1" applyFont="1" applyBorder="1" applyAlignment="1">
      <alignment horizontal="center"/>
    </xf>
    <xf numFmtId="164" fontId="126" fillId="0" borderId="25" xfId="0" applyNumberFormat="1" applyFont="1" applyBorder="1" applyAlignment="1">
      <alignment horizontal="center"/>
    </xf>
    <xf numFmtId="164" fontId="126" fillId="0" borderId="171" xfId="0" applyNumberFormat="1" applyFont="1" applyBorder="1" applyAlignment="1">
      <alignment horizontal="center"/>
    </xf>
    <xf numFmtId="164" fontId="126" fillId="0" borderId="174" xfId="0" applyNumberFormat="1" applyFont="1" applyBorder="1" applyAlignment="1">
      <alignment horizontal="center"/>
    </xf>
    <xf numFmtId="164" fontId="126" fillId="0" borderId="183" xfId="0" applyNumberFormat="1" applyFont="1" applyBorder="1" applyAlignment="1">
      <alignment horizontal="center"/>
    </xf>
    <xf numFmtId="164" fontId="126" fillId="0" borderId="178" xfId="0" applyNumberFormat="1" applyFont="1" applyBorder="1" applyAlignment="1">
      <alignment horizontal="center"/>
    </xf>
    <xf numFmtId="164" fontId="126" fillId="0" borderId="179" xfId="0" applyNumberFormat="1" applyFont="1" applyBorder="1" applyAlignment="1">
      <alignment horizontal="center"/>
    </xf>
    <xf numFmtId="164" fontId="126" fillId="0" borderId="180" xfId="0" applyNumberFormat="1" applyFont="1" applyBorder="1" applyAlignment="1">
      <alignment horizontal="center"/>
    </xf>
    <xf numFmtId="164" fontId="126" fillId="0" borderId="175" xfId="0" applyNumberFormat="1" applyFont="1" applyBorder="1" applyAlignment="1">
      <alignment horizontal="center"/>
    </xf>
    <xf numFmtId="0" fontId="124" fillId="0" borderId="33" xfId="0" applyFont="1" applyBorder="1" applyAlignment="1">
      <alignment vertical="center"/>
    </xf>
    <xf numFmtId="0" fontId="123" fillId="0" borderId="34" xfId="0" applyFont="1" applyBorder="1" applyAlignment="1">
      <alignment horizontal="center"/>
    </xf>
    <xf numFmtId="164" fontId="123" fillId="0" borderId="35" xfId="0" applyNumberFormat="1" applyFont="1" applyBorder="1"/>
    <xf numFmtId="0" fontId="20" fillId="2" borderId="184" xfId="0" applyFont="1" applyFill="1" applyBorder="1" applyAlignment="1">
      <alignment horizontal="center" vertical="center"/>
    </xf>
    <xf numFmtId="1" fontId="126" fillId="0" borderId="182" xfId="0" applyNumberFormat="1" applyFont="1" applyBorder="1" applyAlignment="1">
      <alignment horizontal="left"/>
    </xf>
    <xf numFmtId="0" fontId="86" fillId="5" borderId="49" xfId="0" applyFont="1" applyFill="1" applyBorder="1" applyAlignment="1">
      <alignment horizontal="center"/>
    </xf>
    <xf numFmtId="0" fontId="12" fillId="2" borderId="185" xfId="0" applyFont="1" applyFill="1" applyBorder="1" applyAlignment="1">
      <alignment horizontal="center" vertical="center"/>
    </xf>
    <xf numFmtId="0" fontId="27" fillId="10" borderId="14" xfId="0" applyFont="1" applyFill="1" applyBorder="1" applyAlignment="1">
      <alignment horizontal="left"/>
    </xf>
    <xf numFmtId="0" fontId="27" fillId="10" borderId="14" xfId="0" applyFont="1" applyFill="1" applyBorder="1" applyAlignment="1">
      <alignment horizontal="center"/>
    </xf>
    <xf numFmtId="164" fontId="27" fillId="9" borderId="14" xfId="1" applyNumberFormat="1" applyFont="1" applyFill="1" applyBorder="1" applyAlignment="1">
      <alignment horizontal="center"/>
    </xf>
    <xf numFmtId="164" fontId="27" fillId="9" borderId="4" xfId="1" applyNumberFormat="1" applyFont="1" applyFill="1" applyBorder="1" applyAlignment="1">
      <alignment horizontal="center"/>
    </xf>
    <xf numFmtId="164" fontId="27" fillId="10" borderId="0" xfId="1" applyNumberFormat="1" applyFont="1" applyFill="1" applyBorder="1" applyAlignment="1">
      <alignment horizontal="center"/>
    </xf>
    <xf numFmtId="164" fontId="27" fillId="10" borderId="21" xfId="1" applyNumberFormat="1" applyFont="1" applyFill="1" applyBorder="1" applyAlignment="1">
      <alignment horizontal="center"/>
    </xf>
    <xf numFmtId="164" fontId="27" fillId="9" borderId="0" xfId="1" applyNumberFormat="1" applyFont="1" applyFill="1" applyBorder="1" applyAlignment="1">
      <alignment horizontal="center"/>
    </xf>
    <xf numFmtId="164" fontId="27" fillId="9" borderId="21" xfId="1" applyNumberFormat="1" applyFont="1" applyFill="1" applyBorder="1" applyAlignment="1">
      <alignment horizontal="center"/>
    </xf>
    <xf numFmtId="164" fontId="27" fillId="10" borderId="17" xfId="1" applyNumberFormat="1" applyFont="1" applyFill="1" applyBorder="1" applyAlignment="1">
      <alignment horizontal="center"/>
    </xf>
    <xf numFmtId="164" fontId="27" fillId="10" borderId="18" xfId="1" applyNumberFormat="1" applyFont="1" applyFill="1" applyBorder="1" applyAlignment="1">
      <alignment horizontal="center"/>
    </xf>
    <xf numFmtId="166" fontId="27" fillId="9" borderId="2" xfId="1" applyNumberFormat="1" applyFont="1" applyFill="1" applyBorder="1" applyAlignment="1">
      <alignment horizontal="left"/>
    </xf>
    <xf numFmtId="166" fontId="27" fillId="10" borderId="15" xfId="1" applyNumberFormat="1" applyFont="1" applyFill="1" applyBorder="1" applyAlignment="1">
      <alignment horizontal="left"/>
    </xf>
    <xf numFmtId="166" fontId="27" fillId="9" borderId="15" xfId="1" applyNumberFormat="1" applyFont="1" applyFill="1" applyBorder="1" applyAlignment="1">
      <alignment horizontal="left"/>
    </xf>
    <xf numFmtId="0" fontId="27" fillId="10" borderId="15" xfId="0" applyFont="1" applyFill="1" applyBorder="1"/>
    <xf numFmtId="0" fontId="27" fillId="10" borderId="16" xfId="0" applyFont="1" applyFill="1" applyBorder="1"/>
    <xf numFmtId="164" fontId="13" fillId="0" borderId="186" xfId="1" applyNumberFormat="1" applyFont="1" applyFill="1" applyBorder="1" applyAlignment="1">
      <alignment horizontal="center" vertical="center"/>
    </xf>
    <xf numFmtId="164" fontId="13" fillId="0" borderId="187" xfId="1" applyNumberFormat="1" applyFont="1" applyFill="1" applyBorder="1" applyAlignment="1">
      <alignment horizontal="center" vertical="center"/>
    </xf>
    <xf numFmtId="164" fontId="13" fillId="0" borderId="10" xfId="1" applyNumberFormat="1" applyFont="1" applyFill="1" applyBorder="1" applyAlignment="1">
      <alignment horizontal="center" vertical="center"/>
    </xf>
    <xf numFmtId="164" fontId="13" fillId="0" borderId="188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164" fontId="19" fillId="3" borderId="5" xfId="0" quotePrefix="1" applyNumberFormat="1" applyFont="1" applyFill="1" applyBorder="1" applyAlignment="1">
      <alignment horizontal="right" vertical="center"/>
    </xf>
    <xf numFmtId="164" fontId="19" fillId="3" borderId="0" xfId="0" applyNumberFormat="1" applyFont="1" applyFill="1" applyAlignment="1">
      <alignment horizontal="right" vertical="center"/>
    </xf>
    <xf numFmtId="164" fontId="8" fillId="0" borderId="23" xfId="1" applyNumberFormat="1" applyFont="1" applyBorder="1" applyAlignment="1" applyProtection="1">
      <alignment horizontal="center"/>
      <protection hidden="1"/>
    </xf>
    <xf numFmtId="164" fontId="8" fillId="0" borderId="24" xfId="1" applyNumberFormat="1" applyFont="1" applyBorder="1" applyAlignment="1" applyProtection="1">
      <alignment horizontal="center"/>
      <protection hidden="1"/>
    </xf>
    <xf numFmtId="166" fontId="43" fillId="0" borderId="15" xfId="1" applyNumberFormat="1" applyFont="1" applyFill="1" applyBorder="1" applyAlignment="1">
      <alignment horizontal="left"/>
    </xf>
    <xf numFmtId="164" fontId="8" fillId="0" borderId="21" xfId="1" applyNumberFormat="1" applyFont="1" applyFill="1" applyBorder="1" applyAlignment="1" applyProtection="1">
      <alignment horizontal="center"/>
      <protection hidden="1"/>
    </xf>
    <xf numFmtId="164" fontId="8" fillId="0" borderId="18" xfId="1" applyNumberFormat="1" applyFont="1" applyFill="1" applyBorder="1" applyAlignment="1" applyProtection="1">
      <alignment horizontal="center"/>
      <protection hidden="1"/>
    </xf>
    <xf numFmtId="166" fontId="43" fillId="0" borderId="15" xfId="1" applyNumberFormat="1" applyFont="1" applyFill="1" applyBorder="1" applyAlignment="1">
      <alignment horizontal="left" wrapText="1"/>
    </xf>
    <xf numFmtId="166" fontId="43" fillId="0" borderId="16" xfId="1" applyNumberFormat="1" applyFont="1" applyFill="1" applyBorder="1" applyAlignment="1">
      <alignment horizontal="left" wrapText="1"/>
    </xf>
    <xf numFmtId="166" fontId="43" fillId="0" borderId="2" xfId="1" applyNumberFormat="1" applyFont="1" applyFill="1" applyBorder="1" applyAlignment="1">
      <alignment horizontal="left"/>
    </xf>
    <xf numFmtId="164" fontId="8" fillId="0" borderId="4" xfId="1" applyNumberFormat="1" applyFont="1" applyFill="1" applyBorder="1" applyAlignment="1" applyProtection="1">
      <alignment horizontal="center"/>
      <protection hidden="1"/>
    </xf>
    <xf numFmtId="164" fontId="8" fillId="0" borderId="15" xfId="1" applyNumberFormat="1" applyFont="1" applyFill="1" applyBorder="1" applyAlignment="1">
      <alignment horizontal="left"/>
    </xf>
    <xf numFmtId="164" fontId="8" fillId="0" borderId="16" xfId="1" applyNumberFormat="1" applyFont="1" applyFill="1" applyBorder="1" applyAlignment="1">
      <alignment horizontal="left"/>
    </xf>
    <xf numFmtId="0" fontId="11" fillId="5" borderId="27" xfId="0" applyFont="1" applyFill="1" applyBorder="1" applyAlignment="1">
      <alignment horizontal="center" vertical="center"/>
    </xf>
    <xf numFmtId="0" fontId="23" fillId="7" borderId="0" xfId="0" applyFont="1" applyFill="1" applyAlignment="1">
      <alignment vertical="center"/>
    </xf>
    <xf numFmtId="0" fontId="11" fillId="0" borderId="0" xfId="0" applyFont="1" applyAlignment="1">
      <alignment horizontal="left"/>
    </xf>
    <xf numFmtId="166" fontId="7" fillId="0" borderId="46" xfId="1" applyNumberFormat="1" applyFont="1" applyBorder="1" applyAlignment="1">
      <alignment horizontal="left"/>
    </xf>
    <xf numFmtId="164" fontId="8" fillId="0" borderId="48" xfId="3" applyNumberFormat="1" applyFont="1" applyFill="1" applyBorder="1" applyAlignment="1">
      <alignment horizontal="center"/>
    </xf>
    <xf numFmtId="0" fontId="12" fillId="2" borderId="26" xfId="0" applyFont="1" applyFill="1" applyBorder="1" applyAlignment="1">
      <alignment vertical="center"/>
    </xf>
    <xf numFmtId="0" fontId="12" fillId="2" borderId="27" xfId="0" applyFont="1" applyFill="1" applyBorder="1" applyAlignment="1">
      <alignment vertical="center"/>
    </xf>
    <xf numFmtId="0" fontId="12" fillId="2" borderId="28" xfId="0" applyFont="1" applyFill="1" applyBorder="1" applyAlignment="1">
      <alignment vertical="center"/>
    </xf>
    <xf numFmtId="0" fontId="11" fillId="5" borderId="27" xfId="0" applyFont="1" applyFill="1" applyBorder="1" applyAlignment="1">
      <alignment vertical="center"/>
    </xf>
    <xf numFmtId="0" fontId="96" fillId="13" borderId="34" xfId="0" applyFont="1" applyFill="1" applyBorder="1"/>
    <xf numFmtId="0" fontId="96" fillId="13" borderId="35" xfId="0" applyFont="1" applyFill="1" applyBorder="1"/>
    <xf numFmtId="0" fontId="129" fillId="13" borderId="33" xfId="0" applyFont="1" applyFill="1" applyBorder="1"/>
    <xf numFmtId="0" fontId="129" fillId="13" borderId="34" xfId="0" applyFont="1" applyFill="1" applyBorder="1"/>
    <xf numFmtId="0" fontId="129" fillId="13" borderId="35" xfId="0" applyFont="1" applyFill="1" applyBorder="1"/>
    <xf numFmtId="0" fontId="130" fillId="13" borderId="33" xfId="0" applyFont="1" applyFill="1" applyBorder="1"/>
    <xf numFmtId="0" fontId="131" fillId="13" borderId="34" xfId="0" applyFont="1" applyFill="1" applyBorder="1"/>
    <xf numFmtId="0" fontId="131" fillId="13" borderId="35" xfId="0" applyFont="1" applyFill="1" applyBorder="1"/>
    <xf numFmtId="164" fontId="87" fillId="14" borderId="78" xfId="6" applyNumberFormat="1" applyBorder="1" applyAlignment="1" applyProtection="1">
      <alignment horizontal="center"/>
      <protection hidden="1"/>
    </xf>
    <xf numFmtId="164" fontId="21" fillId="10" borderId="16" xfId="1" applyNumberFormat="1" applyFont="1" applyFill="1" applyBorder="1" applyAlignment="1" applyProtection="1">
      <alignment horizontal="center"/>
      <protection hidden="1"/>
    </xf>
    <xf numFmtId="164" fontId="21" fillId="10" borderId="17" xfId="1" applyNumberFormat="1" applyFont="1" applyFill="1" applyBorder="1" applyAlignment="1" applyProtection="1">
      <alignment horizontal="center"/>
      <protection hidden="1"/>
    </xf>
    <xf numFmtId="164" fontId="21" fillId="10" borderId="18" xfId="1" applyNumberFormat="1" applyFont="1" applyFill="1" applyBorder="1" applyAlignment="1" applyProtection="1">
      <alignment horizontal="center"/>
      <protection hidden="1"/>
    </xf>
    <xf numFmtId="0" fontId="31" fillId="2" borderId="15" xfId="0" applyFont="1" applyFill="1" applyBorder="1" applyAlignment="1">
      <alignment horizontal="center" vertical="center" wrapText="1"/>
    </xf>
    <xf numFmtId="173" fontId="21" fillId="0" borderId="189" xfId="12" applyNumberFormat="1" applyFont="1" applyBorder="1" applyAlignment="1" applyProtection="1">
      <alignment horizontal="center" vertical="center"/>
      <protection hidden="1"/>
    </xf>
    <xf numFmtId="173" fontId="21" fillId="0" borderId="190" xfId="12" applyNumberFormat="1" applyFont="1" applyBorder="1" applyAlignment="1" applyProtection="1">
      <alignment horizontal="center" vertical="center"/>
      <protection hidden="1"/>
    </xf>
    <xf numFmtId="173" fontId="21" fillId="0" borderId="191" xfId="12" applyNumberFormat="1" applyFont="1" applyBorder="1" applyAlignment="1" applyProtection="1">
      <alignment horizontal="center" vertical="center"/>
      <protection hidden="1"/>
    </xf>
    <xf numFmtId="173" fontId="21" fillId="0" borderId="165" xfId="12" applyNumberFormat="1" applyFont="1" applyBorder="1" applyAlignment="1" applyProtection="1">
      <alignment horizontal="center" vertical="center"/>
      <protection hidden="1"/>
    </xf>
    <xf numFmtId="173" fontId="21" fillId="0" borderId="166" xfId="12" applyNumberFormat="1" applyFont="1" applyBorder="1" applyAlignment="1" applyProtection="1">
      <alignment horizontal="center" vertical="center"/>
      <protection hidden="1"/>
    </xf>
    <xf numFmtId="173" fontId="21" fillId="0" borderId="167" xfId="12" applyNumberFormat="1" applyFont="1" applyBorder="1" applyAlignment="1" applyProtection="1">
      <alignment horizontal="center" vertical="center"/>
      <protection hidden="1"/>
    </xf>
    <xf numFmtId="0" fontId="117" fillId="0" borderId="26" xfId="0" applyFont="1" applyBorder="1" applyAlignment="1" applyProtection="1">
      <alignment vertical="center"/>
      <protection hidden="1"/>
    </xf>
    <xf numFmtId="0" fontId="117" fillId="0" borderId="27" xfId="0" applyFont="1" applyBorder="1" applyAlignment="1" applyProtection="1">
      <alignment vertical="center"/>
      <protection hidden="1"/>
    </xf>
    <xf numFmtId="0" fontId="117" fillId="0" borderId="28" xfId="0" applyFont="1" applyBorder="1" applyAlignment="1" applyProtection="1">
      <alignment vertical="center"/>
      <protection hidden="1"/>
    </xf>
    <xf numFmtId="0" fontId="132" fillId="10" borderId="15" xfId="0" applyFont="1" applyFill="1" applyBorder="1" applyAlignment="1">
      <alignment horizontal="centerContinuous"/>
    </xf>
    <xf numFmtId="0" fontId="117" fillId="0" borderId="22" xfId="0" applyFont="1" applyBorder="1" applyAlignment="1" applyProtection="1">
      <alignment vertical="center"/>
      <protection hidden="1"/>
    </xf>
    <xf numFmtId="0" fontId="133" fillId="0" borderId="22" xfId="0" applyFont="1" applyBorder="1" applyAlignment="1" applyProtection="1">
      <alignment vertical="center"/>
      <protection hidden="1"/>
    </xf>
    <xf numFmtId="0" fontId="7" fillId="0" borderId="2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left" vertical="center" indent="1"/>
    </xf>
    <xf numFmtId="0" fontId="4" fillId="0" borderId="14" xfId="0" applyFont="1" applyBorder="1"/>
    <xf numFmtId="0" fontId="4" fillId="0" borderId="4" xfId="0" applyFont="1" applyBorder="1"/>
    <xf numFmtId="0" fontId="4" fillId="0" borderId="15" xfId="0" applyFont="1" applyBorder="1" applyAlignment="1">
      <alignment horizontal="left" vertical="center" indent="3"/>
    </xf>
    <xf numFmtId="0" fontId="4" fillId="0" borderId="15" xfId="0" applyFont="1" applyBorder="1" applyAlignment="1">
      <alignment horizontal="left" vertical="center" indent="1"/>
    </xf>
    <xf numFmtId="0" fontId="0" fillId="0" borderId="0" xfId="0" applyAlignment="1">
      <alignment horizontal="right"/>
    </xf>
    <xf numFmtId="0" fontId="11" fillId="2" borderId="26" xfId="0" applyFont="1" applyFill="1" applyBorder="1" applyAlignment="1">
      <alignment horizontal="center" vertical="center"/>
    </xf>
    <xf numFmtId="164" fontId="8" fillId="0" borderId="192" xfId="0" applyNumberFormat="1" applyFont="1" applyBorder="1" applyAlignment="1">
      <alignment horizontal="center" vertical="center"/>
    </xf>
    <xf numFmtId="0" fontId="36" fillId="0" borderId="0" xfId="0" applyFont="1" applyAlignment="1">
      <alignment vertical="center"/>
    </xf>
    <xf numFmtId="164" fontId="101" fillId="0" borderId="0" xfId="1" applyNumberFormat="1" applyFont="1" applyFill="1" applyBorder="1" applyAlignment="1">
      <alignment horizontal="center"/>
    </xf>
    <xf numFmtId="166" fontId="43" fillId="0" borderId="22" xfId="1" applyNumberFormat="1" applyFont="1" applyFill="1" applyBorder="1" applyAlignment="1">
      <alignment horizontal="left" vertical="center"/>
    </xf>
    <xf numFmtId="164" fontId="8" fillId="0" borderId="24" xfId="1" applyNumberFormat="1" applyFont="1" applyFill="1" applyBorder="1" applyAlignment="1" applyProtection="1">
      <alignment horizontal="center" vertical="center"/>
      <protection hidden="1"/>
    </xf>
    <xf numFmtId="0" fontId="42" fillId="0" borderId="0" xfId="0" applyFont="1" applyAlignment="1">
      <alignment horizontal="center"/>
    </xf>
    <xf numFmtId="164" fontId="13" fillId="0" borderId="21" xfId="1" applyNumberFormat="1" applyFont="1" applyFill="1" applyBorder="1" applyAlignment="1" applyProtection="1">
      <alignment horizontal="center"/>
      <protection hidden="1"/>
    </xf>
    <xf numFmtId="170" fontId="8" fillId="0" borderId="0" xfId="3" applyNumberFormat="1" applyFont="1" applyFill="1" applyBorder="1" applyAlignment="1">
      <alignment horizontal="center"/>
    </xf>
    <xf numFmtId="170" fontId="8" fillId="0" borderId="0" xfId="0" applyNumberFormat="1" applyFont="1" applyAlignment="1">
      <alignment horizontal="center"/>
    </xf>
    <xf numFmtId="0" fontId="42" fillId="5" borderId="2" xfId="0" applyFont="1" applyFill="1" applyBorder="1" applyAlignment="1">
      <alignment horizontal="center" vertical="center"/>
    </xf>
    <xf numFmtId="0" fontId="70" fillId="0" borderId="15" xfId="2" applyFont="1" applyBorder="1" applyAlignment="1" applyProtection="1">
      <alignment horizontal="center" vertical="center"/>
      <protection hidden="1"/>
    </xf>
    <xf numFmtId="0" fontId="70" fillId="0" borderId="18" xfId="2" applyFont="1" applyBorder="1" applyAlignment="1" applyProtection="1">
      <alignment horizontal="center" vertical="center"/>
      <protection hidden="1"/>
    </xf>
    <xf numFmtId="0" fontId="11" fillId="5" borderId="22" xfId="0" applyFont="1" applyFill="1" applyBorder="1" applyAlignment="1">
      <alignment horizontal="center"/>
    </xf>
    <xf numFmtId="6" fontId="135" fillId="0" borderId="15" xfId="4" applyNumberFormat="1" applyFont="1" applyBorder="1" applyAlignment="1">
      <alignment vertical="center" wrapText="1"/>
    </xf>
    <xf numFmtId="6" fontId="135" fillId="0" borderId="0" xfId="4" applyNumberFormat="1" applyFont="1" applyBorder="1" applyAlignment="1">
      <alignment vertical="center" wrapText="1"/>
    </xf>
    <xf numFmtId="6" fontId="135" fillId="0" borderId="21" xfId="4" applyNumberFormat="1" applyFont="1" applyBorder="1" applyAlignment="1">
      <alignment vertical="center" wrapText="1"/>
    </xf>
    <xf numFmtId="6" fontId="0" fillId="0" borderId="15" xfId="2" applyNumberFormat="1" applyFont="1" applyBorder="1" applyAlignment="1">
      <alignment vertical="center"/>
    </xf>
    <xf numFmtId="6" fontId="1" fillId="0" borderId="21" xfId="2" applyNumberFormat="1" applyBorder="1" applyAlignment="1">
      <alignment vertical="center"/>
    </xf>
    <xf numFmtId="6" fontId="1" fillId="0" borderId="0" xfId="2" applyNumberFormat="1" applyAlignment="1">
      <alignment vertical="center"/>
    </xf>
    <xf numFmtId="0" fontId="49" fillId="0" borderId="16" xfId="2" applyFont="1" applyBorder="1" applyProtection="1">
      <protection hidden="1"/>
    </xf>
    <xf numFmtId="0" fontId="70" fillId="0" borderId="17" xfId="2" applyFont="1" applyBorder="1" applyProtection="1">
      <protection hidden="1"/>
    </xf>
    <xf numFmtId="164" fontId="52" fillId="0" borderId="17" xfId="2" applyNumberFormat="1" applyFont="1" applyBorder="1" applyAlignment="1" applyProtection="1">
      <alignment horizontal="center" vertical="center"/>
      <protection hidden="1"/>
    </xf>
    <xf numFmtId="164" fontId="18" fillId="0" borderId="14" xfId="2" applyNumberFormat="1" applyFont="1" applyBorder="1" applyAlignment="1" applyProtection="1">
      <alignment horizontal="left" vertical="center"/>
      <protection hidden="1"/>
    </xf>
    <xf numFmtId="0" fontId="18" fillId="0" borderId="14" xfId="2" applyFont="1" applyBorder="1" applyAlignment="1" applyProtection="1">
      <alignment horizontal="center" vertical="center"/>
      <protection hidden="1"/>
    </xf>
    <xf numFmtId="164" fontId="52" fillId="0" borderId="14" xfId="2" applyNumberFormat="1" applyFont="1" applyBorder="1" applyAlignment="1" applyProtection="1">
      <alignment horizontal="center" vertical="center"/>
      <protection hidden="1"/>
    </xf>
    <xf numFmtId="164" fontId="71" fillId="0" borderId="0" xfId="2" applyNumberFormat="1" applyFont="1" applyAlignment="1" applyProtection="1">
      <alignment vertical="center" wrapText="1"/>
      <protection hidden="1"/>
    </xf>
    <xf numFmtId="168" fontId="62" fillId="11" borderId="2" xfId="2" applyNumberFormat="1" applyFont="1" applyFill="1" applyBorder="1" applyAlignment="1" applyProtection="1">
      <alignment vertical="center"/>
      <protection hidden="1"/>
    </xf>
    <xf numFmtId="168" fontId="62" fillId="11" borderId="14" xfId="2" applyNumberFormat="1" applyFont="1" applyFill="1" applyBorder="1" applyAlignment="1" applyProtection="1">
      <alignment vertical="center"/>
      <protection hidden="1"/>
    </xf>
    <xf numFmtId="168" fontId="62" fillId="11" borderId="4" xfId="2" applyNumberFormat="1" applyFont="1" applyFill="1" applyBorder="1" applyAlignment="1" applyProtection="1">
      <alignment vertical="center"/>
      <protection hidden="1"/>
    </xf>
    <xf numFmtId="0" fontId="52" fillId="11" borderId="15" xfId="2" applyFont="1" applyFill="1" applyBorder="1" applyAlignment="1" applyProtection="1">
      <alignment horizontal="center" vertical="center"/>
      <protection hidden="1"/>
    </xf>
    <xf numFmtId="0" fontId="61" fillId="11" borderId="21" xfId="2" applyFont="1" applyFill="1" applyBorder="1" applyAlignment="1" applyProtection="1">
      <alignment horizontal="right" vertical="center"/>
      <protection hidden="1"/>
    </xf>
    <xf numFmtId="0" fontId="49" fillId="0" borderId="15" xfId="2" applyFont="1" applyBorder="1" applyAlignment="1" applyProtection="1">
      <alignment horizontal="center" vertical="center"/>
      <protection hidden="1"/>
    </xf>
    <xf numFmtId="164" fontId="18" fillId="0" borderId="21" xfId="2" applyNumberFormat="1" applyFont="1" applyBorder="1" applyAlignment="1" applyProtection="1">
      <alignment horizontal="left" vertical="center"/>
      <protection hidden="1"/>
    </xf>
    <xf numFmtId="0" fontId="47" fillId="0" borderId="0" xfId="5" applyBorder="1" applyAlignment="1" applyProtection="1">
      <alignment horizontal="left" vertical="center"/>
      <protection hidden="1"/>
    </xf>
    <xf numFmtId="164" fontId="52" fillId="0" borderId="194" xfId="2" applyNumberFormat="1" applyFont="1" applyBorder="1" applyAlignment="1" applyProtection="1">
      <alignment horizontal="center" vertical="center"/>
      <protection hidden="1"/>
    </xf>
    <xf numFmtId="0" fontId="70" fillId="0" borderId="195" xfId="2" applyFont="1" applyBorder="1" applyAlignment="1" applyProtection="1">
      <alignment horizontal="left" vertical="center"/>
      <protection hidden="1"/>
    </xf>
    <xf numFmtId="0" fontId="18" fillId="0" borderId="2" xfId="2" applyFont="1" applyBorder="1" applyAlignment="1" applyProtection="1">
      <alignment vertical="center"/>
      <protection hidden="1"/>
    </xf>
    <xf numFmtId="164" fontId="71" fillId="0" borderId="4" xfId="2" applyNumberFormat="1" applyFont="1" applyBorder="1" applyAlignment="1" applyProtection="1">
      <alignment vertical="center" wrapText="1"/>
      <protection hidden="1"/>
    </xf>
    <xf numFmtId="0" fontId="23" fillId="0" borderId="50" xfId="0" applyFont="1" applyBorder="1" applyAlignment="1">
      <alignment vertical="center"/>
    </xf>
    <xf numFmtId="2" fontId="7" fillId="0" borderId="43" xfId="1" applyNumberFormat="1" applyFont="1" applyFill="1" applyBorder="1" applyAlignment="1">
      <alignment horizontal="left"/>
    </xf>
    <xf numFmtId="164" fontId="8" fillId="0" borderId="45" xfId="3" applyNumberFormat="1" applyFont="1" applyFill="1" applyBorder="1" applyAlignment="1">
      <alignment horizontal="center"/>
    </xf>
    <xf numFmtId="164" fontId="13" fillId="0" borderId="14" xfId="1" applyNumberFormat="1" applyFont="1" applyFill="1" applyBorder="1" applyAlignment="1" applyProtection="1">
      <alignment horizontal="center"/>
      <protection hidden="1"/>
    </xf>
    <xf numFmtId="164" fontId="13" fillId="0" borderId="4" xfId="1" applyNumberFormat="1" applyFont="1" applyFill="1" applyBorder="1" applyAlignment="1" applyProtection="1">
      <alignment horizontal="center"/>
      <protection hidden="1"/>
    </xf>
    <xf numFmtId="164" fontId="13" fillId="0" borderId="15" xfId="1" applyNumberFormat="1" applyFont="1" applyFill="1" applyBorder="1" applyAlignment="1" applyProtection="1">
      <alignment horizontal="center"/>
      <protection hidden="1"/>
    </xf>
    <xf numFmtId="164" fontId="13" fillId="0" borderId="0" xfId="1" applyNumberFormat="1" applyFont="1" applyFill="1" applyBorder="1" applyAlignment="1" applyProtection="1">
      <alignment horizontal="center"/>
      <protection hidden="1"/>
    </xf>
    <xf numFmtId="164" fontId="13" fillId="0" borderId="17" xfId="1" applyNumberFormat="1" applyFont="1" applyFill="1" applyBorder="1" applyAlignment="1" applyProtection="1">
      <alignment horizontal="center"/>
      <protection hidden="1"/>
    </xf>
    <xf numFmtId="164" fontId="13" fillId="0" borderId="18" xfId="1" applyNumberFormat="1" applyFont="1" applyFill="1" applyBorder="1" applyAlignment="1" applyProtection="1">
      <alignment horizontal="center"/>
      <protection hidden="1"/>
    </xf>
    <xf numFmtId="166" fontId="116" fillId="0" borderId="14" xfId="1" applyNumberFormat="1" applyFont="1" applyFill="1" applyBorder="1" applyAlignment="1">
      <alignment horizontal="left" wrapText="1"/>
    </xf>
    <xf numFmtId="166" fontId="116" fillId="0" borderId="0" xfId="1" applyNumberFormat="1" applyFont="1" applyFill="1" applyBorder="1" applyAlignment="1">
      <alignment horizontal="left"/>
    </xf>
    <xf numFmtId="166" fontId="116" fillId="0" borderId="0" xfId="1" applyNumberFormat="1" applyFont="1" applyFill="1" applyBorder="1" applyAlignment="1">
      <alignment horizontal="left" wrapText="1"/>
    </xf>
    <xf numFmtId="166" fontId="116" fillId="0" borderId="17" xfId="1" applyNumberFormat="1" applyFont="1" applyFill="1" applyBorder="1" applyAlignment="1">
      <alignment horizontal="left" wrapText="1"/>
    </xf>
    <xf numFmtId="166" fontId="116" fillId="0" borderId="2" xfId="1" applyNumberFormat="1" applyFont="1" applyFill="1" applyBorder="1" applyAlignment="1">
      <alignment wrapText="1"/>
    </xf>
    <xf numFmtId="166" fontId="116" fillId="0" borderId="14" xfId="1" applyNumberFormat="1" applyFont="1" applyFill="1" applyBorder="1" applyAlignment="1">
      <alignment horizontal="left"/>
    </xf>
    <xf numFmtId="166" fontId="116" fillId="0" borderId="17" xfId="1" applyNumberFormat="1" applyFont="1" applyFill="1" applyBorder="1" applyAlignment="1">
      <alignment horizontal="left"/>
    </xf>
    <xf numFmtId="164" fontId="13" fillId="0" borderId="23" xfId="1" applyNumberFormat="1" applyFont="1" applyFill="1" applyBorder="1" applyAlignment="1" applyProtection="1">
      <alignment horizontal="center" vertical="center"/>
      <protection hidden="1"/>
    </xf>
    <xf numFmtId="164" fontId="13" fillId="0" borderId="24" xfId="1" applyNumberFormat="1" applyFont="1" applyFill="1" applyBorder="1" applyAlignment="1" applyProtection="1">
      <alignment horizontal="center" vertical="center"/>
      <protection hidden="1"/>
    </xf>
    <xf numFmtId="0" fontId="11" fillId="5" borderId="28" xfId="0" applyFont="1" applyFill="1" applyBorder="1" applyAlignment="1">
      <alignment horizontal="center" vertical="center"/>
    </xf>
    <xf numFmtId="0" fontId="42" fillId="5" borderId="25" xfId="0" applyFont="1" applyFill="1" applyBorder="1" applyAlignment="1">
      <alignment horizontal="center" vertical="center"/>
    </xf>
    <xf numFmtId="166" fontId="43" fillId="0" borderId="22" xfId="1" applyNumberFormat="1" applyFont="1" applyFill="1" applyBorder="1" applyAlignment="1">
      <alignment wrapText="1"/>
    </xf>
    <xf numFmtId="164" fontId="8" fillId="0" borderId="23" xfId="1" applyNumberFormat="1" applyFont="1" applyFill="1" applyBorder="1" applyAlignment="1" applyProtection="1">
      <alignment horizontal="center"/>
      <protection hidden="1"/>
    </xf>
    <xf numFmtId="164" fontId="8" fillId="0" borderId="24" xfId="1" applyNumberFormat="1" applyFont="1" applyFill="1" applyBorder="1" applyAlignment="1" applyProtection="1">
      <alignment horizontal="center"/>
      <protection hidden="1"/>
    </xf>
    <xf numFmtId="0" fontId="134" fillId="5" borderId="25" xfId="0" applyFont="1" applyFill="1" applyBorder="1" applyAlignment="1">
      <alignment horizontal="center" wrapText="1"/>
    </xf>
    <xf numFmtId="176" fontId="13" fillId="0" borderId="15" xfId="3" applyNumberFormat="1" applyFont="1" applyFill="1" applyBorder="1" applyAlignment="1" applyProtection="1">
      <alignment horizontal="center"/>
      <protection hidden="1"/>
    </xf>
    <xf numFmtId="176" fontId="13" fillId="13" borderId="27" xfId="3" applyNumberFormat="1" applyFont="1" applyFill="1" applyBorder="1" applyAlignment="1" applyProtection="1">
      <alignment horizontal="center"/>
      <protection hidden="1"/>
    </xf>
    <xf numFmtId="176" fontId="13" fillId="0" borderId="27" xfId="3" applyNumberFormat="1" applyFont="1" applyFill="1" applyBorder="1" applyAlignment="1" applyProtection="1">
      <alignment horizontal="center"/>
      <protection hidden="1"/>
    </xf>
    <xf numFmtId="164" fontId="0" fillId="0" borderId="43" xfId="0" applyNumberFormat="1" applyBorder="1" applyAlignment="1" applyProtection="1">
      <alignment horizontal="center"/>
      <protection hidden="1"/>
    </xf>
    <xf numFmtId="164" fontId="0" fillId="0" borderId="45" xfId="0" applyNumberFormat="1" applyBorder="1" applyAlignment="1" applyProtection="1">
      <alignment horizontal="center"/>
      <protection hidden="1"/>
    </xf>
    <xf numFmtId="164" fontId="0" fillId="0" borderId="46" xfId="0" applyNumberFormat="1" applyBorder="1" applyAlignment="1" applyProtection="1">
      <alignment horizontal="center"/>
      <protection hidden="1"/>
    </xf>
    <xf numFmtId="164" fontId="0" fillId="0" borderId="47" xfId="0" applyNumberFormat="1" applyBorder="1" applyAlignment="1" applyProtection="1">
      <alignment horizontal="center"/>
      <protection hidden="1"/>
    </xf>
    <xf numFmtId="164" fontId="0" fillId="0" borderId="48" xfId="0" applyNumberFormat="1" applyBorder="1" applyAlignment="1" applyProtection="1">
      <alignment horizontal="center"/>
      <protection hidden="1"/>
    </xf>
    <xf numFmtId="164" fontId="0" fillId="0" borderId="196" xfId="0" applyNumberFormat="1" applyBorder="1" applyAlignment="1" applyProtection="1">
      <alignment horizontal="center"/>
      <protection hidden="1"/>
    </xf>
    <xf numFmtId="164" fontId="0" fillId="0" borderId="50" xfId="0" applyNumberFormat="1" applyBorder="1" applyAlignment="1" applyProtection="1">
      <alignment horizontal="center"/>
      <protection hidden="1"/>
    </xf>
    <xf numFmtId="164" fontId="0" fillId="0" borderId="51" xfId="0" applyNumberFormat="1" applyBorder="1" applyAlignment="1" applyProtection="1">
      <alignment horizontal="center"/>
      <protection hidden="1"/>
    </xf>
    <xf numFmtId="164" fontId="0" fillId="0" borderId="15" xfId="0" applyNumberFormat="1" applyBorder="1" applyAlignment="1" applyProtection="1">
      <alignment horizontal="center"/>
      <protection hidden="1"/>
    </xf>
    <xf numFmtId="164" fontId="0" fillId="0" borderId="197" xfId="0" applyNumberFormat="1" applyBorder="1" applyAlignment="1" applyProtection="1">
      <alignment horizontal="center"/>
      <protection hidden="1"/>
    </xf>
    <xf numFmtId="164" fontId="13" fillId="0" borderId="2" xfId="1" applyNumberFormat="1" applyFont="1" applyFill="1" applyBorder="1" applyAlignment="1" applyProtection="1">
      <alignment horizontal="center"/>
      <protection hidden="1"/>
    </xf>
    <xf numFmtId="164" fontId="13" fillId="0" borderId="16" xfId="1" applyNumberFormat="1" applyFont="1" applyFill="1" applyBorder="1" applyAlignment="1" applyProtection="1">
      <alignment horizontal="center"/>
      <protection hidden="1"/>
    </xf>
    <xf numFmtId="0" fontId="13" fillId="0" borderId="23" xfId="0" applyFont="1" applyBorder="1"/>
    <xf numFmtId="166" fontId="13" fillId="0" borderId="16" xfId="1" applyNumberFormat="1" applyFont="1" applyFill="1" applyBorder="1" applyAlignment="1">
      <alignment horizontal="left"/>
    </xf>
    <xf numFmtId="166" fontId="13" fillId="0" borderId="15" xfId="1" applyNumberFormat="1" applyFont="1" applyFill="1" applyBorder="1" applyAlignment="1">
      <alignment horizontal="left"/>
    </xf>
    <xf numFmtId="166" fontId="13" fillId="0" borderId="15" xfId="1" applyNumberFormat="1" applyFont="1" applyFill="1" applyBorder="1" applyAlignment="1">
      <alignment horizontal="left" wrapText="1"/>
    </xf>
    <xf numFmtId="166" fontId="13" fillId="0" borderId="16" xfId="1" applyNumberFormat="1" applyFont="1" applyFill="1" applyBorder="1" applyAlignment="1">
      <alignment horizontal="left" wrapText="1"/>
    </xf>
    <xf numFmtId="166" fontId="13" fillId="0" borderId="2" xfId="1" applyNumberFormat="1" applyFont="1" applyFill="1" applyBorder="1" applyAlignment="1">
      <alignment horizontal="left"/>
    </xf>
    <xf numFmtId="164" fontId="13" fillId="0" borderId="15" xfId="1" applyNumberFormat="1" applyFont="1" applyFill="1" applyBorder="1" applyAlignment="1">
      <alignment horizontal="left"/>
    </xf>
    <xf numFmtId="0" fontId="102" fillId="10" borderId="17" xfId="0" applyFont="1" applyFill="1" applyBorder="1" applyAlignment="1">
      <alignment horizontal="center"/>
    </xf>
    <xf numFmtId="0" fontId="102" fillId="0" borderId="17" xfId="0" applyFont="1" applyBorder="1" applyAlignment="1">
      <alignment horizontal="center"/>
    </xf>
    <xf numFmtId="0" fontId="0" fillId="0" borderId="33" xfId="0" applyBorder="1"/>
    <xf numFmtId="0" fontId="0" fillId="0" borderId="34" xfId="0" applyBorder="1"/>
    <xf numFmtId="0" fontId="0" fillId="0" borderId="35" xfId="0" applyBorder="1"/>
    <xf numFmtId="164" fontId="100" fillId="13" borderId="0" xfId="1" applyNumberFormat="1" applyFont="1" applyFill="1" applyBorder="1" applyAlignment="1">
      <alignment horizontal="center"/>
    </xf>
    <xf numFmtId="164" fontId="100" fillId="13" borderId="21" xfId="1" applyNumberFormat="1" applyFont="1" applyFill="1" applyBorder="1" applyAlignment="1">
      <alignment horizontal="center"/>
    </xf>
    <xf numFmtId="164" fontId="100" fillId="22" borderId="26" xfId="1" applyNumberFormat="1" applyFont="1" applyFill="1" applyBorder="1" applyAlignment="1">
      <alignment horizontal="center"/>
    </xf>
    <xf numFmtId="164" fontId="100" fillId="22" borderId="27" xfId="1" applyNumberFormat="1" applyFont="1" applyFill="1" applyBorder="1" applyAlignment="1">
      <alignment horizontal="center"/>
    </xf>
    <xf numFmtId="164" fontId="100" fillId="22" borderId="28" xfId="1" applyNumberFormat="1" applyFont="1" applyFill="1" applyBorder="1" applyAlignment="1">
      <alignment horizontal="center"/>
    </xf>
    <xf numFmtId="164" fontId="21" fillId="0" borderId="2" xfId="1" applyNumberFormat="1" applyFont="1" applyFill="1" applyBorder="1" applyAlignment="1" applyProtection="1">
      <alignment horizontal="center" vertical="center"/>
      <protection hidden="1"/>
    </xf>
    <xf numFmtId="164" fontId="21" fillId="0" borderId="14" xfId="1" applyNumberFormat="1" applyFont="1" applyFill="1" applyBorder="1" applyAlignment="1" applyProtection="1">
      <alignment horizontal="center" vertical="center"/>
      <protection hidden="1"/>
    </xf>
    <xf numFmtId="164" fontId="21" fillId="0" borderId="4" xfId="1" applyNumberFormat="1" applyFont="1" applyFill="1" applyBorder="1" applyAlignment="1" applyProtection="1">
      <alignment horizontal="center" vertical="center"/>
      <protection hidden="1"/>
    </xf>
    <xf numFmtId="164" fontId="21" fillId="0" borderId="15" xfId="1" applyNumberFormat="1" applyFont="1" applyFill="1" applyBorder="1" applyAlignment="1" applyProtection="1">
      <alignment horizontal="center" vertical="center"/>
      <protection hidden="1"/>
    </xf>
    <xf numFmtId="164" fontId="21" fillId="0" borderId="0" xfId="1" applyNumberFormat="1" applyFont="1" applyFill="1" applyBorder="1" applyAlignment="1" applyProtection="1">
      <alignment horizontal="center" vertical="center"/>
      <protection hidden="1"/>
    </xf>
    <xf numFmtId="164" fontId="21" fillId="0" borderId="21" xfId="1" applyNumberFormat="1" applyFont="1" applyFill="1" applyBorder="1" applyAlignment="1" applyProtection="1">
      <alignment horizontal="center" vertical="center"/>
      <protection hidden="1"/>
    </xf>
    <xf numFmtId="164" fontId="21" fillId="0" borderId="16" xfId="1" applyNumberFormat="1" applyFont="1" applyFill="1" applyBorder="1" applyAlignment="1" applyProtection="1">
      <alignment horizontal="center" vertical="center"/>
      <protection hidden="1"/>
    </xf>
    <xf numFmtId="164" fontId="21" fillId="0" borderId="17" xfId="1" applyNumberFormat="1" applyFont="1" applyFill="1" applyBorder="1" applyAlignment="1" applyProtection="1">
      <alignment horizontal="center" vertical="center"/>
      <protection hidden="1"/>
    </xf>
    <xf numFmtId="164" fontId="21" fillId="0" borderId="18" xfId="1" applyNumberFormat="1" applyFont="1" applyFill="1" applyBorder="1" applyAlignment="1" applyProtection="1">
      <alignment horizontal="center" vertical="center"/>
      <protection hidden="1"/>
    </xf>
    <xf numFmtId="164" fontId="21" fillId="0" borderId="22" xfId="1" applyNumberFormat="1" applyFont="1" applyFill="1" applyBorder="1" applyAlignment="1" applyProtection="1">
      <alignment horizontal="center" vertical="center"/>
      <protection hidden="1"/>
    </xf>
    <xf numFmtId="164" fontId="21" fillId="0" borderId="23" xfId="1" applyNumberFormat="1" applyFont="1" applyFill="1" applyBorder="1" applyAlignment="1" applyProtection="1">
      <alignment horizontal="center" vertical="center"/>
      <protection hidden="1"/>
    </xf>
    <xf numFmtId="164" fontId="21" fillId="0" borderId="24" xfId="1" applyNumberFormat="1" applyFont="1" applyFill="1" applyBorder="1" applyAlignment="1" applyProtection="1">
      <alignment horizontal="center" vertical="center"/>
      <protection hidden="1"/>
    </xf>
    <xf numFmtId="164" fontId="21" fillId="4" borderId="0" xfId="1" applyNumberFormat="1" applyFont="1" applyFill="1" applyBorder="1" applyAlignment="1" applyProtection="1">
      <alignment horizontal="center" vertical="center"/>
      <protection hidden="1"/>
    </xf>
    <xf numFmtId="164" fontId="21" fillId="4" borderId="21" xfId="1" applyNumberFormat="1" applyFont="1" applyFill="1" applyBorder="1" applyAlignment="1" applyProtection="1">
      <alignment horizontal="center" vertical="center"/>
      <protection hidden="1"/>
    </xf>
    <xf numFmtId="164" fontId="21" fillId="4" borderId="17" xfId="1" applyNumberFormat="1" applyFont="1" applyFill="1" applyBorder="1" applyAlignment="1" applyProtection="1">
      <alignment horizontal="center" vertical="center"/>
      <protection hidden="1"/>
    </xf>
    <xf numFmtId="164" fontId="21" fillId="4" borderId="18" xfId="1" applyNumberFormat="1" applyFont="1" applyFill="1" applyBorder="1" applyAlignment="1" applyProtection="1">
      <alignment horizontal="center" vertical="center"/>
      <protection hidden="1"/>
    </xf>
    <xf numFmtId="2" fontId="115" fillId="0" borderId="28" xfId="0" applyNumberFormat="1" applyFont="1" applyBorder="1" applyAlignment="1" applyProtection="1">
      <alignment horizontal="center" vertical="center"/>
      <protection hidden="1"/>
    </xf>
    <xf numFmtId="0" fontId="11" fillId="2" borderId="2" xfId="0" applyFont="1" applyFill="1" applyBorder="1" applyAlignment="1">
      <alignment horizontal="center" vertical="center"/>
    </xf>
    <xf numFmtId="1" fontId="21" fillId="0" borderId="2" xfId="0" applyNumberFormat="1" applyFont="1" applyBorder="1" applyAlignment="1" applyProtection="1">
      <alignment horizontal="left" vertical="center"/>
      <protection hidden="1"/>
    </xf>
    <xf numFmtId="1" fontId="21" fillId="0" borderId="104" xfId="0" applyNumberFormat="1" applyFont="1" applyBorder="1" applyAlignment="1" applyProtection="1">
      <alignment horizontal="left" vertical="center"/>
      <protection hidden="1"/>
    </xf>
    <xf numFmtId="0" fontId="27" fillId="0" borderId="14" xfId="3" applyNumberFormat="1" applyFont="1" applyFill="1" applyBorder="1" applyAlignment="1">
      <alignment horizontal="center"/>
    </xf>
    <xf numFmtId="0" fontId="27" fillId="0" borderId="4" xfId="3" applyNumberFormat="1" applyFont="1" applyFill="1" applyBorder="1" applyAlignment="1">
      <alignment horizontal="center"/>
    </xf>
    <xf numFmtId="0" fontId="27" fillId="0" borderId="21" xfId="3" applyNumberFormat="1" applyFont="1" applyFill="1" applyBorder="1" applyAlignment="1">
      <alignment horizontal="center"/>
    </xf>
    <xf numFmtId="164" fontId="27" fillId="0" borderId="15" xfId="0" applyNumberFormat="1" applyFont="1" applyBorder="1"/>
    <xf numFmtId="164" fontId="27" fillId="0" borderId="16" xfId="0" applyNumberFormat="1" applyFont="1" applyBorder="1"/>
    <xf numFmtId="0" fontId="27" fillId="0" borderId="18" xfId="3" applyNumberFormat="1" applyFont="1" applyFill="1" applyBorder="1" applyAlignment="1">
      <alignment horizontal="center"/>
    </xf>
    <xf numFmtId="164" fontId="87" fillId="14" borderId="76" xfId="6" applyNumberFormat="1" applyBorder="1" applyAlignment="1" applyProtection="1">
      <alignment horizontal="center"/>
      <protection hidden="1"/>
    </xf>
    <xf numFmtId="0" fontId="138" fillId="14" borderId="163" xfId="6" applyFont="1" applyBorder="1" applyAlignment="1" applyProtection="1">
      <alignment horizontal="center"/>
      <protection hidden="1"/>
    </xf>
    <xf numFmtId="0" fontId="86" fillId="2" borderId="26" xfId="0" applyFont="1" applyFill="1" applyBorder="1" applyAlignment="1">
      <alignment vertical="center"/>
    </xf>
    <xf numFmtId="0" fontId="86" fillId="2" borderId="4" xfId="0" applyFont="1" applyFill="1" applyBorder="1" applyAlignment="1">
      <alignment vertical="center"/>
    </xf>
    <xf numFmtId="0" fontId="0" fillId="0" borderId="17" xfId="0" applyBorder="1" applyAlignment="1">
      <alignment vertical="center"/>
    </xf>
    <xf numFmtId="164" fontId="0" fillId="0" borderId="17" xfId="0" applyNumberFormat="1" applyBorder="1" applyAlignment="1">
      <alignment horizontal="left"/>
    </xf>
    <xf numFmtId="164" fontId="4" fillId="0" borderId="0" xfId="0" applyNumberFormat="1" applyFont="1"/>
    <xf numFmtId="0" fontId="2" fillId="16" borderId="198" xfId="8" applyFont="1" applyFill="1" applyBorder="1"/>
    <xf numFmtId="0" fontId="94" fillId="0" borderId="17" xfId="0" applyFont="1" applyBorder="1" applyAlignment="1" applyProtection="1">
      <alignment horizontal="center"/>
      <protection locked="0"/>
    </xf>
    <xf numFmtId="0" fontId="2" fillId="16" borderId="46" xfId="8" applyFont="1" applyFill="1" applyBorder="1"/>
    <xf numFmtId="164" fontId="94" fillId="0" borderId="47" xfId="0" applyNumberFormat="1" applyFont="1" applyBorder="1" applyAlignment="1" applyProtection="1">
      <alignment horizontal="center"/>
      <protection locked="0"/>
    </xf>
    <xf numFmtId="0" fontId="87" fillId="14" borderId="48" xfId="6" applyBorder="1" applyAlignment="1" applyProtection="1">
      <alignment horizontal="center"/>
      <protection hidden="1"/>
    </xf>
    <xf numFmtId="0" fontId="137" fillId="0" borderId="0" xfId="0" applyFont="1" applyAlignment="1">
      <alignment horizontal="left" wrapText="1"/>
    </xf>
    <xf numFmtId="164" fontId="137" fillId="0" borderId="0" xfId="0" applyNumberFormat="1" applyFont="1" applyAlignment="1">
      <alignment horizontal="center" vertical="center"/>
    </xf>
    <xf numFmtId="0" fontId="0" fillId="13" borderId="34" xfId="0" applyFill="1" applyBorder="1"/>
    <xf numFmtId="164" fontId="8" fillId="0" borderId="8" xfId="0" applyNumberFormat="1" applyFont="1" applyBorder="1" applyAlignment="1">
      <alignment horizontal="center" vertical="center"/>
    </xf>
    <xf numFmtId="0" fontId="139" fillId="13" borderId="182" xfId="0" applyFont="1" applyFill="1" applyBorder="1" applyAlignment="1">
      <alignment horizontal="left"/>
    </xf>
    <xf numFmtId="0" fontId="137" fillId="13" borderId="17" xfId="0" applyFont="1" applyFill="1" applyBorder="1" applyAlignment="1">
      <alignment horizontal="left"/>
    </xf>
    <xf numFmtId="164" fontId="140" fillId="13" borderId="171" xfId="0" applyNumberFormat="1" applyFont="1" applyFill="1" applyBorder="1"/>
    <xf numFmtId="0" fontId="139" fillId="13" borderId="46" xfId="0" applyFont="1" applyFill="1" applyBorder="1" applyAlignment="1">
      <alignment horizontal="left"/>
    </xf>
    <xf numFmtId="0" fontId="137" fillId="13" borderId="47" xfId="0" applyFont="1" applyFill="1" applyBorder="1" applyAlignment="1">
      <alignment horizontal="left"/>
    </xf>
    <xf numFmtId="164" fontId="140" fillId="13" borderId="48" xfId="0" applyNumberFormat="1" applyFont="1" applyFill="1" applyBorder="1"/>
    <xf numFmtId="0" fontId="141" fillId="2" borderId="22" xfId="0" applyFont="1" applyFill="1" applyBorder="1" applyAlignment="1">
      <alignment vertical="center"/>
    </xf>
    <xf numFmtId="164" fontId="87" fillId="14" borderId="199" xfId="6" applyNumberFormat="1" applyBorder="1" applyAlignment="1" applyProtection="1">
      <alignment horizontal="center"/>
      <protection hidden="1"/>
    </xf>
    <xf numFmtId="173" fontId="21" fillId="0" borderId="158" xfId="0" quotePrefix="1" applyNumberFormat="1" applyFont="1" applyBorder="1" applyAlignment="1" applyProtection="1">
      <alignment horizontal="center" vertical="center"/>
      <protection hidden="1"/>
    </xf>
    <xf numFmtId="173" fontId="21" fillId="0" borderId="159" xfId="0" quotePrefix="1" applyNumberFormat="1" applyFont="1" applyBorder="1" applyAlignment="1" applyProtection="1">
      <alignment horizontal="center" vertical="center"/>
      <protection hidden="1"/>
    </xf>
    <xf numFmtId="173" fontId="21" fillId="0" borderId="160" xfId="0" quotePrefix="1" applyNumberFormat="1" applyFont="1" applyBorder="1" applyAlignment="1" applyProtection="1">
      <alignment horizontal="center" vertical="center"/>
      <protection hidden="1"/>
    </xf>
    <xf numFmtId="0" fontId="117" fillId="13" borderId="182" xfId="0" applyFont="1" applyFill="1" applyBorder="1" applyAlignment="1">
      <alignment horizontal="left"/>
    </xf>
    <xf numFmtId="0" fontId="117" fillId="13" borderId="17" xfId="0" applyFont="1" applyFill="1" applyBorder="1" applyAlignment="1">
      <alignment horizontal="left"/>
    </xf>
    <xf numFmtId="164" fontId="23" fillId="13" borderId="171" xfId="0" applyNumberFormat="1" applyFont="1" applyFill="1" applyBorder="1"/>
    <xf numFmtId="164" fontId="23" fillId="13" borderId="48" xfId="0" applyNumberFormat="1" applyFont="1" applyFill="1" applyBorder="1"/>
    <xf numFmtId="166" fontId="117" fillId="0" borderId="0" xfId="1" applyNumberFormat="1" applyFont="1" applyFill="1" applyBorder="1" applyAlignment="1">
      <alignment horizontal="left"/>
    </xf>
    <xf numFmtId="173" fontId="21" fillId="0" borderId="165" xfId="0" applyNumberFormat="1" applyFont="1" applyBorder="1" applyAlignment="1" applyProtection="1">
      <alignment horizontal="center" vertical="center"/>
      <protection hidden="1"/>
    </xf>
    <xf numFmtId="173" fontId="21" fillId="0" borderId="166" xfId="0" applyNumberFormat="1" applyFont="1" applyBorder="1" applyAlignment="1" applyProtection="1">
      <alignment horizontal="center" vertical="center"/>
      <protection hidden="1"/>
    </xf>
    <xf numFmtId="0" fontId="31" fillId="2" borderId="22" xfId="0" applyFont="1" applyFill="1" applyBorder="1" applyAlignment="1">
      <alignment vertical="center"/>
    </xf>
    <xf numFmtId="0" fontId="117" fillId="0" borderId="28" xfId="0" quotePrefix="1" applyFont="1" applyBorder="1" applyAlignment="1" applyProtection="1">
      <alignment vertical="center"/>
      <protection hidden="1"/>
    </xf>
    <xf numFmtId="0" fontId="117" fillId="13" borderId="200" xfId="0" applyFont="1" applyFill="1" applyBorder="1"/>
    <xf numFmtId="0" fontId="117" fillId="13" borderId="177" xfId="0" applyFont="1" applyFill="1" applyBorder="1" applyAlignment="1">
      <alignment horizontal="left"/>
    </xf>
    <xf numFmtId="0" fontId="41" fillId="5" borderId="72" xfId="0" applyFont="1" applyFill="1" applyBorder="1" applyAlignment="1">
      <alignment horizontal="center"/>
    </xf>
    <xf numFmtId="164" fontId="126" fillId="0" borderId="177" xfId="0" applyNumberFormat="1" applyFont="1" applyBorder="1" applyAlignment="1">
      <alignment horizontal="left"/>
    </xf>
    <xf numFmtId="0" fontId="124" fillId="0" borderId="72" xfId="0" applyFont="1" applyBorder="1" applyAlignment="1">
      <alignment horizontal="center" vertical="center"/>
    </xf>
    <xf numFmtId="164" fontId="126" fillId="0" borderId="40" xfId="0" applyNumberFormat="1" applyFont="1" applyBorder="1" applyAlignment="1">
      <alignment horizontal="center"/>
    </xf>
    <xf numFmtId="164" fontId="126" fillId="0" borderId="41" xfId="0" applyNumberFormat="1" applyFont="1" applyBorder="1" applyAlignment="1">
      <alignment horizontal="center"/>
    </xf>
    <xf numFmtId="0" fontId="92" fillId="5" borderId="35" xfId="0" applyFont="1" applyFill="1" applyBorder="1" applyAlignment="1">
      <alignment horizontal="right"/>
    </xf>
    <xf numFmtId="164" fontId="126" fillId="0" borderId="182" xfId="0" applyNumberFormat="1" applyFont="1" applyBorder="1" applyAlignment="1">
      <alignment horizontal="left"/>
    </xf>
    <xf numFmtId="0" fontId="92" fillId="0" borderId="0" xfId="0" applyFont="1" applyAlignment="1">
      <alignment horizontal="center"/>
    </xf>
    <xf numFmtId="2" fontId="35" fillId="0" borderId="0" xfId="0" applyNumberFormat="1" applyFont="1"/>
    <xf numFmtId="14" fontId="35" fillId="0" borderId="0" xfId="0" quotePrefix="1" applyNumberFormat="1" applyFont="1" applyAlignment="1">
      <alignment horizontal="center"/>
    </xf>
    <xf numFmtId="2" fontId="35" fillId="0" borderId="0" xfId="0" applyNumberFormat="1" applyFont="1" applyAlignment="1">
      <alignment horizontal="center"/>
    </xf>
    <xf numFmtId="164" fontId="126" fillId="0" borderId="0" xfId="0" applyNumberFormat="1" applyFont="1" applyAlignment="1">
      <alignment horizontal="left"/>
    </xf>
    <xf numFmtId="0" fontId="142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2" fontId="123" fillId="0" borderId="0" xfId="0" applyNumberFormat="1" applyFont="1"/>
    <xf numFmtId="164" fontId="126" fillId="0" borderId="176" xfId="0" applyNumberFormat="1" applyFont="1" applyBorder="1" applyAlignment="1">
      <alignment horizontal="left"/>
    </xf>
    <xf numFmtId="164" fontId="126" fillId="0" borderId="56" xfId="0" applyNumberFormat="1" applyFont="1" applyBorder="1" applyAlignment="1">
      <alignment horizontal="center"/>
    </xf>
    <xf numFmtId="0" fontId="36" fillId="10" borderId="0" xfId="0" applyFont="1" applyFill="1" applyAlignment="1">
      <alignment horizontal="center" vertical="center"/>
    </xf>
    <xf numFmtId="0" fontId="36" fillId="10" borderId="50" xfId="0" applyFont="1" applyFill="1" applyBorder="1" applyAlignment="1">
      <alignment vertical="center"/>
    </xf>
    <xf numFmtId="164" fontId="126" fillId="0" borderId="50" xfId="0" applyNumberFormat="1" applyFont="1" applyBorder="1" applyAlignment="1">
      <alignment horizontal="left"/>
    </xf>
    <xf numFmtId="164" fontId="126" fillId="0" borderId="50" xfId="0" applyNumberFormat="1" applyFont="1" applyBorder="1" applyAlignment="1">
      <alignment horizontal="center"/>
    </xf>
    <xf numFmtId="0" fontId="86" fillId="5" borderId="50" xfId="0" applyFont="1" applyFill="1" applyBorder="1" applyAlignment="1">
      <alignment horizontal="center"/>
    </xf>
    <xf numFmtId="0" fontId="36" fillId="10" borderId="0" xfId="0" applyFont="1" applyFill="1" applyAlignment="1">
      <alignment vertical="center"/>
    </xf>
    <xf numFmtId="3" fontId="126" fillId="0" borderId="172" xfId="3" applyNumberFormat="1" applyFont="1" applyBorder="1" applyAlignment="1">
      <alignment horizontal="left"/>
    </xf>
    <xf numFmtId="164" fontId="96" fillId="0" borderId="0" xfId="0" applyNumberFormat="1" applyFont="1" applyAlignment="1">
      <alignment vertical="center"/>
    </xf>
    <xf numFmtId="0" fontId="131" fillId="10" borderId="181" xfId="0" applyFont="1" applyFill="1" applyBorder="1" applyAlignment="1">
      <alignment horizontal="center" vertical="center"/>
    </xf>
    <xf numFmtId="176" fontId="0" fillId="0" borderId="0" xfId="3" applyNumberFormat="1" applyFont="1"/>
    <xf numFmtId="164" fontId="127" fillId="0" borderId="181" xfId="0" applyNumberFormat="1" applyFont="1" applyBorder="1" applyAlignment="1">
      <alignment horizontal="center"/>
    </xf>
    <xf numFmtId="164" fontId="126" fillId="0" borderId="42" xfId="0" applyNumberFormat="1" applyFont="1" applyBorder="1" applyAlignment="1">
      <alignment horizontal="center"/>
    </xf>
    <xf numFmtId="0" fontId="92" fillId="0" borderId="0" xfId="0" applyFont="1"/>
    <xf numFmtId="0" fontId="30" fillId="0" borderId="0" xfId="0" applyFont="1" applyAlignment="1">
      <alignment vertical="center"/>
    </xf>
    <xf numFmtId="0" fontId="137" fillId="10" borderId="57" xfId="0" applyFont="1" applyFill="1" applyBorder="1" applyAlignment="1">
      <alignment horizontal="center" vertical="center"/>
    </xf>
    <xf numFmtId="0" fontId="137" fillId="10" borderId="205" xfId="0" applyFont="1" applyFill="1" applyBorder="1" applyAlignment="1">
      <alignment horizontal="center" vertical="center"/>
    </xf>
    <xf numFmtId="0" fontId="137" fillId="10" borderId="204" xfId="0" applyFont="1" applyFill="1" applyBorder="1" applyAlignment="1">
      <alignment horizontal="center"/>
    </xf>
    <xf numFmtId="164" fontId="8" fillId="0" borderId="4" xfId="1" applyNumberFormat="1" applyFont="1" applyFill="1" applyBorder="1" applyAlignment="1">
      <alignment horizontal="center"/>
    </xf>
    <xf numFmtId="164" fontId="8" fillId="0" borderId="21" xfId="1" applyNumberFormat="1" applyFont="1" applyFill="1" applyBorder="1" applyAlignment="1">
      <alignment horizontal="center"/>
    </xf>
    <xf numFmtId="164" fontId="8" fillId="0" borderId="18" xfId="1" applyNumberFormat="1" applyFont="1" applyFill="1" applyBorder="1" applyAlignment="1">
      <alignment horizontal="center"/>
    </xf>
    <xf numFmtId="164" fontId="13" fillId="0" borderId="24" xfId="1" applyNumberFormat="1" applyFont="1" applyFill="1" applyBorder="1" applyAlignment="1" applyProtection="1">
      <alignment horizontal="center"/>
      <protection hidden="1"/>
    </xf>
    <xf numFmtId="165" fontId="21" fillId="0" borderId="21" xfId="1" applyNumberFormat="1" applyFont="1" applyFill="1" applyBorder="1" applyAlignment="1" applyProtection="1">
      <alignment horizontal="center" vertical="center"/>
      <protection hidden="1"/>
    </xf>
    <xf numFmtId="164" fontId="131" fillId="0" borderId="79" xfId="8" applyNumberFormat="1" applyFont="1" applyFill="1" applyBorder="1" applyAlignment="1" applyProtection="1">
      <alignment horizontal="center"/>
      <protection hidden="1"/>
    </xf>
    <xf numFmtId="0" fontId="93" fillId="15" borderId="206" xfId="7" applyFont="1" applyBorder="1" applyAlignment="1" applyProtection="1">
      <alignment horizontal="center"/>
      <protection locked="0"/>
    </xf>
    <xf numFmtId="0" fontId="14" fillId="2" borderId="207" xfId="0" applyFont="1" applyFill="1" applyBorder="1" applyAlignment="1">
      <alignment horizontal="center" vertical="center"/>
    </xf>
    <xf numFmtId="0" fontId="8" fillId="0" borderId="46" xfId="0" applyFont="1" applyBorder="1" applyAlignment="1">
      <alignment horizontal="center"/>
    </xf>
    <xf numFmtId="164" fontId="8" fillId="0" borderId="48" xfId="0" applyNumberFormat="1" applyFont="1" applyBorder="1" applyAlignment="1">
      <alignment horizontal="center"/>
    </xf>
    <xf numFmtId="0" fontId="5" fillId="5" borderId="34" xfId="0" applyFont="1" applyFill="1" applyBorder="1" applyAlignment="1">
      <alignment horizontal="center"/>
    </xf>
    <xf numFmtId="164" fontId="21" fillId="0" borderId="22" xfId="1" applyNumberFormat="1" applyFont="1" applyFill="1" applyBorder="1" applyAlignment="1" applyProtection="1">
      <alignment horizontal="center"/>
      <protection hidden="1"/>
    </xf>
    <xf numFmtId="164" fontId="21" fillId="0" borderId="23" xfId="1" applyNumberFormat="1" applyFont="1" applyFill="1" applyBorder="1" applyAlignment="1" applyProtection="1">
      <alignment horizontal="center"/>
      <protection hidden="1"/>
    </xf>
    <xf numFmtId="164" fontId="21" fillId="0" borderId="24" xfId="1" applyNumberFormat="1" applyFont="1" applyFill="1" applyBorder="1" applyAlignment="1" applyProtection="1">
      <alignment horizontal="center"/>
      <protection hidden="1"/>
    </xf>
    <xf numFmtId="0" fontId="137" fillId="0" borderId="0" xfId="0" applyFont="1" applyAlignment="1">
      <alignment vertical="center"/>
    </xf>
    <xf numFmtId="0" fontId="11" fillId="5" borderId="33" xfId="0" applyFont="1" applyFill="1" applyBorder="1" applyAlignment="1">
      <alignment horizontal="center"/>
    </xf>
    <xf numFmtId="0" fontId="11" fillId="5" borderId="72" xfId="0" applyFont="1" applyFill="1" applyBorder="1" applyAlignment="1">
      <alignment horizontal="center"/>
    </xf>
    <xf numFmtId="16" fontId="137" fillId="0" borderId="0" xfId="0" quotePrefix="1" applyNumberFormat="1" applyFont="1" applyAlignment="1">
      <alignment horizontal="center" vertical="center"/>
    </xf>
    <xf numFmtId="0" fontId="2" fillId="5" borderId="33" xfId="0" applyFont="1" applyFill="1" applyBorder="1"/>
    <xf numFmtId="0" fontId="143" fillId="2" borderId="184" xfId="0" applyFont="1" applyFill="1" applyBorder="1" applyAlignment="1">
      <alignment horizontal="center" vertical="center"/>
    </xf>
    <xf numFmtId="0" fontId="143" fillId="2" borderId="201" xfId="0" applyFont="1" applyFill="1" applyBorder="1" applyAlignment="1">
      <alignment horizontal="center" vertical="center"/>
    </xf>
    <xf numFmtId="164" fontId="0" fillId="0" borderId="170" xfId="0" applyNumberFormat="1" applyBorder="1" applyAlignment="1">
      <alignment horizontal="center"/>
    </xf>
    <xf numFmtId="176" fontId="8" fillId="0" borderId="0" xfId="3" applyNumberFormat="1" applyFont="1" applyFill="1" applyBorder="1"/>
    <xf numFmtId="164" fontId="13" fillId="0" borderId="172" xfId="0" applyNumberFormat="1" applyFont="1" applyBorder="1" applyAlignment="1">
      <alignment horizontal="center"/>
    </xf>
    <xf numFmtId="164" fontId="13" fillId="0" borderId="40" xfId="0" applyNumberFormat="1" applyFont="1" applyBorder="1" applyAlignment="1">
      <alignment horizontal="center"/>
    </xf>
    <xf numFmtId="164" fontId="13" fillId="0" borderId="41" xfId="0" applyNumberFormat="1" applyFont="1" applyBorder="1" applyAlignment="1">
      <alignment horizontal="center"/>
    </xf>
    <xf numFmtId="164" fontId="13" fillId="0" borderId="42" xfId="0" applyNumberFormat="1" applyFont="1" applyBorder="1" applyAlignment="1">
      <alignment horizontal="center"/>
    </xf>
    <xf numFmtId="164" fontId="13" fillId="0" borderId="173" xfId="0" applyNumberFormat="1" applyFont="1" applyBorder="1" applyAlignment="1">
      <alignment horizontal="center"/>
    </xf>
    <xf numFmtId="164" fontId="13" fillId="0" borderId="58" xfId="0" applyNumberFormat="1" applyFont="1" applyBorder="1" applyAlignment="1">
      <alignment horizontal="center"/>
    </xf>
    <xf numFmtId="164" fontId="13" fillId="0" borderId="28" xfId="0" applyNumberFormat="1" applyFont="1" applyBorder="1" applyAlignment="1">
      <alignment horizontal="center"/>
    </xf>
    <xf numFmtId="164" fontId="13" fillId="0" borderId="164" xfId="0" applyNumberFormat="1" applyFont="1" applyBorder="1" applyAlignment="1">
      <alignment horizontal="center"/>
    </xf>
    <xf numFmtId="164" fontId="13" fillId="0" borderId="174" xfId="0" applyNumberFormat="1" applyFont="1" applyBorder="1" applyAlignment="1">
      <alignment horizontal="center"/>
    </xf>
    <xf numFmtId="164" fontId="13" fillId="0" borderId="25" xfId="0" applyNumberFormat="1" applyFont="1" applyBorder="1" applyAlignment="1">
      <alignment horizontal="center"/>
    </xf>
    <xf numFmtId="164" fontId="13" fillId="0" borderId="175" xfId="0" applyNumberFormat="1" applyFont="1" applyBorder="1" applyAlignment="1">
      <alignment horizontal="center"/>
    </xf>
    <xf numFmtId="164" fontId="13" fillId="0" borderId="46" xfId="0" applyNumberFormat="1" applyFont="1" applyBorder="1" applyAlignment="1">
      <alignment horizontal="center"/>
    </xf>
    <xf numFmtId="164" fontId="13" fillId="0" borderId="178" xfId="0" applyNumberFormat="1" applyFont="1" applyBorder="1" applyAlignment="1">
      <alignment horizontal="center"/>
    </xf>
    <xf numFmtId="164" fontId="13" fillId="0" borderId="179" xfId="0" applyNumberFormat="1" applyFont="1" applyBorder="1" applyAlignment="1">
      <alignment horizontal="center"/>
    </xf>
    <xf numFmtId="164" fontId="13" fillId="0" borderId="180" xfId="0" applyNumberFormat="1" applyFont="1" applyBorder="1" applyAlignment="1">
      <alignment horizontal="center"/>
    </xf>
    <xf numFmtId="0" fontId="7" fillId="0" borderId="0" xfId="0" applyFont="1" applyAlignment="1">
      <alignment vertical="center"/>
    </xf>
    <xf numFmtId="164" fontId="13" fillId="0" borderId="0" xfId="0" applyNumberFormat="1" applyFont="1" applyAlignment="1">
      <alignment horizontal="center"/>
    </xf>
    <xf numFmtId="176" fontId="13" fillId="0" borderId="0" xfId="3" applyNumberFormat="1" applyFont="1" applyFill="1" applyBorder="1"/>
    <xf numFmtId="0" fontId="8" fillId="0" borderId="0" xfId="0" applyFont="1"/>
    <xf numFmtId="43" fontId="8" fillId="0" borderId="0" xfId="3" applyFont="1" applyFill="1" applyBorder="1"/>
    <xf numFmtId="43" fontId="7" fillId="0" borderId="0" xfId="3" applyFont="1" applyFill="1" applyBorder="1"/>
    <xf numFmtId="0" fontId="8" fillId="0" borderId="57" xfId="0" applyFont="1" applyBorder="1"/>
    <xf numFmtId="0" fontId="23" fillId="0" borderId="57" xfId="0" applyFont="1" applyBorder="1" applyAlignment="1">
      <alignment vertical="center"/>
    </xf>
    <xf numFmtId="0" fontId="23" fillId="0" borderId="205" xfId="0" applyFont="1" applyBorder="1" applyAlignment="1">
      <alignment vertical="center"/>
    </xf>
    <xf numFmtId="0" fontId="5" fillId="5" borderId="33" xfId="0" applyFont="1" applyFill="1" applyBorder="1"/>
    <xf numFmtId="0" fontId="7" fillId="0" borderId="33" xfId="0" applyFont="1" applyBorder="1" applyAlignment="1">
      <alignment vertical="center"/>
    </xf>
    <xf numFmtId="0" fontId="8" fillId="0" borderId="34" xfId="0" applyFont="1" applyBorder="1" applyAlignment="1">
      <alignment horizontal="center"/>
    </xf>
    <xf numFmtId="0" fontId="42" fillId="5" borderId="26" xfId="0" applyFont="1" applyFill="1" applyBorder="1" applyAlignment="1">
      <alignment horizontal="center" vertical="center"/>
    </xf>
    <xf numFmtId="0" fontId="145" fillId="0" borderId="0" xfId="0" applyFont="1" applyAlignment="1">
      <alignment vertical="center"/>
    </xf>
    <xf numFmtId="0" fontId="147" fillId="0" borderId="0" xfId="14" applyFont="1" applyAlignment="1">
      <alignment vertical="center"/>
    </xf>
    <xf numFmtId="0" fontId="148" fillId="0" borderId="0" xfId="14" applyFont="1" applyAlignment="1">
      <alignment vertical="center"/>
    </xf>
    <xf numFmtId="0" fontId="147" fillId="0" borderId="48" xfId="14" applyFont="1" applyBorder="1" applyAlignment="1">
      <alignment vertical="center"/>
    </xf>
    <xf numFmtId="0" fontId="148" fillId="0" borderId="46" xfId="14" applyFont="1" applyBorder="1" applyAlignment="1">
      <alignment vertical="center"/>
    </xf>
    <xf numFmtId="0" fontId="147" fillId="0" borderId="45" xfId="14" applyFont="1" applyBorder="1" applyAlignment="1">
      <alignment vertical="center"/>
    </xf>
    <xf numFmtId="0" fontId="145" fillId="0" borderId="0" xfId="0" applyFont="1" applyAlignment="1">
      <alignment horizontal="center" vertical="center" wrapText="1"/>
    </xf>
    <xf numFmtId="0" fontId="148" fillId="0" borderId="43" xfId="14" applyFont="1" applyBorder="1" applyAlignment="1">
      <alignment vertical="center"/>
    </xf>
    <xf numFmtId="0" fontId="147" fillId="0" borderId="51" xfId="14" applyFont="1" applyBorder="1" applyAlignment="1">
      <alignment vertical="center"/>
    </xf>
    <xf numFmtId="0" fontId="145" fillId="0" borderId="50" xfId="0" applyFont="1" applyBorder="1" applyAlignment="1">
      <alignment horizontal="center" vertical="center" wrapText="1"/>
    </xf>
    <xf numFmtId="0" fontId="148" fillId="0" borderId="49" xfId="14" applyFont="1" applyBorder="1" applyAlignment="1">
      <alignment vertical="center"/>
    </xf>
    <xf numFmtId="0" fontId="149" fillId="0" borderId="48" xfId="14" applyFont="1" applyBorder="1" applyAlignment="1">
      <alignment horizontal="center" vertical="center"/>
    </xf>
    <xf numFmtId="0" fontId="150" fillId="0" borderId="47" xfId="14" applyFont="1" applyBorder="1" applyAlignment="1">
      <alignment horizontal="center" vertical="center"/>
    </xf>
    <xf numFmtId="0" fontId="149" fillId="0" borderId="46" xfId="14" applyFont="1" applyBorder="1" applyAlignment="1">
      <alignment horizontal="center" vertical="center"/>
    </xf>
    <xf numFmtId="0" fontId="151" fillId="0" borderId="45" xfId="0" applyFont="1" applyBorder="1" applyAlignment="1">
      <alignment vertical="center"/>
    </xf>
    <xf numFmtId="0" fontId="151" fillId="0" borderId="48" xfId="0" applyFont="1" applyBorder="1" applyAlignment="1">
      <alignment vertical="center"/>
    </xf>
    <xf numFmtId="0" fontId="148" fillId="0" borderId="47" xfId="14" applyFont="1" applyBorder="1" applyAlignment="1">
      <alignment vertical="center"/>
    </xf>
    <xf numFmtId="0" fontId="149" fillId="0" borderId="45" xfId="14" applyFont="1" applyBorder="1" applyAlignment="1">
      <alignment horizontal="center" vertical="center"/>
    </xf>
    <xf numFmtId="0" fontId="150" fillId="0" borderId="48" xfId="14" applyFont="1" applyBorder="1" applyAlignment="1">
      <alignment horizontal="center" vertical="center"/>
    </xf>
    <xf numFmtId="0" fontId="150" fillId="0" borderId="47" xfId="14" applyFont="1" applyBorder="1" applyAlignment="1">
      <alignment horizontal="left" vertical="center"/>
    </xf>
    <xf numFmtId="0" fontId="150" fillId="0" borderId="46" xfId="14" applyFont="1" applyBorder="1" applyAlignment="1">
      <alignment horizontal="left" vertical="center"/>
    </xf>
    <xf numFmtId="0" fontId="149" fillId="0" borderId="43" xfId="14" applyFont="1" applyBorder="1" applyAlignment="1">
      <alignment horizontal="center" vertical="center"/>
    </xf>
    <xf numFmtId="6" fontId="154" fillId="0" borderId="45" xfId="14" applyNumberFormat="1" applyFont="1" applyBorder="1"/>
    <xf numFmtId="6" fontId="154" fillId="0" borderId="0" xfId="14" applyNumberFormat="1" applyFont="1"/>
    <xf numFmtId="0" fontId="150" fillId="0" borderId="0" xfId="14" applyFont="1" applyAlignment="1">
      <alignment horizontal="center" vertical="center"/>
    </xf>
    <xf numFmtId="0" fontId="154" fillId="0" borderId="0" xfId="14" applyFont="1" applyAlignment="1">
      <alignment horizontal="left" indent="5"/>
    </xf>
    <xf numFmtId="164" fontId="150" fillId="0" borderId="0" xfId="14" applyNumberFormat="1" applyFont="1" applyAlignment="1">
      <alignment horizontal="center" vertical="center"/>
    </xf>
    <xf numFmtId="0" fontId="155" fillId="0" borderId="0" xfId="14" applyFont="1" applyAlignment="1">
      <alignment horizontal="left" vertical="center" indent="2"/>
    </xf>
    <xf numFmtId="0" fontId="155" fillId="0" borderId="43" xfId="14" applyFont="1" applyBorder="1" applyAlignment="1">
      <alignment horizontal="left" vertical="center" indent="2"/>
    </xf>
    <xf numFmtId="177" fontId="150" fillId="0" borderId="0" xfId="14" applyNumberFormat="1" applyFont="1" applyAlignment="1">
      <alignment horizontal="center" vertical="center"/>
    </xf>
    <xf numFmtId="0" fontId="154" fillId="0" borderId="0" xfId="14" applyFont="1" applyAlignment="1">
      <alignment vertical="center"/>
    </xf>
    <xf numFmtId="0" fontId="150" fillId="0" borderId="43" xfId="14" applyFont="1" applyBorder="1" applyAlignment="1">
      <alignment horizontal="center" vertical="center"/>
    </xf>
    <xf numFmtId="0" fontId="156" fillId="0" borderId="0" xfId="14" applyFont="1" applyAlignment="1">
      <alignment vertical="center"/>
    </xf>
    <xf numFmtId="0" fontId="156" fillId="0" borderId="43" xfId="14" applyFont="1" applyBorder="1" applyAlignment="1">
      <alignment vertical="center"/>
    </xf>
    <xf numFmtId="0" fontId="145" fillId="0" borderId="45" xfId="0" applyFont="1" applyBorder="1" applyAlignment="1">
      <alignment vertical="center"/>
    </xf>
    <xf numFmtId="0" fontId="153" fillId="0" borderId="0" xfId="14" applyFont="1" applyAlignment="1">
      <alignment vertical="center"/>
    </xf>
    <xf numFmtId="0" fontId="157" fillId="0" borderId="0" xfId="4" applyFont="1" applyBorder="1" applyAlignment="1"/>
    <xf numFmtId="0" fontId="154" fillId="0" borderId="43" xfId="14" applyFont="1" applyBorder="1" applyAlignment="1">
      <alignment vertical="center"/>
    </xf>
    <xf numFmtId="0" fontId="145" fillId="0" borderId="45" xfId="0" applyFont="1" applyBorder="1" applyAlignment="1">
      <alignment horizontal="center" vertical="center"/>
    </xf>
    <xf numFmtId="0" fontId="145" fillId="0" borderId="0" xfId="0" applyFont="1" applyAlignment="1">
      <alignment horizontal="center" vertical="center"/>
    </xf>
    <xf numFmtId="0" fontId="157" fillId="0" borderId="0" xfId="4" applyFont="1" applyBorder="1"/>
    <xf numFmtId="0" fontId="150" fillId="0" borderId="0" xfId="14" applyFont="1" applyAlignment="1">
      <alignment horizontal="left" vertical="center" indent="1"/>
    </xf>
    <xf numFmtId="0" fontId="150" fillId="0" borderId="43" xfId="14" applyFont="1" applyBorder="1" applyAlignment="1">
      <alignment horizontal="left" vertical="center" indent="1"/>
    </xf>
    <xf numFmtId="0" fontId="153" fillId="0" borderId="43" xfId="14" applyFont="1" applyBorder="1" applyAlignment="1">
      <alignment vertical="center"/>
    </xf>
    <xf numFmtId="0" fontId="147" fillId="0" borderId="43" xfId="14" applyFont="1" applyBorder="1" applyAlignment="1">
      <alignment vertical="center"/>
    </xf>
    <xf numFmtId="0" fontId="147" fillId="0" borderId="50" xfId="14" applyFont="1" applyBorder="1" applyAlignment="1">
      <alignment vertical="center"/>
    </xf>
    <xf numFmtId="0" fontId="147" fillId="0" borderId="49" xfId="14" applyFont="1" applyBorder="1" applyAlignment="1">
      <alignment vertical="center"/>
    </xf>
    <xf numFmtId="6" fontId="154" fillId="0" borderId="45" xfId="14" applyNumberFormat="1" applyFont="1" applyBorder="1" applyAlignment="1">
      <alignment vertical="center"/>
    </xf>
    <xf numFmtId="6" fontId="154" fillId="0" borderId="0" xfId="14" applyNumberFormat="1" applyFont="1" applyAlignment="1">
      <alignment vertical="center"/>
    </xf>
    <xf numFmtId="0" fontId="154" fillId="0" borderId="0" xfId="14" applyFont="1" applyAlignment="1">
      <alignment horizontal="center"/>
    </xf>
    <xf numFmtId="0" fontId="154" fillId="0" borderId="0" xfId="14" applyFont="1" applyAlignment="1">
      <alignment horizontal="center" vertical="top"/>
    </xf>
    <xf numFmtId="6" fontId="158" fillId="0" borderId="45" xfId="14" applyNumberFormat="1" applyFont="1" applyBorder="1" applyAlignment="1">
      <alignment vertical="center"/>
    </xf>
    <xf numFmtId="6" fontId="158" fillId="0" borderId="0" xfId="14" applyNumberFormat="1" applyFont="1" applyAlignment="1">
      <alignment vertical="center"/>
    </xf>
    <xf numFmtId="0" fontId="152" fillId="0" borderId="0" xfId="14" applyFont="1" applyAlignment="1">
      <alignment horizontal="center" vertical="center"/>
    </xf>
    <xf numFmtId="0" fontId="152" fillId="0" borderId="0" xfId="14" applyFont="1" applyAlignment="1">
      <alignment horizontal="center" vertical="top"/>
    </xf>
    <xf numFmtId="0" fontId="152" fillId="0" borderId="0" xfId="14" applyFont="1" applyAlignment="1">
      <alignment vertical="center"/>
    </xf>
    <xf numFmtId="0" fontId="152" fillId="0" borderId="43" xfId="14" applyFont="1" applyBorder="1" applyAlignment="1">
      <alignment vertical="center"/>
    </xf>
    <xf numFmtId="6" fontId="152" fillId="0" borderId="45" xfId="14" applyNumberFormat="1" applyFont="1" applyBorder="1" applyAlignment="1">
      <alignment vertical="center"/>
    </xf>
    <xf numFmtId="6" fontId="152" fillId="0" borderId="0" xfId="14" applyNumberFormat="1" applyFont="1" applyAlignment="1">
      <alignment vertical="center"/>
    </xf>
    <xf numFmtId="0" fontId="152" fillId="0" borderId="43" xfId="14" applyFont="1" applyBorder="1" applyAlignment="1">
      <alignment horizontal="center" vertical="center"/>
    </xf>
    <xf numFmtId="0" fontId="159" fillId="0" borderId="45" xfId="14" applyFont="1" applyBorder="1" applyAlignment="1">
      <alignment vertical="center"/>
    </xf>
    <xf numFmtId="0" fontId="159" fillId="0" borderId="0" xfId="14" applyFont="1" applyAlignment="1">
      <alignment vertical="center"/>
    </xf>
    <xf numFmtId="0" fontId="159" fillId="0" borderId="43" xfId="14" applyFont="1" applyBorder="1" applyAlignment="1">
      <alignment vertical="center"/>
    </xf>
    <xf numFmtId="0" fontId="150" fillId="0" borderId="45" xfId="14" applyFont="1" applyBorder="1" applyAlignment="1">
      <alignment horizontal="center" vertical="center"/>
    </xf>
    <xf numFmtId="0" fontId="150" fillId="0" borderId="50" xfId="14" applyFont="1" applyBorder="1" applyAlignment="1">
      <alignment horizontal="center" vertical="center"/>
    </xf>
    <xf numFmtId="0" fontId="160" fillId="0" borderId="0" xfId="14" applyFont="1" applyAlignment="1">
      <alignment vertical="center"/>
    </xf>
    <xf numFmtId="0" fontId="161" fillId="0" borderId="0" xfId="0" applyFont="1" applyAlignment="1">
      <alignment horizontal="center" vertical="center"/>
    </xf>
    <xf numFmtId="0" fontId="159" fillId="0" borderId="51" xfId="14" applyFont="1" applyBorder="1" applyAlignment="1">
      <alignment vertical="center"/>
    </xf>
    <xf numFmtId="0" fontId="159" fillId="0" borderId="50" xfId="14" applyFont="1" applyBorder="1" applyAlignment="1">
      <alignment vertical="center"/>
    </xf>
    <xf numFmtId="0" fontId="159" fillId="0" borderId="49" xfId="14" applyFont="1" applyBorder="1" applyAlignment="1">
      <alignment vertical="center"/>
    </xf>
    <xf numFmtId="0" fontId="154" fillId="0" borderId="51" xfId="14" applyFont="1" applyBorder="1" applyAlignment="1">
      <alignment vertical="center" wrapText="1"/>
    </xf>
    <xf numFmtId="0" fontId="154" fillId="0" borderId="50" xfId="14" applyFont="1" applyBorder="1" applyAlignment="1">
      <alignment vertical="center" wrapText="1"/>
    </xf>
    <xf numFmtId="0" fontId="154" fillId="0" borderId="49" xfId="14" applyFont="1" applyBorder="1" applyAlignment="1">
      <alignment vertical="center" wrapText="1"/>
    </xf>
    <xf numFmtId="14" fontId="162" fillId="0" borderId="45" xfId="14" applyNumberFormat="1" applyFont="1" applyBorder="1" applyAlignment="1">
      <alignment vertical="center"/>
    </xf>
    <xf numFmtId="14" fontId="162" fillId="0" borderId="0" xfId="14" applyNumberFormat="1" applyFont="1" applyAlignment="1">
      <alignment vertical="center"/>
    </xf>
    <xf numFmtId="14" fontId="162" fillId="0" borderId="43" xfId="14" applyNumberFormat="1" applyFont="1" applyBorder="1" applyAlignment="1">
      <alignment vertical="center"/>
    </xf>
    <xf numFmtId="0" fontId="154" fillId="0" borderId="45" xfId="14" applyFont="1" applyBorder="1" applyAlignment="1">
      <alignment horizontal="center" vertical="center"/>
    </xf>
    <xf numFmtId="0" fontId="154" fillId="0" borderId="0" xfId="14" applyFont="1" applyAlignment="1">
      <alignment horizontal="center" vertical="center"/>
    </xf>
    <xf numFmtId="0" fontId="154" fillId="0" borderId="43" xfId="14" applyFont="1" applyBorder="1" applyAlignment="1">
      <alignment horizontal="center" vertical="center"/>
    </xf>
    <xf numFmtId="164" fontId="163" fillId="0" borderId="0" xfId="14" applyNumberFormat="1" applyFont="1" applyAlignment="1">
      <alignment horizontal="center" vertical="center"/>
    </xf>
    <xf numFmtId="0" fontId="160" fillId="0" borderId="0" xfId="14" applyFont="1" applyAlignment="1">
      <alignment horizontal="center" vertical="center"/>
    </xf>
    <xf numFmtId="0" fontId="147" fillId="0" borderId="0" xfId="14" applyFont="1" applyAlignment="1">
      <alignment horizontal="center" vertical="center"/>
    </xf>
    <xf numFmtId="0" fontId="147" fillId="0" borderId="47" xfId="14" applyFont="1" applyBorder="1" applyAlignment="1">
      <alignment vertical="center"/>
    </xf>
    <xf numFmtId="0" fontId="147" fillId="0" borderId="46" xfId="14" applyFont="1" applyBorder="1" applyAlignment="1">
      <alignment vertical="center"/>
    </xf>
    <xf numFmtId="0" fontId="154" fillId="0" borderId="51" xfId="14" applyFont="1" applyBorder="1" applyAlignment="1">
      <alignment horizontal="center" vertical="top"/>
    </xf>
    <xf numFmtId="0" fontId="154" fillId="0" borderId="50" xfId="14" applyFont="1" applyBorder="1" applyAlignment="1">
      <alignment horizontal="center" vertical="top"/>
    </xf>
    <xf numFmtId="0" fontId="154" fillId="0" borderId="49" xfId="14" applyFont="1" applyBorder="1" applyAlignment="1">
      <alignment horizontal="center" vertical="top"/>
    </xf>
    <xf numFmtId="0" fontId="170" fillId="0" borderId="48" xfId="0" applyFont="1" applyBorder="1" applyAlignment="1">
      <alignment vertical="center"/>
    </xf>
    <xf numFmtId="0" fontId="170" fillId="0" borderId="47" xfId="0" applyFont="1" applyBorder="1" applyAlignment="1">
      <alignment vertical="center"/>
    </xf>
    <xf numFmtId="0" fontId="171" fillId="0" borderId="46" xfId="14" applyFont="1" applyBorder="1" applyAlignment="1">
      <alignment vertical="center"/>
    </xf>
    <xf numFmtId="0" fontId="170" fillId="0" borderId="45" xfId="0" applyFont="1" applyBorder="1" applyAlignment="1">
      <alignment vertical="center"/>
    </xf>
    <xf numFmtId="0" fontId="170" fillId="0" borderId="0" xfId="0" applyFont="1" applyAlignment="1">
      <alignment vertical="center"/>
    </xf>
    <xf numFmtId="0" fontId="171" fillId="0" borderId="43" xfId="14" applyFont="1" applyBorder="1" applyAlignment="1">
      <alignment vertical="center"/>
    </xf>
    <xf numFmtId="0" fontId="172" fillId="0" borderId="45" xfId="14" applyFont="1" applyBorder="1"/>
    <xf numFmtId="0" fontId="172" fillId="0" borderId="0" xfId="14" applyFont="1"/>
    <xf numFmtId="0" fontId="172" fillId="0" borderId="43" xfId="14" applyFont="1" applyBorder="1"/>
    <xf numFmtId="0" fontId="152" fillId="0" borderId="43" xfId="14" applyFont="1" applyBorder="1"/>
    <xf numFmtId="0" fontId="154" fillId="0" borderId="0" xfId="14" applyFont="1"/>
    <xf numFmtId="0" fontId="150" fillId="0" borderId="0" xfId="14" applyFont="1" applyAlignment="1">
      <alignment vertical="center"/>
    </xf>
    <xf numFmtId="0" fontId="150" fillId="0" borderId="18" xfId="14" applyFont="1" applyBorder="1" applyAlignment="1">
      <alignment vertical="center"/>
    </xf>
    <xf numFmtId="0" fontId="150" fillId="0" borderId="17" xfId="14" applyFont="1" applyBorder="1" applyAlignment="1">
      <alignment vertical="center"/>
    </xf>
    <xf numFmtId="0" fontId="150" fillId="0" borderId="16" xfId="14" applyFont="1" applyBorder="1" applyAlignment="1">
      <alignment vertical="center"/>
    </xf>
    <xf numFmtId="0" fontId="150" fillId="0" borderId="21" xfId="14" applyFont="1" applyBorder="1" applyAlignment="1">
      <alignment vertical="center"/>
    </xf>
    <xf numFmtId="0" fontId="150" fillId="0" borderId="15" xfId="14" applyFont="1" applyBorder="1" applyAlignment="1">
      <alignment vertical="center"/>
    </xf>
    <xf numFmtId="178" fontId="173" fillId="0" borderId="21" xfId="14" applyNumberFormat="1" applyFont="1" applyBorder="1" applyAlignment="1">
      <alignment horizontal="center" vertical="center"/>
    </xf>
    <xf numFmtId="169" fontId="150" fillId="0" borderId="0" xfId="14" applyNumberFormat="1" applyFont="1" applyAlignment="1">
      <alignment horizontal="center" vertical="center"/>
    </xf>
    <xf numFmtId="179" fontId="160" fillId="0" borderId="0" xfId="14" applyNumberFormat="1" applyFont="1" applyAlignment="1">
      <alignment horizontal="center" vertical="center"/>
    </xf>
    <xf numFmtId="169" fontId="160" fillId="0" borderId="0" xfId="14" applyNumberFormat="1" applyFont="1" applyAlignment="1">
      <alignment horizontal="center" vertical="center"/>
    </xf>
    <xf numFmtId="164" fontId="160" fillId="0" borderId="0" xfId="14" applyNumberFormat="1" applyFont="1" applyAlignment="1">
      <alignment horizontal="center" vertical="center"/>
    </xf>
    <xf numFmtId="178" fontId="150" fillId="0" borderId="21" xfId="14" applyNumberFormat="1" applyFont="1" applyBorder="1" applyAlignment="1">
      <alignment vertical="center"/>
    </xf>
    <xf numFmtId="169" fontId="150" fillId="0" borderId="0" xfId="14" applyNumberFormat="1" applyFont="1" applyAlignment="1">
      <alignment vertical="center"/>
    </xf>
    <xf numFmtId="179" fontId="150" fillId="0" borderId="0" xfId="14" applyNumberFormat="1" applyFont="1" applyAlignment="1">
      <alignment vertical="center"/>
    </xf>
    <xf numFmtId="166" fontId="150" fillId="0" borderId="0" xfId="14" applyNumberFormat="1" applyFont="1" applyAlignment="1">
      <alignment horizontal="center" vertical="center"/>
    </xf>
    <xf numFmtId="0" fontId="150" fillId="0" borderId="4" xfId="14" applyFont="1" applyBorder="1" applyAlignment="1">
      <alignment vertical="center"/>
    </xf>
    <xf numFmtId="0" fontId="150" fillId="0" borderId="14" xfId="14" applyFont="1" applyBorder="1" applyAlignment="1">
      <alignment vertical="center"/>
    </xf>
    <xf numFmtId="0" fontId="150" fillId="0" borderId="2" xfId="14" applyFont="1" applyBorder="1" applyAlignment="1">
      <alignment vertical="center" wrapText="1"/>
    </xf>
    <xf numFmtId="0" fontId="149" fillId="0" borderId="0" xfId="14" applyFont="1" applyAlignment="1">
      <alignment horizontal="center" vertical="center"/>
    </xf>
    <xf numFmtId="0" fontId="174" fillId="16" borderId="45" xfId="14" applyFont="1" applyFill="1" applyBorder="1" applyAlignment="1">
      <alignment horizontal="center" vertical="center"/>
    </xf>
    <xf numFmtId="0" fontId="149" fillId="16" borderId="0" xfId="14" applyFont="1" applyFill="1" applyAlignment="1">
      <alignment horizontal="center" vertical="center"/>
    </xf>
    <xf numFmtId="0" fontId="174" fillId="16" borderId="0" xfId="14" applyFont="1" applyFill="1" applyAlignment="1">
      <alignment horizontal="center" vertical="center"/>
    </xf>
    <xf numFmtId="0" fontId="149" fillId="16" borderId="43" xfId="14" applyFont="1" applyFill="1" applyBorder="1" applyAlignment="1">
      <alignment horizontal="center" vertical="center"/>
    </xf>
    <xf numFmtId="0" fontId="174" fillId="16" borderId="45" xfId="14" applyFont="1" applyFill="1" applyBorder="1" applyAlignment="1">
      <alignment vertical="center"/>
    </xf>
    <xf numFmtId="0" fontId="149" fillId="16" borderId="0" xfId="14" applyFont="1" applyFill="1" applyAlignment="1">
      <alignment horizontal="right" vertical="center"/>
    </xf>
    <xf numFmtId="0" fontId="174" fillId="16" borderId="0" xfId="14" applyFont="1" applyFill="1" applyAlignment="1">
      <alignment vertical="center"/>
    </xf>
    <xf numFmtId="0" fontId="174" fillId="16" borderId="0" xfId="0" applyFont="1" applyFill="1" applyAlignment="1">
      <alignment vertical="center"/>
    </xf>
    <xf numFmtId="0" fontId="149" fillId="16" borderId="43" xfId="0" applyFont="1" applyFill="1" applyBorder="1" applyAlignment="1">
      <alignment vertical="center"/>
    </xf>
    <xf numFmtId="0" fontId="149" fillId="16" borderId="0" xfId="14" applyFont="1" applyFill="1" applyAlignment="1">
      <alignment vertical="center"/>
    </xf>
    <xf numFmtId="0" fontId="149" fillId="16" borderId="0" xfId="0" applyFont="1" applyFill="1" applyAlignment="1">
      <alignment vertical="center"/>
    </xf>
    <xf numFmtId="164" fontId="174" fillId="16" borderId="0" xfId="14" applyNumberFormat="1" applyFont="1" applyFill="1" applyAlignment="1">
      <alignment horizontal="right" vertical="center"/>
    </xf>
    <xf numFmtId="0" fontId="149" fillId="16" borderId="0" xfId="14" applyFont="1" applyFill="1" applyAlignment="1">
      <alignment horizontal="left" vertical="center"/>
    </xf>
    <xf numFmtId="0" fontId="149" fillId="16" borderId="45" xfId="14" applyFont="1" applyFill="1" applyBorder="1" applyAlignment="1">
      <alignment horizontal="left" vertical="center" wrapText="1"/>
    </xf>
    <xf numFmtId="0" fontId="176" fillId="16" borderId="0" xfId="15" applyFont="1" applyFill="1" applyBorder="1" applyAlignment="1" applyProtection="1">
      <alignment horizontal="left" vertical="center"/>
    </xf>
    <xf numFmtId="0" fontId="177" fillId="16" borderId="43" xfId="15" applyFont="1" applyFill="1" applyBorder="1" applyAlignment="1" applyProtection="1">
      <alignment horizontal="left" vertical="center"/>
    </xf>
    <xf numFmtId="0" fontId="149" fillId="16" borderId="45" xfId="14" applyFont="1" applyFill="1" applyBorder="1" applyAlignment="1">
      <alignment vertical="center"/>
    </xf>
    <xf numFmtId="180" fontId="149" fillId="16" borderId="0" xfId="14" applyNumberFormat="1" applyFont="1" applyFill="1" applyAlignment="1">
      <alignment horizontal="left" vertical="center"/>
    </xf>
    <xf numFmtId="0" fontId="176" fillId="16" borderId="0" xfId="4" applyFont="1" applyFill="1" applyBorder="1" applyAlignment="1" applyProtection="1">
      <alignment vertical="center"/>
    </xf>
    <xf numFmtId="0" fontId="176" fillId="16" borderId="0" xfId="4" applyFont="1" applyFill="1" applyBorder="1" applyAlignment="1">
      <alignment vertical="center"/>
    </xf>
    <xf numFmtId="181" fontId="149" fillId="16" borderId="0" xfId="16" applyNumberFormat="1" applyFont="1" applyFill="1" applyAlignment="1">
      <alignment horizontal="right" vertical="center"/>
    </xf>
    <xf numFmtId="0" fontId="177" fillId="16" borderId="0" xfId="15" applyFont="1" applyFill="1" applyBorder="1" applyAlignment="1" applyProtection="1">
      <alignment horizontal="left" vertical="center"/>
    </xf>
    <xf numFmtId="0" fontId="177" fillId="16" borderId="0" xfId="14" applyFont="1" applyFill="1" applyAlignment="1">
      <alignment vertical="center"/>
    </xf>
    <xf numFmtId="182" fontId="149" fillId="16" borderId="45" xfId="14" applyNumberFormat="1" applyFont="1" applyFill="1" applyBorder="1" applyAlignment="1">
      <alignment vertical="center"/>
    </xf>
    <xf numFmtId="0" fontId="174" fillId="16" borderId="51" xfId="14" applyFont="1" applyFill="1" applyBorder="1" applyAlignment="1">
      <alignment vertical="center"/>
    </xf>
    <xf numFmtId="0" fontId="174" fillId="16" borderId="50" xfId="14" applyFont="1" applyFill="1" applyBorder="1" applyAlignment="1">
      <alignment vertical="center"/>
    </xf>
    <xf numFmtId="0" fontId="149" fillId="16" borderId="49" xfId="14" applyFont="1" applyFill="1" applyBorder="1" applyAlignment="1">
      <alignment vertical="center"/>
    </xf>
    <xf numFmtId="0" fontId="49" fillId="0" borderId="0" xfId="0" applyFont="1" applyAlignment="1">
      <alignment horizontal="center" vertical="center" wrapText="1"/>
    </xf>
    <xf numFmtId="0" fontId="151" fillId="0" borderId="47" xfId="0" applyFont="1" applyBorder="1" applyAlignment="1">
      <alignment vertical="center"/>
    </xf>
    <xf numFmtId="0" fontId="151" fillId="0" borderId="46" xfId="0" applyFont="1" applyBorder="1" applyAlignment="1">
      <alignment vertical="center"/>
    </xf>
    <xf numFmtId="0" fontId="148" fillId="0" borderId="45" xfId="0" applyFont="1" applyBorder="1" applyAlignment="1">
      <alignment vertical="center"/>
    </xf>
    <xf numFmtId="0" fontId="148" fillId="0" borderId="0" xfId="14" applyFont="1" applyAlignment="1">
      <alignment horizontal="center" vertical="center"/>
    </xf>
    <xf numFmtId="0" fontId="151" fillId="0" borderId="0" xfId="0" applyFont="1" applyAlignment="1">
      <alignment vertical="center"/>
    </xf>
    <xf numFmtId="0" fontId="148" fillId="0" borderId="43" xfId="0" applyFont="1" applyBorder="1" applyAlignment="1">
      <alignment vertical="center"/>
    </xf>
    <xf numFmtId="169" fontId="147" fillId="0" borderId="0" xfId="14" applyNumberFormat="1" applyFont="1" applyAlignment="1">
      <alignment vertical="justify"/>
    </xf>
    <xf numFmtId="0" fontId="179" fillId="0" borderId="0" xfId="0" applyFont="1" applyAlignment="1">
      <alignment vertical="center"/>
    </xf>
    <xf numFmtId="165" fontId="146" fillId="0" borderId="0" xfId="1" applyNumberFormat="1" applyFont="1" applyFill="1" applyBorder="1" applyAlignment="1">
      <alignment horizontal="center" vertical="center"/>
    </xf>
    <xf numFmtId="0" fontId="180" fillId="0" borderId="0" xfId="14" applyFont="1" applyAlignment="1">
      <alignment horizontal="center" vertical="center"/>
    </xf>
    <xf numFmtId="0" fontId="14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0" fontId="181" fillId="0" borderId="0" xfId="14" applyFont="1" applyAlignment="1">
      <alignment vertical="center"/>
    </xf>
    <xf numFmtId="169" fontId="146" fillId="0" borderId="0" xfId="14" applyNumberFormat="1" applyAlignment="1">
      <alignment horizontal="center" vertical="center"/>
    </xf>
    <xf numFmtId="169" fontId="146" fillId="0" borderId="0" xfId="14" applyNumberFormat="1" applyAlignment="1">
      <alignment vertical="center"/>
    </xf>
    <xf numFmtId="0" fontId="0" fillId="0" borderId="0" xfId="0" applyAlignment="1">
      <alignment horizontal="center" vertical="center"/>
    </xf>
    <xf numFmtId="0" fontId="180" fillId="0" borderId="0" xfId="14" applyFont="1" applyAlignment="1">
      <alignment vertical="center"/>
    </xf>
    <xf numFmtId="0" fontId="5" fillId="0" borderId="0" xfId="0" applyFont="1" applyAlignment="1">
      <alignment vertical="center"/>
    </xf>
    <xf numFmtId="164" fontId="146" fillId="0" borderId="48" xfId="14" applyNumberFormat="1" applyBorder="1" applyAlignment="1">
      <alignment horizontal="center" vertical="center"/>
    </xf>
    <xf numFmtId="164" fontId="146" fillId="0" borderId="47" xfId="14" applyNumberFormat="1" applyBorder="1" applyAlignment="1">
      <alignment horizontal="center" vertical="center"/>
    </xf>
    <xf numFmtId="164" fontId="146" fillId="0" borderId="46" xfId="14" applyNumberFormat="1" applyBorder="1" applyAlignment="1">
      <alignment horizontal="center" vertical="center"/>
    </xf>
    <xf numFmtId="0" fontId="180" fillId="16" borderId="52" xfId="14" applyFont="1" applyFill="1" applyBorder="1" applyAlignment="1">
      <alignment horizontal="center" vertical="center"/>
    </xf>
    <xf numFmtId="164" fontId="146" fillId="0" borderId="207" xfId="14" applyNumberFormat="1" applyBorder="1" applyAlignment="1">
      <alignment horizontal="center" vertical="center"/>
    </xf>
    <xf numFmtId="164" fontId="146" fillId="0" borderId="208" xfId="14" applyNumberFormat="1" applyBorder="1" applyAlignment="1">
      <alignment horizontal="center" vertical="center"/>
    </xf>
    <xf numFmtId="164" fontId="146" fillId="0" borderId="172" xfId="14" applyNumberFormat="1" applyBorder="1" applyAlignment="1">
      <alignment horizontal="center" vertical="center"/>
    </xf>
    <xf numFmtId="164" fontId="146" fillId="0" borderId="183" xfId="14" applyNumberFormat="1" applyBorder="1" applyAlignment="1">
      <alignment horizontal="center" vertical="center"/>
    </xf>
    <xf numFmtId="164" fontId="146" fillId="0" borderId="23" xfId="14" applyNumberFormat="1" applyBorder="1" applyAlignment="1">
      <alignment horizontal="center" vertical="center"/>
    </xf>
    <xf numFmtId="164" fontId="146" fillId="0" borderId="173" xfId="14" applyNumberFormat="1" applyBorder="1" applyAlignment="1">
      <alignment horizontal="center" vertical="center"/>
    </xf>
    <xf numFmtId="0" fontId="182" fillId="16" borderId="43" xfId="14" applyFont="1" applyFill="1" applyBorder="1" applyAlignment="1">
      <alignment horizontal="center" vertical="center"/>
    </xf>
    <xf numFmtId="164" fontId="146" fillId="0" borderId="35" xfId="14" applyNumberFormat="1" applyBorder="1" applyAlignment="1">
      <alignment horizontal="center" vertical="center"/>
    </xf>
    <xf numFmtId="164" fontId="146" fillId="0" borderId="34" xfId="14" applyNumberFormat="1" applyBorder="1" applyAlignment="1">
      <alignment horizontal="center" vertical="center"/>
    </xf>
    <xf numFmtId="164" fontId="146" fillId="0" borderId="33" xfId="14" applyNumberFormat="1" applyBorder="1" applyAlignment="1">
      <alignment horizontal="center" vertical="center"/>
    </xf>
    <xf numFmtId="0" fontId="174" fillId="16" borderId="72" xfId="14" applyFont="1" applyFill="1" applyBorder="1" applyAlignment="1">
      <alignment horizontal="center" vertical="center"/>
    </xf>
    <xf numFmtId="0" fontId="180" fillId="16" borderId="51" xfId="14" applyFont="1" applyFill="1" applyBorder="1" applyAlignment="1">
      <alignment horizontal="center" vertical="center"/>
    </xf>
    <xf numFmtId="0" fontId="180" fillId="16" borderId="50" xfId="14" applyFont="1" applyFill="1" applyBorder="1" applyAlignment="1">
      <alignment vertical="center"/>
    </xf>
    <xf numFmtId="0" fontId="180" fillId="16" borderId="50" xfId="14" applyFont="1" applyFill="1" applyBorder="1" applyAlignment="1">
      <alignment horizontal="center" vertical="center"/>
    </xf>
    <xf numFmtId="0" fontId="180" fillId="16" borderId="33" xfId="14" applyFont="1" applyFill="1" applyBorder="1" applyAlignment="1">
      <alignment horizontal="center" vertical="center"/>
    </xf>
    <xf numFmtId="0" fontId="180" fillId="16" borderId="49" xfId="14" applyFont="1" applyFill="1" applyBorder="1" applyAlignment="1">
      <alignment horizontal="center" vertical="center"/>
    </xf>
    <xf numFmtId="169" fontId="148" fillId="0" borderId="0" xfId="14" applyNumberFormat="1" applyFont="1" applyAlignment="1">
      <alignment horizontal="center" vertical="center"/>
    </xf>
    <xf numFmtId="169" fontId="147" fillId="0" borderId="0" xfId="14" applyNumberFormat="1" applyFont="1" applyAlignment="1">
      <alignment horizontal="center" vertical="center"/>
    </xf>
    <xf numFmtId="164" fontId="147" fillId="0" borderId="0" xfId="14" applyNumberFormat="1" applyFont="1" applyAlignment="1">
      <alignment horizontal="center" vertical="center"/>
    </xf>
    <xf numFmtId="169" fontId="147" fillId="0" borderId="0" xfId="14" applyNumberFormat="1" applyFont="1" applyAlignment="1">
      <alignment vertical="center"/>
    </xf>
    <xf numFmtId="0" fontId="180" fillId="16" borderId="177" xfId="14" applyFont="1" applyFill="1" applyBorder="1" applyAlignment="1">
      <alignment horizontal="center" vertical="center"/>
    </xf>
    <xf numFmtId="0" fontId="180" fillId="16" borderId="173" xfId="14" applyFont="1" applyFill="1" applyBorder="1" applyAlignment="1">
      <alignment horizontal="center" vertical="center"/>
    </xf>
    <xf numFmtId="0" fontId="180" fillId="16" borderId="207" xfId="14" applyFont="1" applyFill="1" applyBorder="1" applyAlignment="1">
      <alignment horizontal="center" vertical="center"/>
    </xf>
    <xf numFmtId="0" fontId="180" fillId="16" borderId="208" xfId="14" applyFont="1" applyFill="1" applyBorder="1" applyAlignment="1">
      <alignment horizontal="center" vertical="center"/>
    </xf>
    <xf numFmtId="0" fontId="180" fillId="16" borderId="208" xfId="14" applyFont="1" applyFill="1" applyBorder="1" applyAlignment="1">
      <alignment vertical="center"/>
    </xf>
    <xf numFmtId="0" fontId="180" fillId="16" borderId="210" xfId="14" applyFont="1" applyFill="1" applyBorder="1" applyAlignment="1">
      <alignment horizontal="right" vertical="center"/>
    </xf>
    <xf numFmtId="0" fontId="180" fillId="16" borderId="202" xfId="14" applyFont="1" applyFill="1" applyBorder="1" applyAlignment="1">
      <alignment horizontal="center" vertical="center"/>
    </xf>
    <xf numFmtId="0" fontId="0" fillId="16" borderId="208" xfId="0" applyFill="1" applyBorder="1" applyAlignment="1">
      <alignment vertical="center"/>
    </xf>
    <xf numFmtId="0" fontId="180" fillId="16" borderId="208" xfId="14" applyFont="1" applyFill="1" applyBorder="1" applyAlignment="1">
      <alignment horizontal="right" vertical="center"/>
    </xf>
    <xf numFmtId="0" fontId="180" fillId="16" borderId="172" xfId="14" applyFont="1" applyFill="1" applyBorder="1" applyAlignment="1">
      <alignment horizontal="center" vertical="center"/>
    </xf>
    <xf numFmtId="169" fontId="179" fillId="0" borderId="0" xfId="0" applyNumberFormat="1" applyFont="1" applyAlignment="1">
      <alignment horizontal="center" vertical="center"/>
    </xf>
    <xf numFmtId="164" fontId="179" fillId="0" borderId="0" xfId="0" applyNumberFormat="1" applyFont="1" applyAlignment="1">
      <alignment horizontal="center" vertical="center"/>
    </xf>
    <xf numFmtId="169" fontId="179" fillId="0" borderId="200" xfId="0" applyNumberFormat="1" applyFont="1" applyBorder="1" applyAlignment="1">
      <alignment horizontal="center" vertical="center"/>
    </xf>
    <xf numFmtId="169" fontId="179" fillId="0" borderId="177" xfId="0" applyNumberFormat="1" applyFont="1" applyBorder="1" applyAlignment="1">
      <alignment horizontal="center" vertical="center"/>
    </xf>
    <xf numFmtId="164" fontId="179" fillId="0" borderId="177" xfId="0" applyNumberFormat="1" applyFont="1" applyBorder="1" applyAlignment="1">
      <alignment horizontal="center" vertical="center"/>
    </xf>
    <xf numFmtId="169" fontId="179" fillId="0" borderId="183" xfId="0" applyNumberFormat="1" applyFont="1" applyBorder="1" applyAlignment="1">
      <alignment horizontal="center" vertical="center"/>
    </xf>
    <xf numFmtId="169" fontId="179" fillId="0" borderId="23" xfId="0" applyNumberFormat="1" applyFont="1" applyBorder="1" applyAlignment="1">
      <alignment horizontal="center" vertical="center"/>
    </xf>
    <xf numFmtId="169" fontId="179" fillId="0" borderId="173" xfId="0" applyNumberFormat="1" applyFont="1" applyBorder="1" applyAlignment="1">
      <alignment horizontal="center" vertical="center"/>
    </xf>
    <xf numFmtId="164" fontId="179" fillId="0" borderId="173" xfId="0" applyNumberFormat="1" applyFont="1" applyBorder="1" applyAlignment="1">
      <alignment horizontal="center" vertical="center"/>
    </xf>
    <xf numFmtId="0" fontId="181" fillId="0" borderId="0" xfId="0" applyFont="1"/>
    <xf numFmtId="164" fontId="179" fillId="0" borderId="209" xfId="0" applyNumberFormat="1" applyFont="1" applyBorder="1" applyAlignment="1">
      <alignment horizontal="center" vertical="center"/>
    </xf>
    <xf numFmtId="0" fontId="148" fillId="0" borderId="178" xfId="14" applyFont="1" applyBorder="1" applyAlignment="1">
      <alignment horizontal="center" vertical="center"/>
    </xf>
    <xf numFmtId="164" fontId="179" fillId="0" borderId="183" xfId="0" applyNumberFormat="1" applyFont="1" applyBorder="1" applyAlignment="1">
      <alignment horizontal="center" vertical="center"/>
    </xf>
    <xf numFmtId="164" fontId="179" fillId="0" borderId="22" xfId="0" applyNumberFormat="1" applyFont="1" applyBorder="1" applyAlignment="1">
      <alignment horizontal="center" vertical="center"/>
    </xf>
    <xf numFmtId="0" fontId="148" fillId="0" borderId="174" xfId="14" applyFont="1" applyBorder="1" applyAlignment="1">
      <alignment horizontal="center" vertical="center"/>
    </xf>
    <xf numFmtId="0" fontId="149" fillId="16" borderId="40" xfId="14" applyFont="1" applyFill="1" applyBorder="1" applyAlignment="1">
      <alignment horizontal="center" vertical="center"/>
    </xf>
    <xf numFmtId="169" fontId="148" fillId="0" borderId="0" xfId="14" applyNumberFormat="1" applyFont="1" applyAlignment="1">
      <alignment vertical="center"/>
    </xf>
    <xf numFmtId="164" fontId="148" fillId="0" borderId="43" xfId="0" applyNumberFormat="1" applyFont="1" applyBorder="1" applyAlignment="1">
      <alignment horizontal="center" vertical="center"/>
    </xf>
    <xf numFmtId="164" fontId="179" fillId="0" borderId="212" xfId="0" applyNumberFormat="1" applyFont="1" applyBorder="1" applyAlignment="1">
      <alignment horizontal="center" vertical="center"/>
    </xf>
    <xf numFmtId="0" fontId="183" fillId="0" borderId="0" xfId="14" applyFont="1" applyAlignment="1">
      <alignment horizontal="center" vertical="center"/>
    </xf>
    <xf numFmtId="164" fontId="179" fillId="0" borderId="175" xfId="0" applyNumberFormat="1" applyFont="1" applyBorder="1" applyAlignment="1">
      <alignment horizontal="center" vertical="center"/>
    </xf>
    <xf numFmtId="0" fontId="149" fillId="16" borderId="173" xfId="14" applyFont="1" applyFill="1" applyBorder="1" applyAlignment="1">
      <alignment horizontal="center" vertical="center"/>
    </xf>
    <xf numFmtId="169" fontId="146" fillId="0" borderId="180" xfId="14" applyNumberFormat="1" applyBorder="1" applyAlignment="1">
      <alignment horizontal="center" vertical="center"/>
    </xf>
    <xf numFmtId="164" fontId="179" fillId="0" borderId="214" xfId="0" applyNumberFormat="1" applyFont="1" applyBorder="1" applyAlignment="1">
      <alignment horizontal="center" vertical="center"/>
    </xf>
    <xf numFmtId="169" fontId="146" fillId="0" borderId="175" xfId="14" applyNumberFormat="1" applyBorder="1" applyAlignment="1">
      <alignment horizontal="center" vertical="center"/>
    </xf>
    <xf numFmtId="164" fontId="179" fillId="0" borderId="42" xfId="0" applyNumberFormat="1" applyFont="1" applyBorder="1" applyAlignment="1">
      <alignment horizontal="center" vertical="center"/>
    </xf>
    <xf numFmtId="0" fontId="149" fillId="16" borderId="172" xfId="14" applyFont="1" applyFill="1" applyBorder="1" applyAlignment="1">
      <alignment horizontal="center" vertical="center"/>
    </xf>
    <xf numFmtId="164" fontId="179" fillId="0" borderId="180" xfId="0" applyNumberFormat="1" applyFont="1" applyBorder="1" applyAlignment="1">
      <alignment horizontal="center" vertical="center"/>
    </xf>
    <xf numFmtId="0" fontId="149" fillId="16" borderId="177" xfId="14" applyFont="1" applyFill="1" applyBorder="1" applyAlignment="1">
      <alignment horizontal="center" vertical="center"/>
    </xf>
    <xf numFmtId="169" fontId="182" fillId="16" borderId="42" xfId="14" applyNumberFormat="1" applyFont="1" applyFill="1" applyBorder="1" applyAlignment="1">
      <alignment horizontal="center" vertical="center"/>
    </xf>
    <xf numFmtId="169" fontId="179" fillId="0" borderId="208" xfId="0" applyNumberFormat="1" applyFont="1" applyBorder="1" applyAlignment="1">
      <alignment horizontal="center" vertical="center"/>
    </xf>
    <xf numFmtId="169" fontId="179" fillId="0" borderId="172" xfId="0" applyNumberFormat="1" applyFont="1" applyBorder="1" applyAlignment="1">
      <alignment horizontal="center" vertical="center"/>
    </xf>
    <xf numFmtId="0" fontId="149" fillId="16" borderId="38" xfId="14" applyFont="1" applyFill="1" applyBorder="1" applyAlignment="1">
      <alignment horizontal="center" vertical="center"/>
    </xf>
    <xf numFmtId="0" fontId="149" fillId="16" borderId="49" xfId="14" applyFont="1" applyFill="1" applyBorder="1" applyAlignment="1">
      <alignment horizontal="center" vertical="center"/>
    </xf>
    <xf numFmtId="164" fontId="147" fillId="0" borderId="51" xfId="0" applyNumberFormat="1" applyFont="1" applyBorder="1" applyAlignment="1">
      <alignment vertical="center"/>
    </xf>
    <xf numFmtId="169" fontId="147" fillId="0" borderId="50" xfId="14" applyNumberFormat="1" applyFont="1" applyBorder="1" applyAlignment="1">
      <alignment vertical="center"/>
    </xf>
    <xf numFmtId="169" fontId="148" fillId="0" borderId="50" xfId="14" applyNumberFormat="1" applyFont="1" applyBorder="1" applyAlignment="1">
      <alignment vertical="center"/>
    </xf>
    <xf numFmtId="169" fontId="184" fillId="0" borderId="50" xfId="14" applyNumberFormat="1" applyFont="1" applyBorder="1" applyAlignment="1">
      <alignment vertical="center"/>
    </xf>
    <xf numFmtId="0" fontId="185" fillId="0" borderId="49" xfId="0" applyFont="1" applyBorder="1" applyAlignment="1">
      <alignment horizontal="center" vertical="center"/>
    </xf>
    <xf numFmtId="164" fontId="147" fillId="0" borderId="45" xfId="0" applyNumberFormat="1" applyFont="1" applyBorder="1" applyAlignment="1">
      <alignment vertical="center"/>
    </xf>
    <xf numFmtId="0" fontId="148" fillId="0" borderId="45" xfId="14" applyFont="1" applyBorder="1" applyAlignment="1">
      <alignment vertical="center"/>
    </xf>
    <xf numFmtId="0" fontId="148" fillId="0" borderId="51" xfId="0" applyFont="1" applyBorder="1" applyAlignment="1">
      <alignment vertical="center"/>
    </xf>
    <xf numFmtId="0" fontId="148" fillId="0" borderId="49" xfId="0" applyFont="1" applyBorder="1" applyAlignment="1">
      <alignment vertical="center"/>
    </xf>
    <xf numFmtId="0" fontId="151" fillId="0" borderId="43" xfId="0" applyFont="1" applyBorder="1" applyAlignment="1">
      <alignment vertical="center"/>
    </xf>
    <xf numFmtId="0" fontId="146" fillId="0" borderId="0" xfId="14" applyAlignment="1">
      <alignment vertical="center"/>
    </xf>
    <xf numFmtId="0" fontId="182" fillId="0" borderId="0" xfId="14" applyFont="1" applyAlignment="1">
      <alignment vertical="center" wrapText="1"/>
    </xf>
    <xf numFmtId="164" fontId="146" fillId="0" borderId="47" xfId="14" applyNumberFormat="1" applyBorder="1" applyAlignment="1">
      <alignment vertical="center"/>
    </xf>
    <xf numFmtId="164" fontId="146" fillId="0" borderId="208" xfId="14" applyNumberFormat="1" applyBorder="1" applyAlignment="1">
      <alignment vertical="center"/>
    </xf>
    <xf numFmtId="164" fontId="146" fillId="0" borderId="23" xfId="14" applyNumberFormat="1" applyBorder="1" applyAlignment="1">
      <alignment vertical="center"/>
    </xf>
    <xf numFmtId="164" fontId="146" fillId="0" borderId="171" xfId="14" applyNumberFormat="1" applyBorder="1" applyAlignment="1">
      <alignment horizontal="center" vertical="center"/>
    </xf>
    <xf numFmtId="164" fontId="146" fillId="0" borderId="17" xfId="14" applyNumberFormat="1" applyBorder="1" applyAlignment="1">
      <alignment horizontal="center" vertical="center"/>
    </xf>
    <xf numFmtId="164" fontId="146" fillId="0" borderId="182" xfId="14" applyNumberFormat="1" applyBorder="1" applyAlignment="1">
      <alignment horizontal="center" vertical="center"/>
    </xf>
    <xf numFmtId="164" fontId="147" fillId="0" borderId="48" xfId="14" applyNumberFormat="1" applyFont="1" applyBorder="1" applyAlignment="1">
      <alignment horizontal="center" vertical="center"/>
    </xf>
    <xf numFmtId="164" fontId="147" fillId="0" borderId="47" xfId="14" applyNumberFormat="1" applyFont="1" applyBorder="1" applyAlignment="1">
      <alignment horizontal="center" vertical="center"/>
    </xf>
    <xf numFmtId="164" fontId="147" fillId="0" borderId="208" xfId="14" applyNumberFormat="1" applyFont="1" applyBorder="1" applyAlignment="1">
      <alignment horizontal="center" vertical="center"/>
    </xf>
    <xf numFmtId="164" fontId="146" fillId="0" borderId="209" xfId="14" applyNumberFormat="1" applyBorder="1" applyAlignment="1">
      <alignment horizontal="center" vertical="center"/>
    </xf>
    <xf numFmtId="164" fontId="146" fillId="0" borderId="200" xfId="14" applyNumberFormat="1" applyBorder="1" applyAlignment="1">
      <alignment horizontal="center" vertical="center"/>
    </xf>
    <xf numFmtId="164" fontId="146" fillId="0" borderId="177" xfId="14" applyNumberFormat="1" applyBorder="1" applyAlignment="1">
      <alignment horizontal="center" vertical="center"/>
    </xf>
    <xf numFmtId="164" fontId="146" fillId="0" borderId="0" xfId="14" applyNumberFormat="1" applyAlignment="1">
      <alignment horizontal="center" vertical="center"/>
    </xf>
    <xf numFmtId="0" fontId="180" fillId="16" borderId="42" xfId="14" applyFont="1" applyFill="1" applyBorder="1" applyAlignment="1">
      <alignment horizontal="center" vertical="center"/>
    </xf>
    <xf numFmtId="0" fontId="180" fillId="16" borderId="41" xfId="14" applyFont="1" applyFill="1" applyBorder="1" applyAlignment="1">
      <alignment horizontal="center" vertical="center"/>
    </xf>
    <xf numFmtId="0" fontId="180" fillId="16" borderId="40" xfId="14" applyFont="1" applyFill="1" applyBorder="1" applyAlignment="1">
      <alignment horizontal="center" vertical="center"/>
    </xf>
    <xf numFmtId="164" fontId="179" fillId="0" borderId="181" xfId="0" applyNumberFormat="1" applyFont="1" applyBorder="1" applyAlignment="1">
      <alignment horizontal="center" vertical="center"/>
    </xf>
    <xf numFmtId="164" fontId="179" fillId="0" borderId="170" xfId="0" applyNumberFormat="1" applyFont="1" applyBorder="1" applyAlignment="1">
      <alignment horizontal="center" vertical="center"/>
    </xf>
    <xf numFmtId="0" fontId="149" fillId="16" borderId="51" xfId="14" applyFont="1" applyFill="1" applyBorder="1" applyAlignment="1">
      <alignment horizontal="center" vertical="center"/>
    </xf>
    <xf numFmtId="0" fontId="149" fillId="16" borderId="50" xfId="14" applyFont="1" applyFill="1" applyBorder="1" applyAlignment="1">
      <alignment horizontal="center" vertical="center"/>
    </xf>
    <xf numFmtId="0" fontId="149" fillId="16" borderId="169" xfId="14" applyFont="1" applyFill="1" applyBorder="1" applyAlignment="1">
      <alignment horizontal="center" vertical="center"/>
    </xf>
    <xf numFmtId="169" fontId="148" fillId="0" borderId="51" xfId="14" applyNumberFormat="1" applyFont="1" applyBorder="1" applyAlignment="1">
      <alignment vertical="center"/>
    </xf>
    <xf numFmtId="164" fontId="0" fillId="0" borderId="23" xfId="0" applyNumberFormat="1" applyBorder="1" applyAlignment="1">
      <alignment horizontal="center" vertical="center"/>
    </xf>
    <xf numFmtId="164" fontId="4" fillId="0" borderId="200" xfId="0" applyNumberFormat="1" applyFont="1" applyBorder="1" applyAlignment="1">
      <alignment horizontal="center" vertical="center"/>
    </xf>
    <xf numFmtId="0" fontId="174" fillId="16" borderId="49" xfId="14" applyFont="1" applyFill="1" applyBorder="1" applyAlignment="1">
      <alignment horizontal="center" vertical="center"/>
    </xf>
    <xf numFmtId="164" fontId="147" fillId="0" borderId="0" xfId="14" applyNumberFormat="1" applyFont="1" applyAlignment="1">
      <alignment vertical="center"/>
    </xf>
    <xf numFmtId="164" fontId="0" fillId="0" borderId="200" xfId="0" applyNumberFormat="1" applyBorder="1" applyAlignment="1">
      <alignment horizontal="center" vertical="center"/>
    </xf>
    <xf numFmtId="6" fontId="186" fillId="0" borderId="45" xfId="14" applyNumberFormat="1" applyFont="1" applyBorder="1" applyAlignment="1">
      <alignment vertical="center"/>
    </xf>
    <xf numFmtId="6" fontId="186" fillId="0" borderId="0" xfId="14" applyNumberFormat="1" applyFont="1" applyAlignment="1">
      <alignment vertical="center"/>
    </xf>
    <xf numFmtId="0" fontId="146" fillId="0" borderId="0" xfId="14" applyAlignment="1">
      <alignment horizontal="center" vertical="center"/>
    </xf>
    <xf numFmtId="2" fontId="146" fillId="0" borderId="0" xfId="14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82" fillId="0" borderId="0" xfId="14" applyFont="1" applyAlignment="1">
      <alignment horizontal="center" vertical="center" wrapText="1"/>
    </xf>
    <xf numFmtId="0" fontId="148" fillId="0" borderId="0" xfId="0" applyFont="1" applyAlignment="1">
      <alignment vertical="center"/>
    </xf>
    <xf numFmtId="0" fontId="5" fillId="16" borderId="41" xfId="0" applyFont="1" applyFill="1" applyBorder="1" applyAlignment="1">
      <alignment horizontal="center" vertical="center"/>
    </xf>
    <xf numFmtId="0" fontId="5" fillId="16" borderId="23" xfId="0" applyFont="1" applyFill="1" applyBorder="1" applyAlignment="1">
      <alignment vertical="center"/>
    </xf>
    <xf numFmtId="164" fontId="0" fillId="0" borderId="34" xfId="0" applyNumberFormat="1" applyBorder="1" applyAlignment="1">
      <alignment horizontal="center" vertical="center"/>
    </xf>
    <xf numFmtId="164" fontId="146" fillId="0" borderId="216" xfId="14" applyNumberFormat="1" applyBorder="1" applyAlignment="1">
      <alignment horizontal="center" vertical="center"/>
    </xf>
    <xf numFmtId="164" fontId="146" fillId="0" borderId="14" xfId="14" applyNumberForma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164" fontId="146" fillId="0" borderId="176" xfId="14" applyNumberFormat="1" applyBorder="1" applyAlignment="1">
      <alignment horizontal="center" vertical="center"/>
    </xf>
    <xf numFmtId="0" fontId="5" fillId="16" borderId="14" xfId="0" applyFont="1" applyFill="1" applyBorder="1" applyAlignment="1">
      <alignment vertical="center"/>
    </xf>
    <xf numFmtId="164" fontId="145" fillId="0" borderId="0" xfId="0" applyNumberFormat="1" applyFont="1" applyAlignment="1">
      <alignment horizontal="center" vertical="center" wrapText="1"/>
    </xf>
    <xf numFmtId="164" fontId="179" fillId="0" borderId="23" xfId="0" applyNumberFormat="1" applyFont="1" applyBorder="1" applyAlignment="1">
      <alignment horizontal="center" vertical="center"/>
    </xf>
    <xf numFmtId="0" fontId="145" fillId="0" borderId="24" xfId="0" applyFont="1" applyBorder="1" applyAlignment="1">
      <alignment horizontal="center" vertical="center" wrapText="1"/>
    </xf>
    <xf numFmtId="164" fontId="145" fillId="0" borderId="23" xfId="0" applyNumberFormat="1" applyFont="1" applyBorder="1" applyAlignment="1">
      <alignment horizontal="center" vertical="center" wrapText="1"/>
    </xf>
    <xf numFmtId="164" fontId="8" fillId="0" borderId="203" xfId="0" applyNumberFormat="1" applyFont="1" applyBorder="1" applyAlignment="1">
      <alignment horizontal="center" vertical="center"/>
    </xf>
    <xf numFmtId="164" fontId="8" fillId="0" borderId="24" xfId="0" applyNumberFormat="1" applyFont="1" applyBorder="1" applyAlignment="1">
      <alignment horizontal="center" vertical="center"/>
    </xf>
    <xf numFmtId="169" fontId="146" fillId="0" borderId="42" xfId="14" applyNumberFormat="1" applyBorder="1" applyAlignment="1">
      <alignment horizontal="center" vertical="center"/>
    </xf>
    <xf numFmtId="164" fontId="8" fillId="0" borderId="202" xfId="0" applyNumberFormat="1" applyFont="1" applyBorder="1" applyAlignment="1">
      <alignment horizontal="center" vertical="center"/>
    </xf>
    <xf numFmtId="169" fontId="183" fillId="0" borderId="201" xfId="14" applyNumberFormat="1" applyFont="1" applyBorder="1" applyAlignment="1">
      <alignment horizontal="center" vertical="center"/>
    </xf>
    <xf numFmtId="164" fontId="4" fillId="0" borderId="204" xfId="0" applyNumberFormat="1" applyFont="1" applyBorder="1" applyAlignment="1">
      <alignment horizontal="center" vertical="center"/>
    </xf>
    <xf numFmtId="0" fontId="145" fillId="0" borderId="23" xfId="0" applyFont="1" applyBorder="1" applyAlignment="1">
      <alignment horizontal="center" vertical="center" wrapText="1"/>
    </xf>
    <xf numFmtId="164" fontId="179" fillId="0" borderId="207" xfId="0" applyNumberFormat="1" applyFont="1" applyBorder="1" applyAlignment="1">
      <alignment horizontal="center" vertical="center"/>
    </xf>
    <xf numFmtId="164" fontId="179" fillId="0" borderId="45" xfId="0" applyNumberFormat="1" applyFont="1" applyBorder="1" applyAlignment="1">
      <alignment horizontal="center" vertical="center"/>
    </xf>
    <xf numFmtId="164" fontId="179" fillId="0" borderId="15" xfId="0" applyNumberFormat="1" applyFont="1" applyBorder="1" applyAlignment="1">
      <alignment horizontal="center" vertical="center"/>
    </xf>
    <xf numFmtId="0" fontId="145" fillId="0" borderId="17" xfId="0" applyFont="1" applyBorder="1" applyAlignment="1">
      <alignment horizontal="center" vertical="center" wrapText="1"/>
    </xf>
    <xf numFmtId="164" fontId="179" fillId="0" borderId="182" xfId="0" applyNumberFormat="1" applyFont="1" applyBorder="1" applyAlignment="1">
      <alignment horizontal="center" vertical="center"/>
    </xf>
    <xf numFmtId="164" fontId="179" fillId="0" borderId="216" xfId="0" applyNumberFormat="1" applyFont="1" applyBorder="1" applyAlignment="1">
      <alignment horizontal="center" vertical="center"/>
    </xf>
    <xf numFmtId="164" fontId="145" fillId="0" borderId="14" xfId="0" applyNumberFormat="1" applyFont="1" applyBorder="1" applyAlignment="1">
      <alignment horizontal="center" vertical="center" wrapText="1"/>
    </xf>
    <xf numFmtId="164" fontId="179" fillId="0" borderId="14" xfId="0" applyNumberFormat="1" applyFont="1" applyBorder="1" applyAlignment="1">
      <alignment horizontal="center" vertical="center"/>
    </xf>
    <xf numFmtId="164" fontId="179" fillId="0" borderId="2" xfId="0" applyNumberFormat="1" applyFont="1" applyBorder="1" applyAlignment="1">
      <alignment horizontal="center" vertical="center"/>
    </xf>
    <xf numFmtId="0" fontId="149" fillId="16" borderId="171" xfId="14" applyFont="1" applyFill="1" applyBorder="1" applyAlignment="1">
      <alignment horizontal="center" vertical="center"/>
    </xf>
    <xf numFmtId="0" fontId="149" fillId="16" borderId="17" xfId="14" applyFont="1" applyFill="1" applyBorder="1" applyAlignment="1">
      <alignment horizontal="center" vertical="center"/>
    </xf>
    <xf numFmtId="0" fontId="149" fillId="16" borderId="16" xfId="14" applyFont="1" applyFill="1" applyBorder="1" applyAlignment="1">
      <alignment horizontal="center" vertical="center"/>
    </xf>
    <xf numFmtId="0" fontId="174" fillId="16" borderId="18" xfId="0" applyFont="1" applyFill="1" applyBorder="1" applyAlignment="1">
      <alignment horizontal="center" vertical="center" wrapText="1"/>
    </xf>
    <xf numFmtId="0" fontId="149" fillId="16" borderId="45" xfId="14" applyFont="1" applyFill="1" applyBorder="1" applyAlignment="1">
      <alignment horizontal="center" vertical="center"/>
    </xf>
    <xf numFmtId="0" fontId="174" fillId="16" borderId="0" xfId="0" applyFont="1" applyFill="1" applyAlignment="1">
      <alignment horizontal="center" vertical="center" wrapText="1"/>
    </xf>
    <xf numFmtId="0" fontId="149" fillId="16" borderId="15" xfId="14" applyFont="1" applyFill="1" applyBorder="1" applyAlignment="1">
      <alignment horizontal="center" vertical="center"/>
    </xf>
    <xf numFmtId="0" fontId="174" fillId="16" borderId="217" xfId="0" applyFont="1" applyFill="1" applyBorder="1" applyAlignment="1">
      <alignment horizontal="center" vertical="center" wrapText="1"/>
    </xf>
    <xf numFmtId="0" fontId="147" fillId="0" borderId="0" xfId="14" applyFont="1" applyAlignment="1">
      <alignment horizontal="left" vertical="center"/>
    </xf>
    <xf numFmtId="0" fontId="146" fillId="0" borderId="0" xfId="14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0" fontId="19" fillId="0" borderId="0" xfId="0" applyFont="1" applyAlignment="1">
      <alignment vertical="center"/>
    </xf>
    <xf numFmtId="0" fontId="182" fillId="0" borderId="0" xfId="14" applyFont="1" applyAlignment="1">
      <alignment vertical="center"/>
    </xf>
    <xf numFmtId="0" fontId="183" fillId="13" borderId="182" xfId="0" applyFont="1" applyFill="1" applyBorder="1" applyAlignment="1">
      <alignment horizontal="left"/>
    </xf>
    <xf numFmtId="0" fontId="183" fillId="13" borderId="46" xfId="0" applyFont="1" applyFill="1" applyBorder="1" applyAlignment="1">
      <alignment horizontal="left"/>
    </xf>
    <xf numFmtId="166" fontId="183" fillId="0" borderId="0" xfId="1" applyNumberFormat="1" applyFont="1" applyFill="1" applyBorder="1" applyAlignment="1">
      <alignment horizontal="left"/>
    </xf>
    <xf numFmtId="0" fontId="183" fillId="13" borderId="17" xfId="14" applyFont="1" applyFill="1" applyBorder="1" applyAlignment="1">
      <alignment vertical="center"/>
    </xf>
    <xf numFmtId="164" fontId="148" fillId="13" borderId="171" xfId="14" applyNumberFormat="1" applyFont="1" applyFill="1" applyBorder="1" applyAlignment="1">
      <alignment vertical="center"/>
    </xf>
    <xf numFmtId="0" fontId="183" fillId="13" borderId="47" xfId="14" applyFont="1" applyFill="1" applyBorder="1" applyAlignment="1">
      <alignment vertical="center"/>
    </xf>
    <xf numFmtId="164" fontId="148" fillId="13" borderId="48" xfId="14" applyNumberFormat="1" applyFont="1" applyFill="1" applyBorder="1" applyAlignment="1">
      <alignment vertical="center"/>
    </xf>
    <xf numFmtId="164" fontId="189" fillId="13" borderId="183" xfId="0" applyNumberFormat="1" applyFont="1" applyFill="1" applyBorder="1" applyAlignment="1">
      <alignment horizontal="center" vertical="center"/>
    </xf>
    <xf numFmtId="164" fontId="0" fillId="0" borderId="208" xfId="0" applyNumberFormat="1" applyBorder="1" applyAlignment="1">
      <alignment horizontal="center" vertical="center"/>
    </xf>
    <xf numFmtId="0" fontId="180" fillId="16" borderId="72" xfId="14" applyFont="1" applyFill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164" fontId="0" fillId="0" borderId="47" xfId="0" applyNumberFormat="1" applyBorder="1" applyAlignment="1">
      <alignment horizontal="center" vertical="center"/>
    </xf>
    <xf numFmtId="0" fontId="180" fillId="16" borderId="46" xfId="14" applyFont="1" applyFill="1" applyBorder="1" applyAlignment="1">
      <alignment horizontal="center" vertical="center"/>
    </xf>
    <xf numFmtId="0" fontId="180" fillId="16" borderId="204" xfId="14" applyFont="1" applyFill="1" applyBorder="1" applyAlignment="1">
      <alignment horizontal="center" vertical="center"/>
    </xf>
    <xf numFmtId="0" fontId="180" fillId="16" borderId="184" xfId="14" applyFont="1" applyFill="1" applyBorder="1" applyAlignment="1">
      <alignment horizontal="center" vertical="center"/>
    </xf>
    <xf numFmtId="0" fontId="5" fillId="16" borderId="184" xfId="0" applyFont="1" applyFill="1" applyBorder="1" applyAlignment="1">
      <alignment horizontal="center" vertical="center"/>
    </xf>
    <xf numFmtId="0" fontId="180" fillId="16" borderId="201" xfId="14" applyFont="1" applyFill="1" applyBorder="1" applyAlignment="1">
      <alignment horizontal="center" vertical="center"/>
    </xf>
    <xf numFmtId="0" fontId="5" fillId="16" borderId="17" xfId="0" applyFont="1" applyFill="1" applyBorder="1" applyAlignment="1">
      <alignment vertical="center"/>
    </xf>
    <xf numFmtId="0" fontId="180" fillId="16" borderId="217" xfId="14" applyFont="1" applyFill="1" applyBorder="1" applyAlignment="1">
      <alignment horizontal="center" vertical="center"/>
    </xf>
    <xf numFmtId="0" fontId="180" fillId="16" borderId="37" xfId="14" applyFont="1" applyFill="1" applyBorder="1" applyAlignment="1">
      <alignment horizontal="center" vertical="center"/>
    </xf>
    <xf numFmtId="0" fontId="150" fillId="0" borderId="0" xfId="14" applyFont="1" applyAlignment="1">
      <alignment vertical="center" wrapText="1"/>
    </xf>
    <xf numFmtId="178" fontId="173" fillId="0" borderId="0" xfId="14" applyNumberFormat="1" applyFont="1" applyAlignment="1">
      <alignment horizontal="center" vertical="center"/>
    </xf>
    <xf numFmtId="178" fontId="150" fillId="0" borderId="0" xfId="14" applyNumberFormat="1" applyFont="1" applyAlignment="1">
      <alignment vertical="center"/>
    </xf>
    <xf numFmtId="0" fontId="182" fillId="16" borderId="33" xfId="14" applyFont="1" applyFill="1" applyBorder="1" applyAlignment="1">
      <alignment horizontal="center" vertical="center"/>
    </xf>
    <xf numFmtId="169" fontId="179" fillId="0" borderId="207" xfId="0" applyNumberFormat="1" applyFont="1" applyBorder="1" applyAlignment="1">
      <alignment horizontal="center" vertical="center"/>
    </xf>
    <xf numFmtId="169" fontId="179" fillId="0" borderId="209" xfId="0" applyNumberFormat="1" applyFont="1" applyBorder="1" applyAlignment="1">
      <alignment horizontal="center" vertical="center"/>
    </xf>
    <xf numFmtId="164" fontId="146" fillId="0" borderId="0" xfId="14" applyNumberFormat="1" applyAlignment="1">
      <alignment vertical="center"/>
    </xf>
    <xf numFmtId="0" fontId="180" fillId="0" borderId="0" xfId="14" applyFont="1" applyAlignment="1">
      <alignment vertical="center" wrapText="1"/>
    </xf>
    <xf numFmtId="164" fontId="146" fillId="0" borderId="34" xfId="14" applyNumberFormat="1" applyBorder="1" applyAlignment="1">
      <alignment vertical="center"/>
    </xf>
    <xf numFmtId="0" fontId="182" fillId="16" borderId="169" xfId="14" applyFont="1" applyFill="1" applyBorder="1" applyAlignment="1">
      <alignment horizontal="center" vertical="center"/>
    </xf>
    <xf numFmtId="164" fontId="180" fillId="0" borderId="23" xfId="14" applyNumberFormat="1" applyFont="1" applyBorder="1" applyAlignment="1">
      <alignment vertical="center"/>
    </xf>
    <xf numFmtId="164" fontId="147" fillId="0" borderId="34" xfId="14" applyNumberFormat="1" applyFont="1" applyBorder="1" applyAlignment="1">
      <alignment vertical="center"/>
    </xf>
    <xf numFmtId="0" fontId="180" fillId="16" borderId="45" xfId="14" applyFont="1" applyFill="1" applyBorder="1" applyAlignment="1">
      <alignment horizontal="center" vertical="center"/>
    </xf>
    <xf numFmtId="0" fontId="180" fillId="16" borderId="15" xfId="14" applyFont="1" applyFill="1" applyBorder="1" applyAlignment="1">
      <alignment horizontal="right" vertical="center"/>
    </xf>
    <xf numFmtId="0" fontId="180" fillId="16" borderId="21" xfId="14" applyFont="1" applyFill="1" applyBorder="1" applyAlignment="1">
      <alignment horizontal="center" vertical="center"/>
    </xf>
    <xf numFmtId="0" fontId="180" fillId="16" borderId="0" xfId="14" applyFont="1" applyFill="1" applyAlignment="1">
      <alignment vertical="center"/>
    </xf>
    <xf numFmtId="0" fontId="180" fillId="16" borderId="0" xfId="14" applyFont="1" applyFill="1" applyAlignment="1">
      <alignment horizontal="center" vertical="center"/>
    </xf>
    <xf numFmtId="0" fontId="180" fillId="16" borderId="0" xfId="14" applyFont="1" applyFill="1" applyAlignment="1">
      <alignment horizontal="right" vertical="center"/>
    </xf>
    <xf numFmtId="0" fontId="180" fillId="16" borderId="43" xfId="14" applyFont="1" applyFill="1" applyBorder="1" applyAlignment="1">
      <alignment horizontal="center" vertical="center"/>
    </xf>
    <xf numFmtId="2" fontId="0" fillId="0" borderId="0" xfId="0" applyNumberFormat="1" applyAlignment="1">
      <alignment vertical="center"/>
    </xf>
    <xf numFmtId="2" fontId="146" fillId="0" borderId="0" xfId="14" applyNumberFormat="1" applyAlignment="1">
      <alignment horizontal="right" vertical="center"/>
    </xf>
    <xf numFmtId="0" fontId="180" fillId="16" borderId="48" xfId="14" applyFont="1" applyFill="1" applyBorder="1" applyAlignment="1">
      <alignment vertical="center"/>
    </xf>
    <xf numFmtId="0" fontId="180" fillId="16" borderId="45" xfId="14" applyFont="1" applyFill="1" applyBorder="1" applyAlignment="1">
      <alignment vertical="center"/>
    </xf>
    <xf numFmtId="0" fontId="180" fillId="16" borderId="51" xfId="14" applyFont="1" applyFill="1" applyBorder="1" applyAlignment="1">
      <alignment vertical="center"/>
    </xf>
    <xf numFmtId="0" fontId="180" fillId="16" borderId="169" xfId="14" applyFont="1" applyFill="1" applyBorder="1" applyAlignment="1">
      <alignment vertical="center"/>
    </xf>
    <xf numFmtId="169" fontId="179" fillId="0" borderId="0" xfId="0" applyNumberFormat="1" applyFont="1" applyAlignment="1">
      <alignment vertical="center"/>
    </xf>
    <xf numFmtId="169" fontId="179" fillId="0" borderId="209" xfId="0" applyNumberFormat="1" applyFont="1" applyBorder="1" applyAlignment="1">
      <alignment vertical="center"/>
    </xf>
    <xf numFmtId="169" fontId="179" fillId="0" borderId="200" xfId="0" applyNumberFormat="1" applyFont="1" applyBorder="1" applyAlignment="1">
      <alignment vertical="center"/>
    </xf>
    <xf numFmtId="169" fontId="179" fillId="0" borderId="183" xfId="0" applyNumberFormat="1" applyFont="1" applyBorder="1" applyAlignment="1">
      <alignment vertical="center"/>
    </xf>
    <xf numFmtId="169" fontId="179" fillId="0" borderId="23" xfId="0" applyNumberFormat="1" applyFont="1" applyBorder="1" applyAlignment="1">
      <alignment vertical="center"/>
    </xf>
    <xf numFmtId="169" fontId="179" fillId="0" borderId="207" xfId="0" applyNumberFormat="1" applyFont="1" applyBorder="1" applyAlignment="1">
      <alignment vertical="center"/>
    </xf>
    <xf numFmtId="169" fontId="179" fillId="0" borderId="208" xfId="0" applyNumberFormat="1" applyFont="1" applyBorder="1" applyAlignment="1">
      <alignment vertical="center"/>
    </xf>
    <xf numFmtId="169" fontId="148" fillId="0" borderId="49" xfId="14" applyNumberFormat="1" applyFont="1" applyBorder="1" applyAlignment="1">
      <alignment vertical="center"/>
    </xf>
    <xf numFmtId="0" fontId="149" fillId="16" borderId="44" xfId="14" applyFont="1" applyFill="1" applyBorder="1" applyAlignment="1">
      <alignment horizontal="center" vertical="center"/>
    </xf>
    <xf numFmtId="169" fontId="179" fillId="0" borderId="43" xfId="0" applyNumberFormat="1" applyFont="1" applyBorder="1" applyAlignment="1">
      <alignment vertical="center"/>
    </xf>
    <xf numFmtId="0" fontId="183" fillId="0" borderId="0" xfId="14" applyFont="1" applyAlignment="1">
      <alignment horizontal="left" vertical="center"/>
    </xf>
    <xf numFmtId="0" fontId="149" fillId="0" borderId="0" xfId="14" applyFont="1" applyAlignment="1">
      <alignment vertical="center"/>
    </xf>
    <xf numFmtId="2" fontId="179" fillId="0" borderId="0" xfId="0" applyNumberFormat="1" applyFont="1" applyAlignment="1">
      <alignment vertical="center"/>
    </xf>
    <xf numFmtId="49" fontId="179" fillId="0" borderId="0" xfId="0" applyNumberFormat="1" applyFont="1" applyAlignment="1">
      <alignment vertical="center"/>
    </xf>
    <xf numFmtId="0" fontId="180" fillId="16" borderId="169" xfId="14" applyFont="1" applyFill="1" applyBorder="1" applyAlignment="1">
      <alignment horizontal="center" vertical="center" wrapText="1"/>
    </xf>
    <xf numFmtId="164" fontId="147" fillId="0" borderId="208" xfId="14" applyNumberFormat="1" applyFont="1" applyBorder="1" applyAlignment="1">
      <alignment vertical="center"/>
    </xf>
    <xf numFmtId="164" fontId="147" fillId="0" borderId="47" xfId="14" applyNumberFormat="1" applyFont="1" applyBorder="1" applyAlignment="1">
      <alignment vertical="center"/>
    </xf>
    <xf numFmtId="164" fontId="180" fillId="0" borderId="208" xfId="14" applyNumberFormat="1" applyFont="1" applyBorder="1" applyAlignment="1">
      <alignment vertical="center"/>
    </xf>
    <xf numFmtId="164" fontId="147" fillId="0" borderId="17" xfId="14" applyNumberFormat="1" applyFont="1" applyBorder="1" applyAlignment="1">
      <alignment horizontal="center" vertical="center"/>
    </xf>
    <xf numFmtId="164" fontId="179" fillId="0" borderId="50" xfId="0" applyNumberFormat="1" applyFont="1" applyBorder="1" applyAlignment="1">
      <alignment horizontal="center" vertical="center"/>
    </xf>
    <xf numFmtId="164" fontId="146" fillId="0" borderId="49" xfId="14" applyNumberFormat="1" applyBorder="1" applyAlignment="1">
      <alignment horizontal="center" vertical="center"/>
    </xf>
    <xf numFmtId="164" fontId="146" fillId="0" borderId="50" xfId="14" applyNumberFormat="1" applyBorder="1" applyAlignment="1">
      <alignment horizontal="center" vertical="center"/>
    </xf>
    <xf numFmtId="164" fontId="146" fillId="0" borderId="50" xfId="14" applyNumberFormat="1" applyBorder="1" applyAlignment="1">
      <alignment vertical="center"/>
    </xf>
    <xf numFmtId="164" fontId="146" fillId="0" borderId="51" xfId="14" applyNumberFormat="1" applyBorder="1" applyAlignment="1">
      <alignment horizontal="center" vertical="center"/>
    </xf>
    <xf numFmtId="164" fontId="146" fillId="0" borderId="17" xfId="14" applyNumberFormat="1" applyBorder="1" applyAlignment="1">
      <alignment vertical="center"/>
    </xf>
    <xf numFmtId="0" fontId="183" fillId="0" borderId="0" xfId="14" applyFont="1" applyAlignment="1">
      <alignment vertical="center"/>
    </xf>
    <xf numFmtId="164" fontId="0" fillId="0" borderId="181" xfId="0" applyNumberFormat="1" applyBorder="1" applyAlignment="1">
      <alignment horizontal="center"/>
    </xf>
    <xf numFmtId="0" fontId="128" fillId="5" borderId="50" xfId="0" applyFont="1" applyFill="1" applyBorder="1" applyAlignment="1">
      <alignment horizontal="center"/>
    </xf>
    <xf numFmtId="164" fontId="13" fillId="0" borderId="38" xfId="0" applyNumberFormat="1" applyFont="1" applyBorder="1" applyAlignment="1">
      <alignment horizontal="center"/>
    </xf>
    <xf numFmtId="164" fontId="13" fillId="0" borderId="39" xfId="0" applyNumberFormat="1" applyFont="1" applyBorder="1" applyAlignment="1">
      <alignment horizontal="center"/>
    </xf>
    <xf numFmtId="0" fontId="137" fillId="10" borderId="37" xfId="0" applyFont="1" applyFill="1" applyBorder="1" applyAlignment="1">
      <alignment horizontal="center" vertical="center" wrapText="1"/>
    </xf>
    <xf numFmtId="164" fontId="13" fillId="0" borderId="202" xfId="0" applyNumberFormat="1" applyFont="1" applyBorder="1" applyAlignment="1">
      <alignment horizontal="center"/>
    </xf>
    <xf numFmtId="164" fontId="13" fillId="0" borderId="203" xfId="0" applyNumberFormat="1" applyFont="1" applyBorder="1" applyAlignment="1">
      <alignment horizontal="center"/>
    </xf>
    <xf numFmtId="164" fontId="13" fillId="0" borderId="18" xfId="0" applyNumberFormat="1" applyFont="1" applyBorder="1" applyAlignment="1">
      <alignment horizontal="center"/>
    </xf>
    <xf numFmtId="164" fontId="13" fillId="0" borderId="24" xfId="0" applyNumberFormat="1" applyFont="1" applyBorder="1" applyAlignment="1">
      <alignment horizontal="center"/>
    </xf>
    <xf numFmtId="164" fontId="13" fillId="0" borderId="219" xfId="0" applyNumberFormat="1" applyFont="1" applyBorder="1" applyAlignment="1">
      <alignment horizontal="center"/>
    </xf>
    <xf numFmtId="0" fontId="8" fillId="0" borderId="203" xfId="0" applyFont="1" applyBorder="1" applyAlignment="1">
      <alignment horizontal="center"/>
    </xf>
    <xf numFmtId="2" fontId="115" fillId="0" borderId="25" xfId="0" applyNumberFormat="1" applyFont="1" applyBorder="1" applyAlignment="1" applyProtection="1">
      <alignment horizontal="center" vertical="center"/>
      <protection hidden="1"/>
    </xf>
    <xf numFmtId="0" fontId="147" fillId="13" borderId="0" xfId="14" applyFont="1" applyFill="1" applyAlignment="1">
      <alignment vertical="center"/>
    </xf>
    <xf numFmtId="0" fontId="47" fillId="0" borderId="0" xfId="4" applyAlignment="1" applyProtection="1">
      <alignment horizontal="left" vertical="center"/>
      <protection hidden="1"/>
    </xf>
    <xf numFmtId="0" fontId="11" fillId="5" borderId="49" xfId="0" applyFont="1" applyFill="1" applyBorder="1" applyAlignment="1">
      <alignment horizontal="center"/>
    </xf>
    <xf numFmtId="0" fontId="11" fillId="5" borderId="51" xfId="0" applyFont="1" applyFill="1" applyBorder="1" applyAlignment="1">
      <alignment horizontal="center"/>
    </xf>
    <xf numFmtId="2" fontId="8" fillId="0" borderId="0" xfId="3" applyNumberFormat="1" applyFont="1" applyFill="1" applyBorder="1" applyAlignment="1">
      <alignment horizontal="center"/>
    </xf>
    <xf numFmtId="2" fontId="8" fillId="0" borderId="47" xfId="3" applyNumberFormat="1" applyFont="1" applyFill="1" applyBorder="1" applyAlignment="1">
      <alignment horizontal="center"/>
    </xf>
    <xf numFmtId="2" fontId="8" fillId="0" borderId="48" xfId="3" applyNumberFormat="1" applyFont="1" applyFill="1" applyBorder="1" applyAlignment="1">
      <alignment horizontal="center"/>
    </xf>
    <xf numFmtId="0" fontId="23" fillId="7" borderId="43" xfId="0" applyFont="1" applyFill="1" applyBorder="1" applyAlignment="1">
      <alignment vertical="center"/>
    </xf>
    <xf numFmtId="0" fontId="23" fillId="7" borderId="45" xfId="0" applyFont="1" applyFill="1" applyBorder="1" applyAlignment="1">
      <alignment vertical="center"/>
    </xf>
    <xf numFmtId="2" fontId="8" fillId="0" borderId="0" xfId="3" applyNumberFormat="1" applyFont="1" applyFill="1" applyBorder="1" applyAlignment="1">
      <alignment horizontal="left"/>
    </xf>
    <xf numFmtId="164" fontId="21" fillId="0" borderId="23" xfId="1" applyNumberFormat="1" applyFont="1" applyFill="1" applyBorder="1" applyAlignment="1">
      <alignment horizontal="center" vertical="center"/>
    </xf>
    <xf numFmtId="164" fontId="21" fillId="0" borderId="24" xfId="1" applyNumberFormat="1" applyFont="1" applyFill="1" applyBorder="1" applyAlignment="1">
      <alignment horizontal="center" vertical="center"/>
    </xf>
    <xf numFmtId="0" fontId="31" fillId="2" borderId="28" xfId="0" applyFont="1" applyFill="1" applyBorder="1" applyAlignment="1">
      <alignment horizontal="center" vertical="center" wrapText="1"/>
    </xf>
    <xf numFmtId="164" fontId="21" fillId="0" borderId="17" xfId="1" applyNumberFormat="1" applyFont="1" applyFill="1" applyBorder="1" applyAlignment="1">
      <alignment horizontal="center" vertical="center"/>
    </xf>
    <xf numFmtId="164" fontId="21" fillId="0" borderId="18" xfId="1" applyNumberFormat="1" applyFont="1" applyFill="1" applyBorder="1" applyAlignment="1">
      <alignment horizontal="center" vertical="center"/>
    </xf>
    <xf numFmtId="0" fontId="14" fillId="2" borderId="210" xfId="0" applyFont="1" applyFill="1" applyBorder="1" applyAlignment="1">
      <alignment horizontal="center" vertical="center"/>
    </xf>
    <xf numFmtId="0" fontId="14" fillId="2" borderId="220" xfId="0" applyFont="1" applyFill="1" applyBorder="1" applyAlignment="1">
      <alignment horizontal="center" vertical="center"/>
    </xf>
    <xf numFmtId="164" fontId="8" fillId="0" borderId="177" xfId="0" applyNumberFormat="1" applyFont="1" applyBorder="1" applyAlignment="1">
      <alignment horizontal="center"/>
    </xf>
    <xf numFmtId="164" fontId="13" fillId="0" borderId="209" xfId="0" applyNumberFormat="1" applyFont="1" applyBorder="1" applyAlignment="1">
      <alignment horizontal="center"/>
    </xf>
    <xf numFmtId="0" fontId="4" fillId="13" borderId="0" xfId="0" applyFont="1" applyFill="1"/>
    <xf numFmtId="0" fontId="0" fillId="13" borderId="0" xfId="0" applyFill="1"/>
    <xf numFmtId="173" fontId="0" fillId="0" borderId="0" xfId="0" applyNumberFormat="1"/>
    <xf numFmtId="0" fontId="11" fillId="5" borderId="26" xfId="0" applyFont="1" applyFill="1" applyBorder="1" applyAlignment="1">
      <alignment horizontal="center"/>
    </xf>
    <xf numFmtId="0" fontId="11" fillId="5" borderId="27" xfId="0" applyFont="1" applyFill="1" applyBorder="1" applyAlignment="1">
      <alignment horizontal="center"/>
    </xf>
    <xf numFmtId="166" fontId="13" fillId="0" borderId="22" xfId="1" applyNumberFormat="1" applyFont="1" applyFill="1" applyBorder="1" applyAlignment="1">
      <alignment wrapText="1"/>
    </xf>
    <xf numFmtId="164" fontId="13" fillId="0" borderId="23" xfId="1" applyNumberFormat="1" applyFont="1" applyFill="1" applyBorder="1" applyAlignment="1" applyProtection="1">
      <alignment horizontal="center"/>
      <protection hidden="1"/>
    </xf>
    <xf numFmtId="166" fontId="13" fillId="0" borderId="0" xfId="1" applyNumberFormat="1" applyFont="1" applyFill="1" applyBorder="1" applyAlignment="1">
      <alignment horizontal="left"/>
    </xf>
    <xf numFmtId="166" fontId="13" fillId="0" borderId="14" xfId="1" applyNumberFormat="1" applyFont="1" applyFill="1" applyBorder="1" applyAlignment="1">
      <alignment horizontal="left"/>
    </xf>
    <xf numFmtId="166" fontId="13" fillId="0" borderId="17" xfId="1" applyNumberFormat="1" applyFont="1" applyFill="1" applyBorder="1" applyAlignment="1">
      <alignment horizontal="left"/>
    </xf>
    <xf numFmtId="0" fontId="11" fillId="5" borderId="25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164" fontId="0" fillId="0" borderId="204" xfId="0" applyNumberFormat="1" applyBorder="1" applyAlignment="1" applyProtection="1">
      <alignment horizontal="center"/>
      <protection hidden="1"/>
    </xf>
    <xf numFmtId="164" fontId="0" fillId="0" borderId="57" xfId="0" applyNumberFormat="1" applyBorder="1" applyAlignment="1" applyProtection="1">
      <alignment horizontal="center"/>
      <protection hidden="1"/>
    </xf>
    <xf numFmtId="164" fontId="0" fillId="0" borderId="205" xfId="0" applyNumberFormat="1" applyBorder="1" applyAlignment="1" applyProtection="1">
      <alignment horizontal="center"/>
      <protection hidden="1"/>
    </xf>
    <xf numFmtId="173" fontId="4" fillId="0" borderId="0" xfId="0" applyNumberFormat="1" applyFont="1"/>
    <xf numFmtId="0" fontId="4" fillId="0" borderId="23" xfId="0" applyFont="1" applyBorder="1"/>
    <xf numFmtId="0" fontId="102" fillId="10" borderId="23" xfId="0" applyFont="1" applyFill="1" applyBorder="1" applyAlignment="1">
      <alignment horizontal="center"/>
    </xf>
    <xf numFmtId="0" fontId="102" fillId="0" borderId="23" xfId="0" applyFont="1" applyBorder="1" applyAlignment="1">
      <alignment horizontal="center"/>
    </xf>
    <xf numFmtId="4" fontId="4" fillId="18" borderId="25" xfId="0" applyNumberFormat="1" applyFont="1" applyFill="1" applyBorder="1"/>
    <xf numFmtId="0" fontId="4" fillId="23" borderId="25" xfId="0" applyFont="1" applyFill="1" applyBorder="1"/>
    <xf numFmtId="173" fontId="4" fillId="23" borderId="0" xfId="0" applyNumberFormat="1" applyFont="1" applyFill="1"/>
    <xf numFmtId="0" fontId="11" fillId="2" borderId="184" xfId="0" applyFont="1" applyFill="1" applyBorder="1" applyAlignment="1">
      <alignment horizontal="center" vertical="center"/>
    </xf>
    <xf numFmtId="0" fontId="11" fillId="2" borderId="201" xfId="0" applyFont="1" applyFill="1" applyBorder="1" applyAlignment="1">
      <alignment horizontal="center" vertical="center"/>
    </xf>
    <xf numFmtId="4" fontId="4" fillId="13" borderId="0" xfId="0" applyNumberFormat="1" applyFont="1" applyFill="1"/>
    <xf numFmtId="0" fontId="190" fillId="18" borderId="25" xfId="0" applyFont="1" applyFill="1" applyBorder="1"/>
    <xf numFmtId="0" fontId="85" fillId="0" borderId="0" xfId="0" applyFont="1" applyAlignment="1">
      <alignment horizontal="center"/>
    </xf>
    <xf numFmtId="14" fontId="85" fillId="0" borderId="0" xfId="0" applyNumberFormat="1" applyFont="1" applyAlignment="1">
      <alignment horizontal="center" vertical="top"/>
    </xf>
    <xf numFmtId="0" fontId="21" fillId="0" borderId="2" xfId="12" applyFont="1" applyBorder="1" applyAlignment="1" applyProtection="1">
      <alignment horizontal="left" vertical="center"/>
      <protection hidden="1"/>
    </xf>
    <xf numFmtId="173" fontId="21" fillId="0" borderId="221" xfId="12" applyNumberFormat="1" applyFont="1" applyBorder="1" applyAlignment="1" applyProtection="1">
      <alignment horizontal="center" vertical="center"/>
      <protection hidden="1"/>
    </xf>
    <xf numFmtId="173" fontId="21" fillId="0" borderId="222" xfId="12" applyNumberFormat="1" applyFont="1" applyBorder="1" applyAlignment="1" applyProtection="1">
      <alignment horizontal="center" vertical="center"/>
      <protection hidden="1"/>
    </xf>
    <xf numFmtId="173" fontId="21" fillId="0" borderId="223" xfId="12" applyNumberFormat="1" applyFont="1" applyBorder="1" applyAlignment="1" applyProtection="1">
      <alignment horizontal="center" vertical="center"/>
      <protection hidden="1"/>
    </xf>
    <xf numFmtId="0" fontId="9" fillId="0" borderId="28" xfId="0" applyFont="1" applyBorder="1" applyAlignment="1">
      <alignment horizontal="center" vertical="center"/>
    </xf>
    <xf numFmtId="0" fontId="21" fillId="0" borderId="15" xfId="12" applyFont="1" applyBorder="1" applyAlignment="1" applyProtection="1">
      <alignment horizontal="center" vertical="center"/>
      <protection hidden="1"/>
    </xf>
    <xf numFmtId="3" fontId="123" fillId="20" borderId="45" xfId="0" applyNumberFormat="1" applyFont="1" applyFill="1" applyBorder="1" applyAlignment="1">
      <alignment horizontal="right" vertical="center"/>
    </xf>
    <xf numFmtId="0" fontId="123" fillId="20" borderId="35" xfId="0" applyFont="1" applyFill="1" applyBorder="1" applyAlignment="1">
      <alignment horizontal="right"/>
    </xf>
    <xf numFmtId="0" fontId="123" fillId="20" borderId="45" xfId="0" applyFont="1" applyFill="1" applyBorder="1" applyAlignment="1">
      <alignment horizontal="right" vertical="center"/>
    </xf>
    <xf numFmtId="9" fontId="123" fillId="20" borderId="48" xfId="1" applyFont="1" applyFill="1" applyBorder="1" applyAlignment="1">
      <alignment horizontal="right" vertical="center"/>
    </xf>
    <xf numFmtId="0" fontId="5" fillId="5" borderId="35" xfId="0" applyFont="1" applyFill="1" applyBorder="1" applyAlignment="1">
      <alignment horizontal="right"/>
    </xf>
    <xf numFmtId="164" fontId="8" fillId="0" borderId="35" xfId="0" applyNumberFormat="1" applyFont="1" applyBorder="1"/>
    <xf numFmtId="0" fontId="23" fillId="7" borderId="43" xfId="0" applyFont="1" applyFill="1" applyBorder="1" applyAlignment="1">
      <alignment horizontal="left" vertical="center"/>
    </xf>
    <xf numFmtId="0" fontId="23" fillId="7" borderId="0" xfId="0" applyFont="1" applyFill="1" applyAlignment="1">
      <alignment horizontal="left" vertical="center"/>
    </xf>
    <xf numFmtId="0" fontId="23" fillId="7" borderId="45" xfId="0" applyFont="1" applyFill="1" applyBorder="1" applyAlignment="1">
      <alignment horizontal="left" vertical="center"/>
    </xf>
    <xf numFmtId="166" fontId="23" fillId="7" borderId="46" xfId="1" applyNumberFormat="1" applyFont="1" applyFill="1" applyBorder="1" applyAlignment="1"/>
    <xf numFmtId="166" fontId="23" fillId="7" borderId="48" xfId="1" applyNumberFormat="1" applyFont="1" applyFill="1" applyBorder="1" applyAlignment="1"/>
    <xf numFmtId="0" fontId="137" fillId="10" borderId="204" xfId="0" applyFont="1" applyFill="1" applyBorder="1" applyAlignment="1">
      <alignment horizontal="center" vertical="center" wrapText="1"/>
    </xf>
    <xf numFmtId="164" fontId="13" fillId="0" borderId="184" xfId="0" applyNumberFormat="1" applyFont="1" applyBorder="1" applyAlignment="1">
      <alignment horizontal="center"/>
    </xf>
    <xf numFmtId="164" fontId="13" fillId="0" borderId="201" xfId="0" applyNumberFormat="1" applyFont="1" applyBorder="1" applyAlignment="1">
      <alignment horizontal="center"/>
    </xf>
    <xf numFmtId="0" fontId="137" fillId="10" borderId="57" xfId="0" applyFont="1" applyFill="1" applyBorder="1" applyAlignment="1">
      <alignment vertical="center"/>
    </xf>
    <xf numFmtId="0" fontId="8" fillId="0" borderId="18" xfId="0" applyFont="1" applyBorder="1" applyAlignment="1">
      <alignment horizontal="center"/>
    </xf>
    <xf numFmtId="164" fontId="7" fillId="0" borderId="0" xfId="0" applyNumberFormat="1" applyFont="1"/>
    <xf numFmtId="0" fontId="12" fillId="2" borderId="26" xfId="0" applyFont="1" applyFill="1" applyBorder="1" applyAlignment="1">
      <alignment horizontal="center" vertical="center"/>
    </xf>
    <xf numFmtId="166" fontId="13" fillId="0" borderId="0" xfId="1" applyNumberFormat="1" applyFont="1" applyFill="1" applyBorder="1" applyAlignment="1">
      <alignment horizontal="left" wrapText="1"/>
    </xf>
    <xf numFmtId="166" fontId="13" fillId="0" borderId="14" xfId="1" applyNumberFormat="1" applyFont="1" applyFill="1" applyBorder="1" applyAlignment="1">
      <alignment wrapText="1"/>
    </xf>
    <xf numFmtId="166" fontId="13" fillId="0" borderId="17" xfId="1" applyNumberFormat="1" applyFont="1" applyFill="1" applyBorder="1" applyAlignment="1">
      <alignment horizontal="left" wrapText="1"/>
    </xf>
    <xf numFmtId="173" fontId="21" fillId="0" borderId="135" xfId="12" applyNumberFormat="1" applyFont="1" applyBorder="1" applyAlignment="1" applyProtection="1">
      <alignment horizontal="center" vertical="center"/>
      <protection hidden="1"/>
    </xf>
    <xf numFmtId="0" fontId="2" fillId="16" borderId="224" xfId="8" applyFont="1" applyFill="1" applyBorder="1"/>
    <xf numFmtId="0" fontId="87" fillId="14" borderId="225" xfId="6" applyBorder="1" applyAlignment="1" applyProtection="1">
      <alignment horizontal="center"/>
      <protection hidden="1"/>
    </xf>
    <xf numFmtId="164" fontId="8" fillId="0" borderId="47" xfId="0" applyNumberFormat="1" applyFont="1" applyBorder="1" applyAlignment="1">
      <alignment horizontal="center" vertical="center"/>
    </xf>
    <xf numFmtId="0" fontId="19" fillId="2" borderId="33" xfId="0" applyFont="1" applyFill="1" applyBorder="1" applyAlignment="1">
      <alignment horizontal="center" vertical="center"/>
    </xf>
    <xf numFmtId="0" fontId="19" fillId="2" borderId="34" xfId="0" applyFont="1" applyFill="1" applyBorder="1" applyAlignment="1">
      <alignment horizontal="center" vertical="center"/>
    </xf>
    <xf numFmtId="0" fontId="19" fillId="2" borderId="35" xfId="0" applyFont="1" applyFill="1" applyBorder="1" applyAlignment="1">
      <alignment horizontal="center" vertical="center"/>
    </xf>
    <xf numFmtId="0" fontId="143" fillId="2" borderId="204" xfId="0" applyFont="1" applyFill="1" applyBorder="1" applyAlignment="1">
      <alignment horizontal="center" vertical="center"/>
    </xf>
    <xf numFmtId="173" fontId="4" fillId="13" borderId="0" xfId="0" applyNumberFormat="1" applyFont="1" applyFill="1"/>
    <xf numFmtId="0" fontId="30" fillId="2" borderId="28" xfId="0" applyFont="1" applyFill="1" applyBorder="1" applyAlignment="1">
      <alignment horizontal="center" vertical="center"/>
    </xf>
    <xf numFmtId="0" fontId="20" fillId="2" borderId="28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/>
    </xf>
    <xf numFmtId="0" fontId="20" fillId="2" borderId="16" xfId="0" applyFont="1" applyFill="1" applyBorder="1" applyAlignment="1">
      <alignment horizontal="left" vertical="center"/>
    </xf>
    <xf numFmtId="164" fontId="0" fillId="0" borderId="18" xfId="0" applyNumberFormat="1" applyBorder="1" applyAlignment="1">
      <alignment horizontal="center"/>
    </xf>
    <xf numFmtId="164" fontId="8" fillId="0" borderId="0" xfId="0" applyNumberFormat="1" applyFont="1" applyAlignment="1">
      <alignment horizontal="right" vertical="center"/>
    </xf>
    <xf numFmtId="0" fontId="14" fillId="2" borderId="72" xfId="0" applyFont="1" applyFill="1" applyBorder="1" applyAlignment="1">
      <alignment horizontal="center" vertical="center"/>
    </xf>
    <xf numFmtId="164" fontId="13" fillId="0" borderId="0" xfId="1" applyNumberFormat="1" applyFont="1" applyFill="1" applyBorder="1" applyAlignment="1">
      <alignment horizontal="left"/>
    </xf>
    <xf numFmtId="164" fontId="13" fillId="0" borderId="14" xfId="1" applyNumberFormat="1" applyFont="1" applyFill="1" applyBorder="1" applyAlignment="1">
      <alignment horizontal="left"/>
    </xf>
    <xf numFmtId="164" fontId="13" fillId="0" borderId="17" xfId="1" applyNumberFormat="1" applyFont="1" applyFill="1" applyBorder="1" applyAlignment="1">
      <alignment horizontal="left"/>
    </xf>
    <xf numFmtId="0" fontId="11" fillId="5" borderId="169" xfId="0" applyFont="1" applyFill="1" applyBorder="1" applyAlignment="1">
      <alignment horizontal="center"/>
    </xf>
    <xf numFmtId="0" fontId="11" fillId="5" borderId="44" xfId="0" applyFont="1" applyFill="1" applyBorder="1" applyAlignment="1">
      <alignment horizontal="center"/>
    </xf>
    <xf numFmtId="0" fontId="11" fillId="5" borderId="52" xfId="0" applyFont="1" applyFill="1" applyBorder="1" applyAlignment="1">
      <alignment horizontal="center"/>
    </xf>
    <xf numFmtId="0" fontId="42" fillId="5" borderId="15" xfId="0" applyFont="1" applyFill="1" applyBorder="1" applyAlignment="1">
      <alignment horizontal="center"/>
    </xf>
    <xf numFmtId="0" fontId="42" fillId="5" borderId="169" xfId="0" applyFont="1" applyFill="1" applyBorder="1" applyAlignment="1">
      <alignment horizontal="center"/>
    </xf>
    <xf numFmtId="0" fontId="42" fillId="5" borderId="226" xfId="0" applyFont="1" applyFill="1" applyBorder="1" applyAlignment="1">
      <alignment horizontal="center"/>
    </xf>
    <xf numFmtId="0" fontId="11" fillId="5" borderId="44" xfId="0" applyFont="1" applyFill="1" applyBorder="1" applyAlignment="1">
      <alignment horizontal="center" vertical="center"/>
    </xf>
    <xf numFmtId="9" fontId="11" fillId="5" borderId="44" xfId="0" applyNumberFormat="1" applyFont="1" applyFill="1" applyBorder="1" applyAlignment="1">
      <alignment horizontal="center"/>
    </xf>
    <xf numFmtId="0" fontId="11" fillId="5" borderId="181" xfId="0" applyFont="1" applyFill="1" applyBorder="1" applyAlignment="1">
      <alignment horizontal="center"/>
    </xf>
    <xf numFmtId="173" fontId="21" fillId="0" borderId="130" xfId="0" applyNumberFormat="1" applyFont="1" applyBorder="1" applyAlignment="1" applyProtection="1">
      <alignment horizontal="center" vertical="center"/>
      <protection hidden="1"/>
    </xf>
    <xf numFmtId="173" fontId="21" fillId="0" borderId="129" xfId="0" applyNumberFormat="1" applyFont="1" applyBorder="1" applyAlignment="1" applyProtection="1">
      <alignment horizontal="center" vertical="center"/>
      <protection hidden="1"/>
    </xf>
    <xf numFmtId="173" fontId="21" fillId="0" borderId="129" xfId="12" applyNumberFormat="1" applyFont="1" applyBorder="1" applyAlignment="1" applyProtection="1">
      <alignment horizontal="center" vertical="center"/>
      <protection hidden="1"/>
    </xf>
    <xf numFmtId="173" fontId="21" fillId="0" borderId="128" xfId="12" applyNumberFormat="1" applyFont="1" applyBorder="1" applyAlignment="1" applyProtection="1">
      <alignment horizontal="center" vertical="center"/>
      <protection hidden="1"/>
    </xf>
    <xf numFmtId="164" fontId="179" fillId="0" borderId="211" xfId="0" applyNumberFormat="1" applyFont="1" applyBorder="1" applyAlignment="1">
      <alignment horizontal="center" vertical="center"/>
    </xf>
    <xf numFmtId="0" fontId="5" fillId="16" borderId="50" xfId="0" applyFont="1" applyFill="1" applyBorder="1" applyAlignment="1">
      <alignment vertical="center"/>
    </xf>
    <xf numFmtId="0" fontId="180" fillId="16" borderId="34" xfId="14" applyFont="1" applyFill="1" applyBorder="1" applyAlignment="1">
      <alignment horizontal="center" vertical="center"/>
    </xf>
    <xf numFmtId="0" fontId="180" fillId="16" borderId="169" xfId="14" applyFont="1" applyFill="1" applyBorder="1" applyAlignment="1">
      <alignment horizontal="center" vertical="center"/>
    </xf>
    <xf numFmtId="0" fontId="180" fillId="16" borderId="44" xfId="14" applyFont="1" applyFill="1" applyBorder="1" applyAlignment="1">
      <alignment horizontal="center" vertical="center"/>
    </xf>
    <xf numFmtId="164" fontId="189" fillId="13" borderId="23" xfId="0" applyNumberFormat="1" applyFont="1" applyFill="1" applyBorder="1" applyAlignment="1">
      <alignment horizontal="center" vertical="center"/>
    </xf>
    <xf numFmtId="164" fontId="179" fillId="0" borderId="200" xfId="0" applyNumberFormat="1" applyFont="1" applyBorder="1" applyAlignment="1">
      <alignment horizontal="center" vertical="center"/>
    </xf>
    <xf numFmtId="169" fontId="148" fillId="0" borderId="34" xfId="14" applyNumberFormat="1" applyFont="1" applyBorder="1" applyAlignment="1">
      <alignment vertical="center"/>
    </xf>
    <xf numFmtId="0" fontId="149" fillId="16" borderId="72" xfId="14" applyFont="1" applyFill="1" applyBorder="1" applyAlignment="1">
      <alignment horizontal="center" vertical="center"/>
    </xf>
    <xf numFmtId="0" fontId="180" fillId="16" borderId="49" xfId="14" applyFont="1" applyFill="1" applyBorder="1" applyAlignment="1">
      <alignment vertical="center"/>
    </xf>
    <xf numFmtId="0" fontId="181" fillId="0" borderId="0" xfId="14" applyFont="1" applyAlignment="1">
      <alignment horizontal="center" vertical="center"/>
    </xf>
    <xf numFmtId="169" fontId="149" fillId="16" borderId="42" xfId="14" applyNumberFormat="1" applyFont="1" applyFill="1" applyBorder="1" applyAlignment="1">
      <alignment horizontal="center" vertical="center"/>
    </xf>
    <xf numFmtId="164" fontId="146" fillId="0" borderId="45" xfId="14" applyNumberFormat="1" applyBorder="1" applyAlignment="1">
      <alignment horizontal="center" vertical="center"/>
    </xf>
    <xf numFmtId="0" fontId="180" fillId="16" borderId="44" xfId="14" applyFont="1" applyFill="1" applyBorder="1" applyAlignment="1">
      <alignment vertical="center"/>
    </xf>
    <xf numFmtId="0" fontId="180" fillId="16" borderId="52" xfId="14" applyFont="1" applyFill="1" applyBorder="1" applyAlignment="1">
      <alignment vertical="center"/>
    </xf>
    <xf numFmtId="0" fontId="180" fillId="16" borderId="34" xfId="14" applyFont="1" applyFill="1" applyBorder="1" applyAlignment="1">
      <alignment horizontal="right" vertical="center"/>
    </xf>
    <xf numFmtId="0" fontId="180" fillId="16" borderId="219" xfId="14" applyFont="1" applyFill="1" applyBorder="1" applyAlignment="1">
      <alignment horizontal="center" vertical="center"/>
    </xf>
    <xf numFmtId="0" fontId="180" fillId="16" borderId="215" xfId="14" applyFont="1" applyFill="1" applyBorder="1" applyAlignment="1">
      <alignment horizontal="center" vertical="center"/>
    </xf>
    <xf numFmtId="0" fontId="180" fillId="16" borderId="35" xfId="14" applyFont="1" applyFill="1" applyBorder="1" applyAlignment="1">
      <alignment horizontal="center" vertical="center"/>
    </xf>
    <xf numFmtId="0" fontId="180" fillId="16" borderId="33" xfId="14" applyFont="1" applyFill="1" applyBorder="1" applyAlignment="1">
      <alignment vertical="center"/>
    </xf>
    <xf numFmtId="0" fontId="180" fillId="16" borderId="41" xfId="14" applyFont="1" applyFill="1" applyBorder="1" applyAlignment="1">
      <alignment vertical="center"/>
    </xf>
    <xf numFmtId="0" fontId="146" fillId="0" borderId="0" xfId="14" applyAlignment="1">
      <alignment vertical="center" wrapText="1"/>
    </xf>
    <xf numFmtId="164" fontId="179" fillId="0" borderId="17" xfId="0" applyNumberFormat="1" applyFont="1" applyBorder="1" applyAlignment="1">
      <alignment horizontal="center" vertical="center"/>
    </xf>
    <xf numFmtId="164" fontId="179" fillId="0" borderId="16" xfId="0" applyNumberFormat="1" applyFont="1" applyBorder="1" applyAlignment="1">
      <alignment horizontal="center" vertical="center"/>
    </xf>
    <xf numFmtId="164" fontId="179" fillId="0" borderId="171" xfId="0" applyNumberFormat="1" applyFont="1" applyBorder="1" applyAlignment="1">
      <alignment horizontal="center" vertical="center"/>
    </xf>
    <xf numFmtId="0" fontId="191" fillId="16" borderId="169" xfId="14" applyFont="1" applyFill="1" applyBorder="1" applyAlignment="1">
      <alignment horizontal="center" vertical="center"/>
    </xf>
    <xf numFmtId="0" fontId="191" fillId="16" borderId="44" xfId="14" applyFont="1" applyFill="1" applyBorder="1" applyAlignment="1">
      <alignment horizontal="center" vertical="center"/>
    </xf>
    <xf numFmtId="0" fontId="191" fillId="16" borderId="44" xfId="14" applyFont="1" applyFill="1" applyBorder="1" applyAlignment="1">
      <alignment horizontal="center" vertical="center" wrapText="1"/>
    </xf>
    <xf numFmtId="0" fontId="183" fillId="0" borderId="0" xfId="14" applyFont="1" applyAlignment="1">
      <alignment vertical="center" wrapText="1"/>
    </xf>
    <xf numFmtId="164" fontId="4" fillId="0" borderId="217" xfId="0" applyNumberFormat="1" applyFont="1" applyBorder="1" applyAlignment="1">
      <alignment horizontal="center" vertical="center"/>
    </xf>
    <xf numFmtId="0" fontId="149" fillId="16" borderId="220" xfId="14" applyFont="1" applyFill="1" applyBorder="1" applyAlignment="1">
      <alignment horizontal="center" vertical="center"/>
    </xf>
    <xf numFmtId="0" fontId="180" fillId="16" borderId="220" xfId="14" applyFont="1" applyFill="1" applyBorder="1" applyAlignment="1">
      <alignment horizontal="center" vertical="center"/>
    </xf>
    <xf numFmtId="0" fontId="180" fillId="16" borderId="170" xfId="14" applyFont="1" applyFill="1" applyBorder="1" applyAlignment="1">
      <alignment horizontal="center" vertical="center"/>
    </xf>
    <xf numFmtId="0" fontId="180" fillId="16" borderId="181" xfId="14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84" fillId="12" borderId="15" xfId="2" applyFont="1" applyFill="1" applyBorder="1" applyAlignment="1" applyProtection="1">
      <alignment horizontal="center" vertical="center" wrapText="1"/>
      <protection hidden="1"/>
    </xf>
    <xf numFmtId="0" fontId="84" fillId="12" borderId="0" xfId="2" applyFont="1" applyFill="1" applyAlignment="1" applyProtection="1">
      <alignment horizontal="center" vertical="center" wrapText="1"/>
      <protection hidden="1"/>
    </xf>
    <xf numFmtId="0" fontId="84" fillId="12" borderId="21" xfId="2" applyFont="1" applyFill="1" applyBorder="1" applyAlignment="1" applyProtection="1">
      <alignment horizontal="center" vertical="center" wrapText="1"/>
      <protection hidden="1"/>
    </xf>
    <xf numFmtId="0" fontId="84" fillId="12" borderId="16" xfId="2" applyFont="1" applyFill="1" applyBorder="1" applyAlignment="1" applyProtection="1">
      <alignment horizontal="center" vertical="center" wrapText="1"/>
      <protection hidden="1"/>
    </xf>
    <xf numFmtId="0" fontId="84" fillId="12" borderId="17" xfId="2" applyFont="1" applyFill="1" applyBorder="1" applyAlignment="1" applyProtection="1">
      <alignment horizontal="center" vertical="center" wrapText="1"/>
      <protection hidden="1"/>
    </xf>
    <xf numFmtId="0" fontId="84" fillId="12" borderId="18" xfId="2" applyFont="1" applyFill="1" applyBorder="1" applyAlignment="1" applyProtection="1">
      <alignment horizontal="center" vertical="center" wrapText="1"/>
      <protection hidden="1"/>
    </xf>
    <xf numFmtId="0" fontId="120" fillId="0" borderId="15" xfId="2" applyFont="1" applyBorder="1" applyAlignment="1" applyProtection="1">
      <alignment horizontal="center" vertical="center"/>
      <protection hidden="1"/>
    </xf>
    <xf numFmtId="0" fontId="120" fillId="0" borderId="0" xfId="2" applyFont="1" applyAlignment="1" applyProtection="1">
      <alignment horizontal="center" vertical="center"/>
      <protection hidden="1"/>
    </xf>
    <xf numFmtId="0" fontId="120" fillId="0" borderId="21" xfId="2" applyFont="1" applyBorder="1" applyAlignment="1" applyProtection="1">
      <alignment horizontal="center" vertical="center"/>
      <protection hidden="1"/>
    </xf>
    <xf numFmtId="164" fontId="67" fillId="12" borderId="2" xfId="2" applyNumberFormat="1" applyFont="1" applyFill="1" applyBorder="1" applyAlignment="1" applyProtection="1">
      <alignment horizontal="center" vertical="center"/>
      <protection hidden="1"/>
    </xf>
    <xf numFmtId="164" fontId="67" fillId="12" borderId="14" xfId="2" applyNumberFormat="1" applyFont="1" applyFill="1" applyBorder="1" applyAlignment="1" applyProtection="1">
      <alignment horizontal="center" vertical="center"/>
      <protection hidden="1"/>
    </xf>
    <xf numFmtId="164" fontId="67" fillId="12" borderId="4" xfId="2" applyNumberFormat="1" applyFont="1" applyFill="1" applyBorder="1" applyAlignment="1" applyProtection="1">
      <alignment horizontal="center" vertical="center"/>
      <protection hidden="1"/>
    </xf>
    <xf numFmtId="164" fontId="67" fillId="12" borderId="15" xfId="2" applyNumberFormat="1" applyFont="1" applyFill="1" applyBorder="1" applyAlignment="1" applyProtection="1">
      <alignment horizontal="center" vertical="center"/>
      <protection hidden="1"/>
    </xf>
    <xf numFmtId="164" fontId="67" fillId="12" borderId="0" xfId="2" applyNumberFormat="1" applyFont="1" applyFill="1" applyAlignment="1" applyProtection="1">
      <alignment horizontal="center" vertical="center"/>
      <protection hidden="1"/>
    </xf>
    <xf numFmtId="164" fontId="67" fillId="12" borderId="21" xfId="2" applyNumberFormat="1" applyFont="1" applyFill="1" applyBorder="1" applyAlignment="1" applyProtection="1">
      <alignment horizontal="center" vertical="center"/>
      <protection hidden="1"/>
    </xf>
    <xf numFmtId="0" fontId="18" fillId="0" borderId="0" xfId="2" applyFont="1" applyAlignment="1" applyProtection="1">
      <alignment horizontal="center" vertical="center"/>
      <protection hidden="1"/>
    </xf>
    <xf numFmtId="0" fontId="68" fillId="0" borderId="14" xfId="2" applyFont="1" applyBorder="1" applyAlignment="1" applyProtection="1">
      <alignment vertical="center"/>
      <protection hidden="1"/>
    </xf>
    <xf numFmtId="0" fontId="68" fillId="0" borderId="4" xfId="2" applyFont="1" applyBorder="1" applyAlignment="1" applyProtection="1">
      <alignment vertical="center"/>
      <protection hidden="1"/>
    </xf>
    <xf numFmtId="0" fontId="68" fillId="0" borderId="15" xfId="2" applyFont="1" applyBorder="1" applyAlignment="1" applyProtection="1">
      <alignment vertical="center"/>
      <protection hidden="1"/>
    </xf>
    <xf numFmtId="0" fontId="68" fillId="0" borderId="0" xfId="2" applyFont="1" applyAlignment="1" applyProtection="1">
      <alignment vertical="center"/>
      <protection hidden="1"/>
    </xf>
    <xf numFmtId="0" fontId="68" fillId="0" borderId="21" xfId="2" applyFont="1" applyBorder="1" applyAlignment="1" applyProtection="1">
      <alignment vertical="center"/>
      <protection hidden="1"/>
    </xf>
    <xf numFmtId="0" fontId="1" fillId="0" borderId="0" xfId="2" applyAlignment="1">
      <alignment horizontal="center" vertical="center"/>
    </xf>
    <xf numFmtId="164" fontId="67" fillId="12" borderId="2" xfId="2" applyNumberFormat="1" applyFont="1" applyFill="1" applyBorder="1" applyAlignment="1" applyProtection="1">
      <alignment horizontal="center"/>
      <protection hidden="1"/>
    </xf>
    <xf numFmtId="0" fontId="68" fillId="0" borderId="14" xfId="2" applyFont="1" applyBorder="1" applyProtection="1">
      <protection hidden="1"/>
    </xf>
    <xf numFmtId="0" fontId="68" fillId="0" borderId="4" xfId="2" applyFont="1" applyBorder="1" applyProtection="1">
      <protection hidden="1"/>
    </xf>
    <xf numFmtId="0" fontId="68" fillId="0" borderId="15" xfId="2" applyFont="1" applyBorder="1" applyProtection="1">
      <protection hidden="1"/>
    </xf>
    <xf numFmtId="0" fontId="68" fillId="0" borderId="0" xfId="2" applyFont="1" applyProtection="1">
      <protection hidden="1"/>
    </xf>
    <xf numFmtId="0" fontId="68" fillId="0" borderId="21" xfId="2" applyFont="1" applyBorder="1" applyProtection="1">
      <protection hidden="1"/>
    </xf>
    <xf numFmtId="6" fontId="0" fillId="0" borderId="0" xfId="2" applyNumberFormat="1" applyFont="1" applyAlignment="1">
      <alignment horizontal="center" vertical="center"/>
    </xf>
    <xf numFmtId="164" fontId="119" fillId="0" borderId="16" xfId="4" applyNumberFormat="1" applyFont="1" applyBorder="1" applyAlignment="1" applyProtection="1">
      <alignment horizontal="center" vertical="center"/>
      <protection hidden="1"/>
    </xf>
    <xf numFmtId="164" fontId="119" fillId="0" borderId="17" xfId="4" applyNumberFormat="1" applyFont="1" applyBorder="1" applyAlignment="1" applyProtection="1">
      <alignment horizontal="center" vertical="center"/>
      <protection hidden="1"/>
    </xf>
    <xf numFmtId="164" fontId="119" fillId="0" borderId="18" xfId="4" applyNumberFormat="1" applyFont="1" applyBorder="1" applyAlignment="1" applyProtection="1">
      <alignment horizontal="center" vertical="center"/>
      <protection hidden="1"/>
    </xf>
    <xf numFmtId="164" fontId="18" fillId="0" borderId="15" xfId="2" applyNumberFormat="1" applyFont="1" applyBorder="1" applyAlignment="1" applyProtection="1">
      <alignment horizontal="center" vertical="center"/>
      <protection hidden="1"/>
    </xf>
    <xf numFmtId="164" fontId="18" fillId="0" borderId="0" xfId="2" applyNumberFormat="1" applyFont="1" applyAlignment="1" applyProtection="1">
      <alignment horizontal="center" vertical="center"/>
      <protection hidden="1"/>
    </xf>
    <xf numFmtId="164" fontId="18" fillId="0" borderId="21" xfId="2" applyNumberFormat="1" applyFont="1" applyBorder="1" applyAlignment="1" applyProtection="1">
      <alignment horizontal="center" vertical="center"/>
      <protection hidden="1"/>
    </xf>
    <xf numFmtId="0" fontId="18" fillId="0" borderId="15" xfId="2" applyFont="1" applyBorder="1" applyAlignment="1" applyProtection="1">
      <alignment horizontal="center" vertical="center"/>
      <protection hidden="1"/>
    </xf>
    <xf numFmtId="0" fontId="18" fillId="0" borderId="21" xfId="2" applyFont="1" applyBorder="1" applyAlignment="1" applyProtection="1">
      <alignment horizontal="center" vertical="center"/>
      <protection hidden="1"/>
    </xf>
    <xf numFmtId="164" fontId="67" fillId="12" borderId="61" xfId="2" applyNumberFormat="1" applyFont="1" applyFill="1" applyBorder="1" applyAlignment="1" applyProtection="1">
      <alignment horizontal="center" vertical="center"/>
      <protection hidden="1"/>
    </xf>
    <xf numFmtId="0" fontId="68" fillId="0" borderId="62" xfId="2" applyFont="1" applyBorder="1" applyAlignment="1" applyProtection="1">
      <alignment horizontal="center" vertical="center"/>
      <protection hidden="1"/>
    </xf>
    <xf numFmtId="0" fontId="68" fillId="0" borderId="63" xfId="2" applyFont="1" applyBorder="1" applyAlignment="1" applyProtection="1">
      <alignment horizontal="center" vertical="center"/>
      <protection hidden="1"/>
    </xf>
    <xf numFmtId="0" fontId="68" fillId="0" borderId="64" xfId="2" applyFont="1" applyBorder="1" applyAlignment="1" applyProtection="1">
      <alignment horizontal="center" vertical="center"/>
      <protection hidden="1"/>
    </xf>
    <xf numFmtId="0" fontId="68" fillId="0" borderId="0" xfId="2" applyFont="1" applyAlignment="1" applyProtection="1">
      <alignment horizontal="center" vertical="center"/>
      <protection hidden="1"/>
    </xf>
    <xf numFmtId="0" fontId="68" fillId="0" borderId="65" xfId="2" applyFont="1" applyBorder="1" applyAlignment="1" applyProtection="1">
      <alignment horizontal="center" vertical="center"/>
      <protection hidden="1"/>
    </xf>
    <xf numFmtId="164" fontId="72" fillId="0" borderId="15" xfId="2" applyNumberFormat="1" applyFont="1" applyBorder="1" applyAlignment="1" applyProtection="1">
      <alignment horizontal="center" vertical="center"/>
      <protection hidden="1"/>
    </xf>
    <xf numFmtId="164" fontId="72" fillId="0" borderId="0" xfId="2" applyNumberFormat="1" applyFont="1" applyAlignment="1" applyProtection="1">
      <alignment horizontal="center" vertical="center"/>
      <protection hidden="1"/>
    </xf>
    <xf numFmtId="6" fontId="0" fillId="0" borderId="15" xfId="2" applyNumberFormat="1" applyFont="1" applyBorder="1" applyAlignment="1">
      <alignment horizontal="center" vertical="center"/>
    </xf>
    <xf numFmtId="6" fontId="1" fillId="0" borderId="0" xfId="2" applyNumberFormat="1" applyAlignment="1">
      <alignment horizontal="center" vertical="center"/>
    </xf>
    <xf numFmtId="6" fontId="1" fillId="0" borderId="21" xfId="2" applyNumberFormat="1" applyBorder="1" applyAlignment="1">
      <alignment horizontal="center" vertical="center"/>
    </xf>
    <xf numFmtId="0" fontId="48" fillId="11" borderId="0" xfId="2" applyFont="1" applyFill="1" applyAlignment="1" applyProtection="1">
      <alignment horizontal="center" vertical="center" wrapText="1"/>
      <protection hidden="1"/>
    </xf>
    <xf numFmtId="0" fontId="98" fillId="11" borderId="0" xfId="2" applyFont="1" applyFill="1" applyAlignment="1" applyProtection="1">
      <alignment horizontal="center"/>
      <protection hidden="1"/>
    </xf>
    <xf numFmtId="164" fontId="97" fillId="0" borderId="0" xfId="5" applyNumberFormat="1" applyFont="1" applyAlignment="1" applyProtection="1">
      <alignment horizontal="center" vertical="center" wrapText="1"/>
      <protection hidden="1"/>
    </xf>
    <xf numFmtId="0" fontId="97" fillId="0" borderId="0" xfId="5" applyFont="1" applyAlignment="1" applyProtection="1">
      <alignment horizontal="center" vertical="center" wrapText="1"/>
      <protection hidden="1"/>
    </xf>
    <xf numFmtId="0" fontId="97" fillId="0" borderId="0" xfId="5" applyFont="1" applyAlignment="1">
      <alignment vertical="center" wrapText="1"/>
    </xf>
    <xf numFmtId="0" fontId="97" fillId="0" borderId="0" xfId="5" applyFont="1" applyAlignment="1">
      <alignment vertical="center"/>
    </xf>
    <xf numFmtId="0" fontId="97" fillId="0" borderId="66" xfId="5" applyFont="1" applyBorder="1" applyAlignment="1" applyProtection="1">
      <alignment horizontal="center" vertical="center" wrapText="1"/>
      <protection hidden="1"/>
    </xf>
    <xf numFmtId="0" fontId="97" fillId="0" borderId="66" xfId="5" applyFont="1" applyBorder="1" applyAlignment="1">
      <alignment vertical="center" wrapText="1"/>
    </xf>
    <xf numFmtId="0" fontId="97" fillId="0" borderId="66" xfId="5" applyFont="1" applyBorder="1" applyAlignment="1">
      <alignment vertical="center"/>
    </xf>
    <xf numFmtId="164" fontId="55" fillId="0" borderId="59" xfId="2" applyNumberFormat="1" applyFont="1" applyBorder="1" applyAlignment="1" applyProtection="1">
      <alignment horizontal="right" vertical="center"/>
      <protection hidden="1"/>
    </xf>
    <xf numFmtId="164" fontId="55" fillId="0" borderId="0" xfId="2" applyNumberFormat="1" applyFont="1" applyAlignment="1" applyProtection="1">
      <alignment horizontal="right" vertical="center"/>
      <protection hidden="1"/>
    </xf>
    <xf numFmtId="0" fontId="55" fillId="0" borderId="0" xfId="2" applyFont="1" applyAlignment="1" applyProtection="1">
      <alignment horizontal="right" vertical="center"/>
      <protection hidden="1"/>
    </xf>
    <xf numFmtId="0" fontId="55" fillId="0" borderId="59" xfId="2" applyFont="1" applyBorder="1" applyAlignment="1" applyProtection="1">
      <alignment horizontal="right" vertical="center"/>
      <protection hidden="1"/>
    </xf>
    <xf numFmtId="0" fontId="64" fillId="0" borderId="0" xfId="2" applyFont="1" applyAlignment="1" applyProtection="1">
      <alignment horizontal="center" vertical="center" wrapText="1"/>
      <protection hidden="1"/>
    </xf>
    <xf numFmtId="0" fontId="48" fillId="0" borderId="0" xfId="2" applyFont="1" applyAlignment="1" applyProtection="1">
      <alignment horizontal="center" vertical="center" wrapText="1"/>
      <protection hidden="1"/>
    </xf>
    <xf numFmtId="0" fontId="66" fillId="0" borderId="0" xfId="2" applyFont="1" applyAlignment="1" applyProtection="1">
      <alignment horizontal="center" vertical="center"/>
      <protection locked="0"/>
    </xf>
    <xf numFmtId="168" fontId="62" fillId="11" borderId="0" xfId="2" applyNumberFormat="1" applyFont="1" applyFill="1" applyAlignment="1" applyProtection="1">
      <alignment horizontal="right" vertical="center"/>
      <protection hidden="1"/>
    </xf>
    <xf numFmtId="175" fontId="62" fillId="11" borderId="0" xfId="2" applyNumberFormat="1" applyFont="1" applyFill="1" applyAlignment="1" applyProtection="1">
      <alignment horizontal="left" vertical="center"/>
      <protection hidden="1"/>
    </xf>
    <xf numFmtId="0" fontId="11" fillId="5" borderId="2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0" fontId="42" fillId="5" borderId="2" xfId="0" applyFont="1" applyFill="1" applyBorder="1" applyAlignment="1">
      <alignment horizontal="center" vertical="center"/>
    </xf>
    <xf numFmtId="0" fontId="42" fillId="5" borderId="16" xfId="0" applyFont="1" applyFill="1" applyBorder="1" applyAlignment="1">
      <alignment horizontal="center" vertical="center"/>
    </xf>
    <xf numFmtId="0" fontId="39" fillId="5" borderId="0" xfId="0" applyFont="1" applyFill="1" applyAlignment="1">
      <alignment horizontal="center" vertical="center"/>
    </xf>
    <xf numFmtId="166" fontId="23" fillId="7" borderId="43" xfId="1" applyNumberFormat="1" applyFont="1" applyFill="1" applyBorder="1" applyAlignment="1">
      <alignment horizontal="left"/>
    </xf>
    <xf numFmtId="166" fontId="23" fillId="7" borderId="0" xfId="1" applyNumberFormat="1" applyFont="1" applyFill="1" applyBorder="1" applyAlignment="1">
      <alignment horizontal="left"/>
    </xf>
    <xf numFmtId="166" fontId="23" fillId="7" borderId="45" xfId="1" applyNumberFormat="1" applyFont="1" applyFill="1" applyBorder="1" applyAlignment="1">
      <alignment horizontal="left"/>
    </xf>
    <xf numFmtId="0" fontId="0" fillId="0" borderId="0" xfId="0" applyAlignment="1">
      <alignment horizontal="center" vertical="top" wrapText="1"/>
    </xf>
    <xf numFmtId="0" fontId="11" fillId="5" borderId="15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11" fillId="0" borderId="0" xfId="0" applyFont="1" applyAlignment="1">
      <alignment horizontal="center"/>
    </xf>
    <xf numFmtId="166" fontId="23" fillId="0" borderId="50" xfId="1" applyNumberFormat="1" applyFont="1" applyFill="1" applyBorder="1" applyAlignment="1">
      <alignment horizontal="left"/>
    </xf>
    <xf numFmtId="166" fontId="23" fillId="7" borderId="46" xfId="1" applyNumberFormat="1" applyFont="1" applyFill="1" applyBorder="1" applyAlignment="1">
      <alignment horizontal="left"/>
    </xf>
    <xf numFmtId="166" fontId="23" fillId="7" borderId="47" xfId="1" applyNumberFormat="1" applyFont="1" applyFill="1" applyBorder="1" applyAlignment="1">
      <alignment horizontal="left"/>
    </xf>
    <xf numFmtId="166" fontId="23" fillId="7" borderId="48" xfId="1" applyNumberFormat="1" applyFont="1" applyFill="1" applyBorder="1" applyAlignment="1">
      <alignment horizontal="left"/>
    </xf>
    <xf numFmtId="0" fontId="11" fillId="5" borderId="44" xfId="0" applyFont="1" applyFill="1" applyBorder="1" applyAlignment="1">
      <alignment horizontal="center" vertical="center"/>
    </xf>
    <xf numFmtId="0" fontId="11" fillId="5" borderId="226" xfId="0" applyFont="1" applyFill="1" applyBorder="1" applyAlignment="1">
      <alignment horizontal="center" vertical="center"/>
    </xf>
    <xf numFmtId="0" fontId="11" fillId="5" borderId="53" xfId="0" applyFont="1" applyFill="1" applyBorder="1" applyAlignment="1">
      <alignment horizontal="center" vertical="center"/>
    </xf>
    <xf numFmtId="0" fontId="42" fillId="5" borderId="44" xfId="0" applyFont="1" applyFill="1" applyBorder="1" applyAlignment="1">
      <alignment horizontal="center" vertical="center"/>
    </xf>
    <xf numFmtId="0" fontId="42" fillId="5" borderId="226" xfId="0" applyFont="1" applyFill="1" applyBorder="1" applyAlignment="1">
      <alignment horizontal="center" vertical="center"/>
    </xf>
    <xf numFmtId="0" fontId="11" fillId="5" borderId="49" xfId="0" applyFont="1" applyFill="1" applyBorder="1" applyAlignment="1">
      <alignment horizontal="center"/>
    </xf>
    <xf numFmtId="0" fontId="11" fillId="5" borderId="50" xfId="0" applyFont="1" applyFill="1" applyBorder="1" applyAlignment="1">
      <alignment horizontal="center"/>
    </xf>
    <xf numFmtId="0" fontId="11" fillId="5" borderId="51" xfId="0" applyFont="1" applyFill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2" fillId="5" borderId="169" xfId="0" applyFont="1" applyFill="1" applyBorder="1" applyAlignment="1">
      <alignment horizontal="center" vertical="center"/>
    </xf>
    <xf numFmtId="0" fontId="42" fillId="5" borderId="52" xfId="0" applyFont="1" applyFill="1" applyBorder="1" applyAlignment="1">
      <alignment horizontal="center" vertical="center"/>
    </xf>
    <xf numFmtId="0" fontId="180" fillId="16" borderId="172" xfId="14" applyFont="1" applyFill="1" applyBorder="1" applyAlignment="1">
      <alignment horizontal="center" vertical="center"/>
    </xf>
    <xf numFmtId="0" fontId="180" fillId="16" borderId="50" xfId="14" applyFont="1" applyFill="1" applyBorder="1" applyAlignment="1">
      <alignment horizontal="center" vertical="center"/>
    </xf>
    <xf numFmtId="0" fontId="180" fillId="16" borderId="51" xfId="14" applyFont="1" applyFill="1" applyBorder="1" applyAlignment="1">
      <alignment horizontal="center" vertical="center"/>
    </xf>
    <xf numFmtId="0" fontId="180" fillId="16" borderId="208" xfId="14" applyFont="1" applyFill="1" applyBorder="1" applyAlignment="1">
      <alignment horizontal="center" vertical="center"/>
    </xf>
    <xf numFmtId="0" fontId="180" fillId="16" borderId="207" xfId="14" applyFont="1" applyFill="1" applyBorder="1" applyAlignment="1">
      <alignment horizontal="center" vertical="center"/>
    </xf>
    <xf numFmtId="2" fontId="181" fillId="0" borderId="43" xfId="14" applyNumberFormat="1" applyFont="1" applyBorder="1" applyAlignment="1">
      <alignment horizontal="left" vertical="center" wrapText="1"/>
    </xf>
    <xf numFmtId="2" fontId="181" fillId="0" borderId="0" xfId="14" applyNumberFormat="1" applyFont="1" applyAlignment="1">
      <alignment horizontal="left" vertical="center" wrapText="1"/>
    </xf>
    <xf numFmtId="2" fontId="181" fillId="0" borderId="45" xfId="14" applyNumberFormat="1" applyFont="1" applyBorder="1" applyAlignment="1">
      <alignment horizontal="left" vertical="center" wrapText="1"/>
    </xf>
    <xf numFmtId="2" fontId="181" fillId="0" borderId="46" xfId="14" applyNumberFormat="1" applyFont="1" applyBorder="1" applyAlignment="1">
      <alignment horizontal="left" vertical="center" wrapText="1"/>
    </xf>
    <xf numFmtId="2" fontId="181" fillId="0" borderId="47" xfId="14" applyNumberFormat="1" applyFont="1" applyBorder="1" applyAlignment="1">
      <alignment horizontal="left" vertical="center" wrapText="1"/>
    </xf>
    <xf numFmtId="2" fontId="181" fillId="0" borderId="48" xfId="14" applyNumberFormat="1" applyFont="1" applyBorder="1" applyAlignment="1">
      <alignment horizontal="left" vertical="center" wrapText="1"/>
    </xf>
    <xf numFmtId="0" fontId="49" fillId="0" borderId="50" xfId="0" applyFont="1" applyBorder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0" fontId="49" fillId="0" borderId="47" xfId="0" applyFont="1" applyBorder="1" applyAlignment="1">
      <alignment horizontal="center" vertical="center" wrapText="1"/>
    </xf>
    <xf numFmtId="0" fontId="180" fillId="16" borderId="169" xfId="14" applyFont="1" applyFill="1" applyBorder="1" applyAlignment="1">
      <alignment horizontal="center" vertical="center" wrapText="1"/>
    </xf>
    <xf numFmtId="0" fontId="180" fillId="16" borderId="52" xfId="14" applyFont="1" applyFill="1" applyBorder="1" applyAlignment="1">
      <alignment horizontal="center" vertical="center" wrapText="1"/>
    </xf>
    <xf numFmtId="0" fontId="180" fillId="16" borderId="43" xfId="14" applyFont="1" applyFill="1" applyBorder="1" applyAlignment="1">
      <alignment horizontal="center" vertical="center" wrapText="1"/>
    </xf>
    <xf numFmtId="0" fontId="180" fillId="16" borderId="44" xfId="14" applyFont="1" applyFill="1" applyBorder="1" applyAlignment="1">
      <alignment horizontal="center" vertical="center"/>
    </xf>
    <xf numFmtId="0" fontId="180" fillId="16" borderId="52" xfId="14" applyFont="1" applyFill="1" applyBorder="1" applyAlignment="1">
      <alignment horizontal="center" vertical="center"/>
    </xf>
    <xf numFmtId="0" fontId="180" fillId="16" borderId="169" xfId="14" applyFont="1" applyFill="1" applyBorder="1" applyAlignment="1">
      <alignment horizontal="center" vertical="center"/>
    </xf>
    <xf numFmtId="0" fontId="180" fillId="16" borderId="49" xfId="14" applyFont="1" applyFill="1" applyBorder="1" applyAlignment="1">
      <alignment horizontal="center" vertical="center"/>
    </xf>
    <xf numFmtId="0" fontId="180" fillId="16" borderId="177" xfId="14" applyFont="1" applyFill="1" applyBorder="1" applyAlignment="1">
      <alignment horizontal="center" vertical="center"/>
    </xf>
    <xf numFmtId="0" fontId="180" fillId="16" borderId="200" xfId="14" applyFont="1" applyFill="1" applyBorder="1" applyAlignment="1">
      <alignment horizontal="center" vertical="center"/>
    </xf>
    <xf numFmtId="0" fontId="180" fillId="16" borderId="209" xfId="14" applyFont="1" applyFill="1" applyBorder="1" applyAlignment="1">
      <alignment horizontal="center" vertical="center"/>
    </xf>
    <xf numFmtId="0" fontId="180" fillId="16" borderId="173" xfId="14" applyFont="1" applyFill="1" applyBorder="1" applyAlignment="1">
      <alignment horizontal="center" vertical="center"/>
    </xf>
    <xf numFmtId="0" fontId="180" fillId="16" borderId="23" xfId="14" applyFont="1" applyFill="1" applyBorder="1" applyAlignment="1">
      <alignment horizontal="center" vertical="center"/>
    </xf>
    <xf numFmtId="0" fontId="180" fillId="16" borderId="183" xfId="14" applyFont="1" applyFill="1" applyBorder="1" applyAlignment="1">
      <alignment horizontal="center" vertical="center"/>
    </xf>
    <xf numFmtId="0" fontId="181" fillId="0" borderId="49" xfId="14" applyFont="1" applyBorder="1" applyAlignment="1">
      <alignment horizontal="left" vertical="center" wrapText="1"/>
    </xf>
    <xf numFmtId="0" fontId="181" fillId="0" borderId="50" xfId="14" applyFont="1" applyBorder="1" applyAlignment="1">
      <alignment horizontal="left" vertical="center" wrapText="1"/>
    </xf>
    <xf numFmtId="0" fontId="181" fillId="0" borderId="51" xfId="14" applyFont="1" applyBorder="1" applyAlignment="1">
      <alignment horizontal="left" vertical="center" wrapText="1"/>
    </xf>
    <xf numFmtId="0" fontId="181" fillId="0" borderId="43" xfId="14" applyFont="1" applyBorder="1" applyAlignment="1">
      <alignment horizontal="left" vertical="center" wrapText="1"/>
    </xf>
    <xf numFmtId="0" fontId="181" fillId="0" borderId="0" xfId="14" applyFont="1" applyAlignment="1">
      <alignment horizontal="left" vertical="center" wrapText="1"/>
    </xf>
    <xf numFmtId="0" fontId="181" fillId="0" borderId="45" xfId="14" applyFont="1" applyBorder="1" applyAlignment="1">
      <alignment horizontal="left" vertical="center" wrapText="1"/>
    </xf>
    <xf numFmtId="0" fontId="148" fillId="0" borderId="177" xfId="14" applyFont="1" applyBorder="1" applyAlignment="1">
      <alignment horizontal="center" vertical="center"/>
    </xf>
    <xf numFmtId="0" fontId="148" fillId="0" borderId="203" xfId="14" applyFont="1" applyBorder="1" applyAlignment="1">
      <alignment horizontal="center" vertical="center"/>
    </xf>
    <xf numFmtId="0" fontId="149" fillId="16" borderId="172" xfId="14" applyFont="1" applyFill="1" applyBorder="1" applyAlignment="1">
      <alignment horizontal="center" vertical="center"/>
    </xf>
    <xf numFmtId="0" fontId="149" fillId="16" borderId="202" xfId="14" applyFont="1" applyFill="1" applyBorder="1" applyAlignment="1">
      <alignment horizontal="center" vertical="center"/>
    </xf>
    <xf numFmtId="0" fontId="183" fillId="0" borderId="177" xfId="14" applyFont="1" applyBorder="1" applyAlignment="1">
      <alignment horizontal="center" vertical="center"/>
    </xf>
    <xf numFmtId="0" fontId="183" fillId="0" borderId="203" xfId="14" applyFont="1" applyBorder="1" applyAlignment="1">
      <alignment horizontal="center" vertical="center"/>
    </xf>
    <xf numFmtId="169" fontId="148" fillId="0" borderId="33" xfId="14" applyNumberFormat="1" applyFont="1" applyBorder="1" applyAlignment="1">
      <alignment horizontal="center" vertical="center"/>
    </xf>
    <xf numFmtId="169" fontId="148" fillId="0" borderId="34" xfId="14" applyNumberFormat="1" applyFont="1" applyBorder="1" applyAlignment="1">
      <alignment horizontal="center" vertical="center"/>
    </xf>
    <xf numFmtId="169" fontId="148" fillId="0" borderId="35" xfId="14" applyNumberFormat="1" applyFont="1" applyBorder="1" applyAlignment="1">
      <alignment horizontal="center" vertical="center"/>
    </xf>
    <xf numFmtId="0" fontId="180" fillId="16" borderId="33" xfId="14" applyFont="1" applyFill="1" applyBorder="1" applyAlignment="1">
      <alignment horizontal="center" vertical="center"/>
    </xf>
    <xf numFmtId="0" fontId="180" fillId="16" borderId="34" xfId="14" applyFont="1" applyFill="1" applyBorder="1" applyAlignment="1">
      <alignment horizontal="center" vertical="center"/>
    </xf>
    <xf numFmtId="0" fontId="180" fillId="16" borderId="176" xfId="14" applyFont="1" applyFill="1" applyBorder="1" applyAlignment="1">
      <alignment horizontal="center" vertical="center"/>
    </xf>
    <xf numFmtId="0" fontId="180" fillId="16" borderId="14" xfId="14" applyFont="1" applyFill="1" applyBorder="1" applyAlignment="1">
      <alignment horizontal="center" vertical="center"/>
    </xf>
    <xf numFmtId="0" fontId="180" fillId="16" borderId="216" xfId="14" applyFont="1" applyFill="1" applyBorder="1" applyAlignment="1">
      <alignment horizontal="center" vertical="center"/>
    </xf>
    <xf numFmtId="0" fontId="182" fillId="16" borderId="173" xfId="14" applyFont="1" applyFill="1" applyBorder="1" applyAlignment="1">
      <alignment horizontal="center" vertical="center"/>
    </xf>
    <xf numFmtId="0" fontId="182" fillId="16" borderId="23" xfId="14" applyFont="1" applyFill="1" applyBorder="1" applyAlignment="1">
      <alignment horizontal="center" vertical="center"/>
    </xf>
    <xf numFmtId="0" fontId="182" fillId="16" borderId="183" xfId="14" applyFont="1" applyFill="1" applyBorder="1" applyAlignment="1">
      <alignment horizontal="center" vertical="center"/>
    </xf>
    <xf numFmtId="169" fontId="179" fillId="0" borderId="0" xfId="0" applyNumberFormat="1" applyFont="1" applyAlignment="1">
      <alignment horizontal="center" vertical="center"/>
    </xf>
    <xf numFmtId="0" fontId="149" fillId="16" borderId="49" xfId="14" applyFont="1" applyFill="1" applyBorder="1" applyAlignment="1">
      <alignment horizontal="center" vertical="center"/>
    </xf>
    <xf numFmtId="0" fontId="149" fillId="16" borderId="50" xfId="14" applyFont="1" applyFill="1" applyBorder="1" applyAlignment="1">
      <alignment horizontal="center" vertical="center"/>
    </xf>
    <xf numFmtId="0" fontId="149" fillId="16" borderId="51" xfId="14" applyFont="1" applyFill="1" applyBorder="1" applyAlignment="1">
      <alignment horizontal="center" vertical="center"/>
    </xf>
    <xf numFmtId="0" fontId="149" fillId="16" borderId="210" xfId="14" applyFont="1" applyFill="1" applyBorder="1" applyAlignment="1">
      <alignment horizontal="center" vertical="center"/>
    </xf>
    <xf numFmtId="0" fontId="149" fillId="16" borderId="207" xfId="14" applyFont="1" applyFill="1" applyBorder="1" applyAlignment="1">
      <alignment horizontal="center" vertical="center"/>
    </xf>
    <xf numFmtId="164" fontId="179" fillId="0" borderId="211" xfId="0" applyNumberFormat="1" applyFont="1" applyBorder="1" applyAlignment="1">
      <alignment horizontal="center" vertical="center"/>
    </xf>
    <xf numFmtId="164" fontId="179" fillId="0" borderId="209" xfId="0" applyNumberFormat="1" applyFont="1" applyBorder="1" applyAlignment="1">
      <alignment horizontal="center" vertical="center"/>
    </xf>
    <xf numFmtId="164" fontId="179" fillId="0" borderId="22" xfId="0" applyNumberFormat="1" applyFont="1" applyBorder="1" applyAlignment="1">
      <alignment horizontal="center" vertical="center"/>
    </xf>
    <xf numFmtId="164" fontId="179" fillId="0" borderId="183" xfId="0" applyNumberFormat="1" applyFont="1" applyBorder="1" applyAlignment="1">
      <alignment horizontal="center" vertical="center"/>
    </xf>
    <xf numFmtId="0" fontId="149" fillId="16" borderId="177" xfId="14" applyFont="1" applyFill="1" applyBorder="1" applyAlignment="1">
      <alignment horizontal="center" vertical="center"/>
    </xf>
    <xf numFmtId="0" fontId="0" fillId="16" borderId="203" xfId="0" applyFill="1" applyBorder="1" applyAlignment="1">
      <alignment horizontal="center" vertical="center"/>
    </xf>
    <xf numFmtId="0" fontId="148" fillId="0" borderId="0" xfId="14" applyFont="1" applyAlignment="1">
      <alignment horizontal="right" vertical="center"/>
    </xf>
    <xf numFmtId="181" fontId="148" fillId="0" borderId="0" xfId="16" applyNumberFormat="1" applyFont="1" applyAlignment="1">
      <alignment horizontal="right" vertical="center"/>
    </xf>
    <xf numFmtId="0" fontId="153" fillId="16" borderId="49" xfId="14" applyFont="1" applyFill="1" applyBorder="1" applyAlignment="1">
      <alignment horizontal="center" vertical="center"/>
    </xf>
    <xf numFmtId="0" fontId="153" fillId="16" borderId="50" xfId="14" applyFont="1" applyFill="1" applyBorder="1" applyAlignment="1">
      <alignment horizontal="center" vertical="center"/>
    </xf>
    <xf numFmtId="0" fontId="153" fillId="16" borderId="51" xfId="14" applyFont="1" applyFill="1" applyBorder="1" applyAlignment="1">
      <alignment horizontal="center" vertical="center"/>
    </xf>
    <xf numFmtId="0" fontId="153" fillId="16" borderId="46" xfId="14" applyFont="1" applyFill="1" applyBorder="1" applyAlignment="1">
      <alignment horizontal="center" vertical="center"/>
    </xf>
    <xf numFmtId="0" fontId="153" fillId="16" borderId="47" xfId="14" applyFont="1" applyFill="1" applyBorder="1" applyAlignment="1">
      <alignment horizontal="center" vertical="center"/>
    </xf>
    <xf numFmtId="0" fontId="153" fillId="16" borderId="48" xfId="14" applyFont="1" applyFill="1" applyBorder="1" applyAlignment="1">
      <alignment horizontal="center" vertical="center"/>
    </xf>
    <xf numFmtId="0" fontId="0" fillId="16" borderId="202" xfId="0" applyFill="1" applyBorder="1" applyAlignment="1">
      <alignment horizontal="center" vertical="center"/>
    </xf>
    <xf numFmtId="0" fontId="180" fillId="16" borderId="182" xfId="14" applyFont="1" applyFill="1" applyBorder="1" applyAlignment="1">
      <alignment horizontal="center" vertical="center"/>
    </xf>
    <xf numFmtId="0" fontId="180" fillId="16" borderId="17" xfId="14" applyFont="1" applyFill="1" applyBorder="1" applyAlignment="1">
      <alignment horizontal="center" vertical="center"/>
    </xf>
    <xf numFmtId="0" fontId="180" fillId="16" borderId="171" xfId="14" applyFont="1" applyFill="1" applyBorder="1" applyAlignment="1">
      <alignment horizontal="center" vertical="center"/>
    </xf>
    <xf numFmtId="0" fontId="180" fillId="16" borderId="46" xfId="14" applyFont="1" applyFill="1" applyBorder="1" applyAlignment="1">
      <alignment horizontal="center" vertical="center"/>
    </xf>
    <xf numFmtId="0" fontId="180" fillId="16" borderId="47" xfId="14" applyFont="1" applyFill="1" applyBorder="1" applyAlignment="1">
      <alignment horizontal="center" vertical="center"/>
    </xf>
    <xf numFmtId="0" fontId="180" fillId="16" borderId="48" xfId="14" applyFont="1" applyFill="1" applyBorder="1" applyAlignment="1">
      <alignment horizontal="center" vertical="center"/>
    </xf>
    <xf numFmtId="0" fontId="183" fillId="0" borderId="173" xfId="14" applyFont="1" applyBorder="1" applyAlignment="1">
      <alignment horizontal="center" vertical="center"/>
    </xf>
    <xf numFmtId="0" fontId="183" fillId="0" borderId="24" xfId="14" applyFont="1" applyBorder="1" applyAlignment="1">
      <alignment horizontal="center" vertical="center"/>
    </xf>
    <xf numFmtId="0" fontId="180" fillId="16" borderId="44" xfId="14" applyFont="1" applyFill="1" applyBorder="1" applyAlignment="1">
      <alignment horizontal="center" vertical="center" wrapText="1"/>
    </xf>
    <xf numFmtId="0" fontId="180" fillId="16" borderId="43" xfId="14" applyFont="1" applyFill="1" applyBorder="1" applyAlignment="1">
      <alignment horizontal="center" vertical="center"/>
    </xf>
    <xf numFmtId="0" fontId="180" fillId="16" borderId="35" xfId="14" applyFont="1" applyFill="1" applyBorder="1" applyAlignment="1">
      <alignment horizontal="center" vertical="center"/>
    </xf>
    <xf numFmtId="0" fontId="182" fillId="16" borderId="46" xfId="14" applyFont="1" applyFill="1" applyBorder="1" applyAlignment="1">
      <alignment horizontal="center" vertical="center"/>
    </xf>
    <xf numFmtId="0" fontId="182" fillId="16" borderId="47" xfId="14" applyFont="1" applyFill="1" applyBorder="1" applyAlignment="1">
      <alignment horizontal="center" vertical="center"/>
    </xf>
    <xf numFmtId="0" fontId="182" fillId="16" borderId="48" xfId="14" applyFont="1" applyFill="1" applyBorder="1" applyAlignment="1">
      <alignment horizontal="center" vertical="center"/>
    </xf>
    <xf numFmtId="0" fontId="182" fillId="16" borderId="182" xfId="14" applyFont="1" applyFill="1" applyBorder="1" applyAlignment="1">
      <alignment horizontal="center" vertical="center"/>
    </xf>
    <xf numFmtId="0" fontId="182" fillId="16" borderId="17" xfId="14" applyFont="1" applyFill="1" applyBorder="1" applyAlignment="1">
      <alignment horizontal="center" vertical="center"/>
    </xf>
    <xf numFmtId="0" fontId="182" fillId="16" borderId="171" xfId="14" applyFont="1" applyFill="1" applyBorder="1" applyAlignment="1">
      <alignment horizontal="center" vertical="center"/>
    </xf>
    <xf numFmtId="0" fontId="90" fillId="5" borderId="33" xfId="0" applyFont="1" applyFill="1" applyBorder="1" applyAlignment="1">
      <alignment horizontal="center"/>
    </xf>
    <xf numFmtId="0" fontId="90" fillId="5" borderId="34" xfId="0" applyFont="1" applyFill="1" applyBorder="1" applyAlignment="1">
      <alignment horizontal="center"/>
    </xf>
    <xf numFmtId="0" fontId="90" fillId="5" borderId="35" xfId="0" applyFont="1" applyFill="1" applyBorder="1" applyAlignment="1">
      <alignment horizontal="center"/>
    </xf>
    <xf numFmtId="0" fontId="11" fillId="5" borderId="26" xfId="0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/>
    </xf>
    <xf numFmtId="9" fontId="11" fillId="5" borderId="26" xfId="0" applyNumberFormat="1" applyFont="1" applyFill="1" applyBorder="1" applyAlignment="1">
      <alignment horizontal="center" vertical="center" wrapText="1"/>
    </xf>
    <xf numFmtId="9" fontId="11" fillId="5" borderId="27" xfId="0" applyNumberFormat="1" applyFont="1" applyFill="1" applyBorder="1" applyAlignment="1">
      <alignment horizontal="center" vertical="center" wrapText="1"/>
    </xf>
    <xf numFmtId="9" fontId="11" fillId="5" borderId="28" xfId="0" applyNumberFormat="1" applyFont="1" applyFill="1" applyBorder="1" applyAlignment="1">
      <alignment horizontal="center" vertical="center" wrapText="1"/>
    </xf>
    <xf numFmtId="0" fontId="4" fillId="0" borderId="49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45" fillId="2" borderId="56" xfId="0" applyFont="1" applyFill="1" applyBorder="1" applyAlignment="1">
      <alignment horizontal="center" vertical="center"/>
    </xf>
    <xf numFmtId="0" fontId="45" fillId="2" borderId="57" xfId="0" applyFont="1" applyFill="1" applyBorder="1" applyAlignment="1">
      <alignment horizontal="center" vertical="center"/>
    </xf>
    <xf numFmtId="0" fontId="45" fillId="2" borderId="58" xfId="0" applyFont="1" applyFill="1" applyBorder="1" applyAlignment="1">
      <alignment horizontal="center" vertical="center"/>
    </xf>
    <xf numFmtId="0" fontId="39" fillId="5" borderId="30" xfId="0" applyFont="1" applyFill="1" applyBorder="1" applyAlignment="1">
      <alignment horizontal="center" vertical="center"/>
    </xf>
    <xf numFmtId="0" fontId="39" fillId="5" borderId="54" xfId="0" applyFont="1" applyFill="1" applyBorder="1" applyAlignment="1">
      <alignment horizontal="center" vertical="center"/>
    </xf>
    <xf numFmtId="0" fontId="5" fillId="5" borderId="33" xfId="0" applyFont="1" applyFill="1" applyBorder="1" applyAlignment="1">
      <alignment horizontal="center"/>
    </xf>
    <xf numFmtId="0" fontId="5" fillId="5" borderId="34" xfId="0" applyFont="1" applyFill="1" applyBorder="1" applyAlignment="1">
      <alignment horizontal="center"/>
    </xf>
    <xf numFmtId="0" fontId="5" fillId="5" borderId="35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2" fontId="11" fillId="5" borderId="49" xfId="0" applyNumberFormat="1" applyFont="1" applyFill="1" applyBorder="1" applyAlignment="1">
      <alignment horizontal="center"/>
    </xf>
    <xf numFmtId="2" fontId="11" fillId="5" borderId="50" xfId="0" applyNumberFormat="1" applyFont="1" applyFill="1" applyBorder="1" applyAlignment="1">
      <alignment horizontal="center"/>
    </xf>
    <xf numFmtId="2" fontId="11" fillId="5" borderId="51" xfId="0" applyNumberFormat="1" applyFont="1" applyFill="1" applyBorder="1" applyAlignment="1">
      <alignment horizontal="center"/>
    </xf>
    <xf numFmtId="0" fontId="36" fillId="0" borderId="17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0" fillId="2" borderId="26" xfId="0" applyFont="1" applyFill="1" applyBorder="1" applyAlignment="1">
      <alignment horizontal="center" vertical="center"/>
    </xf>
    <xf numFmtId="0" fontId="30" fillId="2" borderId="27" xfId="0" applyFont="1" applyFill="1" applyBorder="1" applyAlignment="1">
      <alignment horizontal="center" vertical="center"/>
    </xf>
    <xf numFmtId="0" fontId="30" fillId="2" borderId="28" xfId="0" applyFont="1" applyFill="1" applyBorder="1" applyAlignment="1">
      <alignment horizontal="center" vertical="center"/>
    </xf>
    <xf numFmtId="0" fontId="33" fillId="2" borderId="26" xfId="0" applyFont="1" applyFill="1" applyBorder="1" applyAlignment="1">
      <alignment horizontal="center" vertical="center"/>
    </xf>
    <xf numFmtId="0" fontId="33" fillId="2" borderId="28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180" fillId="16" borderId="177" xfId="0" applyFont="1" applyFill="1" applyBorder="1" applyAlignment="1">
      <alignment horizontal="center" vertical="center"/>
    </xf>
    <xf numFmtId="0" fontId="180" fillId="16" borderId="209" xfId="0" applyFont="1" applyFill="1" applyBorder="1" applyAlignment="1">
      <alignment horizontal="center" vertical="center"/>
    </xf>
    <xf numFmtId="0" fontId="180" fillId="16" borderId="173" xfId="0" applyFont="1" applyFill="1" applyBorder="1" applyAlignment="1">
      <alignment horizontal="center" vertical="center"/>
    </xf>
    <xf numFmtId="0" fontId="180" fillId="16" borderId="183" xfId="0" applyFont="1" applyFill="1" applyBorder="1" applyAlignment="1">
      <alignment horizontal="center" vertical="center"/>
    </xf>
    <xf numFmtId="0" fontId="180" fillId="16" borderId="172" xfId="0" applyFont="1" applyFill="1" applyBorder="1" applyAlignment="1">
      <alignment horizontal="center" vertical="center"/>
    </xf>
    <xf numFmtId="0" fontId="180" fillId="16" borderId="207" xfId="0" applyFont="1" applyFill="1" applyBorder="1" applyAlignment="1">
      <alignment horizontal="center" vertical="center"/>
    </xf>
    <xf numFmtId="0" fontId="180" fillId="16" borderId="33" xfId="0" applyFont="1" applyFill="1" applyBorder="1" applyAlignment="1">
      <alignment horizontal="center" vertical="center"/>
    </xf>
    <xf numFmtId="0" fontId="180" fillId="16" borderId="35" xfId="0" applyFont="1" applyFill="1" applyBorder="1" applyAlignment="1">
      <alignment horizontal="center" vertical="center"/>
    </xf>
    <xf numFmtId="0" fontId="180" fillId="16" borderId="215" xfId="0" applyFont="1" applyFill="1" applyBorder="1" applyAlignment="1">
      <alignment horizontal="center" vertical="center"/>
    </xf>
    <xf numFmtId="0" fontId="180" fillId="16" borderId="49" xfId="0" applyFont="1" applyFill="1" applyBorder="1" applyAlignment="1">
      <alignment horizontal="center" vertical="center"/>
    </xf>
    <xf numFmtId="0" fontId="180" fillId="16" borderId="51" xfId="0" applyFont="1" applyFill="1" applyBorder="1" applyAlignment="1">
      <alignment horizontal="center" vertical="center"/>
    </xf>
    <xf numFmtId="164" fontId="189" fillId="13" borderId="173" xfId="0" applyNumberFormat="1" applyFont="1" applyFill="1" applyBorder="1" applyAlignment="1">
      <alignment horizontal="center" vertical="center"/>
    </xf>
    <xf numFmtId="164" fontId="189" fillId="13" borderId="23" xfId="0" applyNumberFormat="1" applyFont="1" applyFill="1" applyBorder="1" applyAlignment="1">
      <alignment horizontal="center" vertical="center"/>
    </xf>
    <xf numFmtId="164" fontId="179" fillId="0" borderId="176" xfId="0" applyNumberFormat="1" applyFont="1" applyBorder="1" applyAlignment="1">
      <alignment horizontal="center" vertical="center"/>
    </xf>
    <xf numFmtId="164" fontId="179" fillId="0" borderId="14" xfId="0" applyNumberFormat="1" applyFont="1" applyBorder="1" applyAlignment="1">
      <alignment horizontal="center" vertical="center"/>
    </xf>
    <xf numFmtId="164" fontId="179" fillId="0" borderId="216" xfId="0" applyNumberFormat="1" applyFont="1" applyBorder="1" applyAlignment="1">
      <alignment horizontal="center" vertical="center"/>
    </xf>
    <xf numFmtId="164" fontId="179" fillId="0" borderId="46" xfId="0" applyNumberFormat="1" applyFont="1" applyBorder="1" applyAlignment="1">
      <alignment horizontal="center" vertical="center"/>
    </xf>
    <xf numFmtId="164" fontId="179" fillId="0" borderId="47" xfId="0" applyNumberFormat="1" applyFont="1" applyBorder="1" applyAlignment="1">
      <alignment horizontal="center" vertical="center"/>
    </xf>
    <xf numFmtId="164" fontId="179" fillId="0" borderId="48" xfId="0" applyNumberFormat="1" applyFont="1" applyBorder="1" applyAlignment="1">
      <alignment horizontal="center" vertical="center"/>
    </xf>
    <xf numFmtId="0" fontId="149" fillId="16" borderId="173" xfId="14" applyFont="1" applyFill="1" applyBorder="1" applyAlignment="1">
      <alignment horizontal="center" vertical="center"/>
    </xf>
    <xf numFmtId="0" fontId="149" fillId="16" borderId="24" xfId="14" applyFont="1" applyFill="1" applyBorder="1" applyAlignment="1">
      <alignment horizontal="center" vertical="center"/>
    </xf>
    <xf numFmtId="0" fontId="149" fillId="16" borderId="208" xfId="14" applyFont="1" applyFill="1" applyBorder="1" applyAlignment="1">
      <alignment horizontal="center" vertical="center"/>
    </xf>
    <xf numFmtId="0" fontId="183" fillId="0" borderId="0" xfId="14" applyFont="1" applyAlignment="1">
      <alignment horizontal="left" vertical="center" wrapText="1"/>
    </xf>
    <xf numFmtId="49" fontId="179" fillId="0" borderId="22" xfId="0" applyNumberFormat="1" applyFont="1" applyBorder="1" applyAlignment="1">
      <alignment horizontal="center" vertical="center"/>
    </xf>
    <xf numFmtId="49" fontId="179" fillId="0" borderId="183" xfId="0" applyNumberFormat="1" applyFont="1" applyBorder="1" applyAlignment="1">
      <alignment horizontal="center" vertical="center"/>
    </xf>
    <xf numFmtId="0" fontId="149" fillId="16" borderId="204" xfId="14" applyFont="1" applyFill="1" applyBorder="1" applyAlignment="1">
      <alignment horizontal="center" vertical="center"/>
    </xf>
    <xf numFmtId="0" fontId="149" fillId="16" borderId="205" xfId="14" applyFont="1" applyFill="1" applyBorder="1" applyAlignment="1">
      <alignment horizontal="center" vertical="center"/>
    </xf>
    <xf numFmtId="0" fontId="149" fillId="16" borderId="196" xfId="14" applyFont="1" applyFill="1" applyBorder="1" applyAlignment="1">
      <alignment horizontal="center" vertical="center"/>
    </xf>
    <xf numFmtId="0" fontId="149" fillId="16" borderId="182" xfId="14" applyFont="1" applyFill="1" applyBorder="1" applyAlignment="1">
      <alignment horizontal="center" vertical="center"/>
    </xf>
    <xf numFmtId="0" fontId="149" fillId="16" borderId="203" xfId="14" applyFont="1" applyFill="1" applyBorder="1" applyAlignment="1">
      <alignment horizontal="center" vertical="center"/>
    </xf>
    <xf numFmtId="0" fontId="180" fillId="16" borderId="200" xfId="14" applyFont="1" applyFill="1" applyBorder="1" applyAlignment="1">
      <alignment horizontal="center" vertical="center" wrapText="1"/>
    </xf>
    <xf numFmtId="0" fontId="180" fillId="16" borderId="209" xfId="14" applyFont="1" applyFill="1" applyBorder="1" applyAlignment="1">
      <alignment horizontal="center" vertical="center" wrapText="1"/>
    </xf>
    <xf numFmtId="0" fontId="180" fillId="16" borderId="43" xfId="0" applyFont="1" applyFill="1" applyBorder="1" applyAlignment="1">
      <alignment horizontal="center" vertical="center"/>
    </xf>
    <xf numFmtId="0" fontId="180" fillId="16" borderId="45" xfId="0" applyFont="1" applyFill="1" applyBorder="1" applyAlignment="1">
      <alignment horizontal="center" vertical="center"/>
    </xf>
    <xf numFmtId="0" fontId="183" fillId="0" borderId="50" xfId="14" applyFont="1" applyBorder="1" applyAlignment="1">
      <alignment horizontal="left" vertical="center" wrapText="1"/>
    </xf>
    <xf numFmtId="0" fontId="180" fillId="16" borderId="46" xfId="0" applyFont="1" applyFill="1" applyBorder="1" applyAlignment="1">
      <alignment horizontal="center" vertical="center"/>
    </xf>
    <xf numFmtId="0" fontId="180" fillId="16" borderId="48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0" fillId="2" borderId="16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0" fontId="25" fillId="2" borderId="16" xfId="0" applyFont="1" applyFill="1" applyBorder="1" applyAlignment="1">
      <alignment horizontal="center" vertical="center"/>
    </xf>
    <xf numFmtId="0" fontId="19" fillId="16" borderId="18" xfId="0" applyFont="1" applyFill="1" applyBorder="1" applyAlignment="1">
      <alignment horizontal="center" vertical="center"/>
    </xf>
    <xf numFmtId="0" fontId="19" fillId="16" borderId="28" xfId="0" applyFont="1" applyFill="1" applyBorder="1" applyAlignment="1">
      <alignment horizontal="center" vertical="center"/>
    </xf>
    <xf numFmtId="0" fontId="19" fillId="16" borderId="16" xfId="0" applyFont="1" applyFill="1" applyBorder="1" applyAlignment="1">
      <alignment horizontal="center" vertical="center"/>
    </xf>
    <xf numFmtId="0" fontId="19" fillId="16" borderId="47" xfId="0" applyFont="1" applyFill="1" applyBorder="1" applyAlignment="1">
      <alignment horizontal="center" vertical="center"/>
    </xf>
    <xf numFmtId="0" fontId="19" fillId="16" borderId="50" xfId="0" applyFont="1" applyFill="1" applyBorder="1" applyAlignment="1">
      <alignment horizontal="center" vertical="center"/>
    </xf>
    <xf numFmtId="0" fontId="19" fillId="16" borderId="14" xfId="0" applyFont="1" applyFill="1" applyBorder="1" applyAlignment="1">
      <alignment horizontal="center" vertical="center"/>
    </xf>
    <xf numFmtId="0" fontId="19" fillId="16" borderId="200" xfId="0" applyFont="1" applyFill="1" applyBorder="1" applyAlignment="1">
      <alignment horizontal="center" vertical="center"/>
    </xf>
    <xf numFmtId="0" fontId="5" fillId="16" borderId="23" xfId="0" applyFont="1" applyFill="1" applyBorder="1" applyAlignment="1">
      <alignment vertical="center"/>
    </xf>
    <xf numFmtId="0" fontId="5" fillId="16" borderId="183" xfId="0" applyFont="1" applyFill="1" applyBorder="1" applyAlignment="1">
      <alignment vertical="center"/>
    </xf>
    <xf numFmtId="0" fontId="5" fillId="16" borderId="50" xfId="0" applyFont="1" applyFill="1" applyBorder="1" applyAlignment="1">
      <alignment vertical="center"/>
    </xf>
    <xf numFmtId="0" fontId="5" fillId="16" borderId="51" xfId="0" applyFont="1" applyFill="1" applyBorder="1" applyAlignment="1">
      <alignment vertical="center"/>
    </xf>
    <xf numFmtId="0" fontId="19" fillId="16" borderId="219" xfId="0" applyFont="1" applyFill="1" applyBorder="1" applyAlignment="1">
      <alignment horizontal="center" vertical="center"/>
    </xf>
    <xf numFmtId="0" fontId="19" fillId="16" borderId="38" xfId="0" applyFont="1" applyFill="1" applyBorder="1" applyAlignment="1">
      <alignment horizontal="center" vertical="center"/>
    </xf>
    <xf numFmtId="0" fontId="19" fillId="16" borderId="215" xfId="0" applyFont="1" applyFill="1" applyBorder="1" applyAlignment="1">
      <alignment horizontal="center" vertical="center"/>
    </xf>
    <xf numFmtId="0" fontId="19" fillId="16" borderId="208" xfId="0" applyFont="1" applyFill="1" applyBorder="1" applyAlignment="1">
      <alignment horizontal="center" vertical="center"/>
    </xf>
    <xf numFmtId="0" fontId="19" fillId="16" borderId="23" xfId="0" applyFont="1" applyFill="1" applyBorder="1" applyAlignment="1">
      <alignment horizontal="center" vertical="center"/>
    </xf>
    <xf numFmtId="0" fontId="180" fillId="16" borderId="184" xfId="14" applyFont="1" applyFill="1" applyBorder="1" applyAlignment="1">
      <alignment horizontal="center" vertical="center"/>
    </xf>
    <xf numFmtId="0" fontId="5" fillId="16" borderId="184" xfId="0" applyFont="1" applyFill="1" applyBorder="1" applyAlignment="1">
      <alignment horizontal="center" vertical="center"/>
    </xf>
    <xf numFmtId="0" fontId="182" fillId="16" borderId="172" xfId="14" applyFont="1" applyFill="1" applyBorder="1" applyAlignment="1">
      <alignment horizontal="center" vertical="center"/>
    </xf>
    <xf numFmtId="0" fontId="5" fillId="16" borderId="208" xfId="0" applyFont="1" applyFill="1" applyBorder="1" applyAlignment="1">
      <alignment vertical="center"/>
    </xf>
    <xf numFmtId="0" fontId="5" fillId="16" borderId="207" xfId="0" applyFont="1" applyFill="1" applyBorder="1" applyAlignment="1">
      <alignment vertical="center"/>
    </xf>
    <xf numFmtId="0" fontId="182" fillId="16" borderId="177" xfId="14" applyFont="1" applyFill="1" applyBorder="1" applyAlignment="1">
      <alignment horizontal="center" vertical="center"/>
    </xf>
    <xf numFmtId="0" fontId="5" fillId="16" borderId="200" xfId="0" applyFont="1" applyFill="1" applyBorder="1" applyAlignment="1">
      <alignment vertical="center"/>
    </xf>
    <xf numFmtId="0" fontId="5" fillId="16" borderId="209" xfId="0" applyFont="1" applyFill="1" applyBorder="1" applyAlignment="1">
      <alignment vertical="center"/>
    </xf>
    <xf numFmtId="0" fontId="5" fillId="16" borderId="17" xfId="0" applyFont="1" applyFill="1" applyBorder="1" applyAlignment="1">
      <alignment vertical="center"/>
    </xf>
    <xf numFmtId="0" fontId="5" fillId="16" borderId="171" xfId="0" applyFont="1" applyFill="1" applyBorder="1" applyAlignment="1">
      <alignment vertical="center"/>
    </xf>
    <xf numFmtId="0" fontId="5" fillId="16" borderId="47" xfId="0" applyFont="1" applyFill="1" applyBorder="1" applyAlignment="1">
      <alignment vertical="center"/>
    </xf>
    <xf numFmtId="0" fontId="146" fillId="0" borderId="0" xfId="14" applyAlignment="1">
      <alignment horizontal="left" vertical="center" wrapText="1"/>
    </xf>
    <xf numFmtId="0" fontId="5" fillId="16" borderId="34" xfId="0" applyFont="1" applyFill="1" applyBorder="1" applyAlignment="1">
      <alignment vertical="center"/>
    </xf>
    <xf numFmtId="0" fontId="5" fillId="16" borderId="35" xfId="0" applyFont="1" applyFill="1" applyBorder="1" applyAlignment="1">
      <alignment vertical="center"/>
    </xf>
    <xf numFmtId="0" fontId="180" fillId="16" borderId="41" xfId="14" applyFont="1" applyFill="1" applyBorder="1" applyAlignment="1">
      <alignment horizontal="center" vertical="center"/>
    </xf>
    <xf numFmtId="0" fontId="5" fillId="16" borderId="41" xfId="0" applyFont="1" applyFill="1" applyBorder="1" applyAlignment="1">
      <alignment horizontal="center" vertical="center"/>
    </xf>
    <xf numFmtId="0" fontId="149" fillId="16" borderId="178" xfId="14" applyFont="1" applyFill="1" applyBorder="1" applyAlignment="1">
      <alignment horizontal="center" vertical="center"/>
    </xf>
    <xf numFmtId="0" fontId="5" fillId="16" borderId="179" xfId="0" applyFont="1" applyFill="1" applyBorder="1" applyAlignment="1">
      <alignment horizontal="center" vertical="center"/>
    </xf>
    <xf numFmtId="0" fontId="0" fillId="16" borderId="207" xfId="0" applyFill="1" applyBorder="1" applyAlignment="1">
      <alignment horizontal="center" vertical="center"/>
    </xf>
    <xf numFmtId="0" fontId="0" fillId="0" borderId="183" xfId="0" applyBorder="1" applyAlignment="1">
      <alignment horizontal="center" vertical="center"/>
    </xf>
    <xf numFmtId="0" fontId="149" fillId="16" borderId="174" xfId="14" applyFont="1" applyFill="1" applyBorder="1" applyAlignment="1">
      <alignment horizontal="center" vertical="center"/>
    </xf>
    <xf numFmtId="0" fontId="5" fillId="16" borderId="25" xfId="0" applyFont="1" applyFill="1" applyBorder="1" applyAlignment="1">
      <alignment horizontal="center" vertical="center"/>
    </xf>
    <xf numFmtId="0" fontId="149" fillId="16" borderId="40" xfId="14" applyFont="1" applyFill="1" applyBorder="1" applyAlignment="1">
      <alignment horizontal="center" vertical="center"/>
    </xf>
    <xf numFmtId="49" fontId="0" fillId="0" borderId="183" xfId="0" applyNumberFormat="1" applyBorder="1" applyAlignment="1">
      <alignment horizontal="center" vertical="center"/>
    </xf>
    <xf numFmtId="0" fontId="182" fillId="16" borderId="46" xfId="14" applyFont="1" applyFill="1" applyBorder="1" applyAlignment="1">
      <alignment horizontal="center" vertical="center" wrapText="1"/>
    </xf>
    <xf numFmtId="0" fontId="182" fillId="16" borderId="47" xfId="14" applyFont="1" applyFill="1" applyBorder="1" applyAlignment="1">
      <alignment horizontal="center" vertical="center" wrapText="1"/>
    </xf>
    <xf numFmtId="0" fontId="182" fillId="16" borderId="48" xfId="14" applyFont="1" applyFill="1" applyBorder="1" applyAlignment="1">
      <alignment horizontal="center" vertical="center" wrapText="1"/>
    </xf>
    <xf numFmtId="0" fontId="0" fillId="0" borderId="209" xfId="0" applyBorder="1" applyAlignment="1">
      <alignment horizontal="center" vertical="center"/>
    </xf>
    <xf numFmtId="0" fontId="70" fillId="0" borderId="15" xfId="2" applyFont="1" applyBorder="1" applyAlignment="1" applyProtection="1">
      <alignment horizontal="center" vertical="center"/>
      <protection hidden="1"/>
    </xf>
    <xf numFmtId="0" fontId="70" fillId="0" borderId="0" xfId="2" applyFont="1" applyAlignment="1" applyProtection="1">
      <alignment horizontal="center" vertical="center"/>
      <protection hidden="1"/>
    </xf>
    <xf numFmtId="0" fontId="70" fillId="0" borderId="21" xfId="2" applyFont="1" applyBorder="1" applyAlignment="1" applyProtection="1">
      <alignment horizontal="center" vertical="center"/>
      <protection hidden="1"/>
    </xf>
    <xf numFmtId="0" fontId="70" fillId="0" borderId="16" xfId="2" applyFont="1" applyBorder="1" applyAlignment="1" applyProtection="1">
      <alignment horizontal="center" vertical="center"/>
      <protection hidden="1"/>
    </xf>
    <xf numFmtId="0" fontId="70" fillId="0" borderId="17" xfId="2" applyFont="1" applyBorder="1" applyAlignment="1" applyProtection="1">
      <alignment horizontal="center" vertical="center"/>
      <protection hidden="1"/>
    </xf>
    <xf numFmtId="0" fontId="70" fillId="0" borderId="18" xfId="2" applyFont="1" applyBorder="1" applyAlignment="1" applyProtection="1">
      <alignment horizontal="center" vertical="center"/>
      <protection hidden="1"/>
    </xf>
    <xf numFmtId="0" fontId="68" fillId="0" borderId="157" xfId="2" applyFont="1" applyBorder="1" applyAlignment="1" applyProtection="1">
      <alignment horizontal="center" vertical="center"/>
      <protection hidden="1"/>
    </xf>
    <xf numFmtId="0" fontId="68" fillId="0" borderId="21" xfId="2" applyFont="1" applyBorder="1" applyAlignment="1" applyProtection="1">
      <alignment horizontal="center" vertical="center"/>
      <protection hidden="1"/>
    </xf>
    <xf numFmtId="6" fontId="0" fillId="0" borderId="21" xfId="2" applyNumberFormat="1" applyFont="1" applyBorder="1" applyAlignment="1">
      <alignment horizontal="center" vertical="center"/>
    </xf>
    <xf numFmtId="2" fontId="115" fillId="0" borderId="26" xfId="0" applyNumberFormat="1" applyFont="1" applyBorder="1" applyAlignment="1" applyProtection="1">
      <alignment horizontal="center" vertical="center"/>
      <protection hidden="1"/>
    </xf>
    <xf numFmtId="2" fontId="115" fillId="0" borderId="28" xfId="0" applyNumberFormat="1" applyFont="1" applyBorder="1" applyAlignment="1" applyProtection="1">
      <alignment horizontal="center" vertical="center"/>
      <protection hidden="1"/>
    </xf>
    <xf numFmtId="0" fontId="118" fillId="0" borderId="22" xfId="0" applyFont="1" applyBorder="1" applyAlignment="1">
      <alignment horizontal="center" vertical="center"/>
    </xf>
    <xf numFmtId="0" fontId="118" fillId="0" borderId="2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117" fillId="0" borderId="26" xfId="0" applyFont="1" applyBorder="1" applyAlignment="1" applyProtection="1">
      <alignment horizontal="center" vertical="center"/>
      <protection hidden="1"/>
    </xf>
    <xf numFmtId="0" fontId="117" fillId="0" borderId="27" xfId="0" applyFont="1" applyBorder="1" applyAlignment="1" applyProtection="1">
      <alignment horizontal="center" vertical="center"/>
      <protection hidden="1"/>
    </xf>
    <xf numFmtId="0" fontId="117" fillId="0" borderId="28" xfId="0" applyFont="1" applyBorder="1" applyAlignment="1" applyProtection="1">
      <alignment horizontal="center" vertical="center"/>
      <protection hidden="1"/>
    </xf>
    <xf numFmtId="2" fontId="115" fillId="0" borderId="26" xfId="0" applyNumberFormat="1" applyFont="1" applyBorder="1" applyAlignment="1" applyProtection="1">
      <alignment horizontal="center" vertical="center" wrapText="1"/>
      <protection hidden="1"/>
    </xf>
    <xf numFmtId="2" fontId="115" fillId="0" borderId="27" xfId="0" applyNumberFormat="1" applyFont="1" applyBorder="1" applyAlignment="1" applyProtection="1">
      <alignment horizontal="center" vertical="center" wrapText="1"/>
      <protection hidden="1"/>
    </xf>
    <xf numFmtId="2" fontId="115" fillId="0" borderId="28" xfId="0" applyNumberFormat="1" applyFont="1" applyBorder="1" applyAlignment="1" applyProtection="1">
      <alignment horizontal="center" vertical="center" wrapText="1"/>
      <protection hidden="1"/>
    </xf>
    <xf numFmtId="2" fontId="115" fillId="0" borderId="26" xfId="0" quotePrefix="1" applyNumberFormat="1" applyFont="1" applyBorder="1" applyAlignment="1" applyProtection="1">
      <alignment horizontal="center" vertical="center"/>
      <protection hidden="1"/>
    </xf>
    <xf numFmtId="2" fontId="115" fillId="0" borderId="28" xfId="0" quotePrefix="1" applyNumberFormat="1" applyFont="1" applyBorder="1" applyAlignment="1" applyProtection="1">
      <alignment horizontal="center" vertical="center"/>
      <protection hidden="1"/>
    </xf>
    <xf numFmtId="2" fontId="115" fillId="0" borderId="27" xfId="0" applyNumberFormat="1" applyFont="1" applyBorder="1" applyAlignment="1" applyProtection="1">
      <alignment horizontal="center" vertical="center"/>
      <protection hidden="1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164" fontId="72" fillId="0" borderId="21" xfId="2" applyNumberFormat="1" applyFont="1" applyBorder="1" applyAlignment="1" applyProtection="1">
      <alignment horizontal="center" vertical="center"/>
      <protection hidden="1"/>
    </xf>
    <xf numFmtId="0" fontId="123" fillId="0" borderId="43" xfId="0" applyFont="1" applyBorder="1" applyAlignment="1">
      <alignment horizontal="center"/>
    </xf>
    <xf numFmtId="0" fontId="123" fillId="0" borderId="45" xfId="0" applyFont="1" applyBorder="1" applyAlignment="1">
      <alignment horizontal="center"/>
    </xf>
    <xf numFmtId="0" fontId="123" fillId="0" borderId="46" xfId="0" applyFont="1" applyBorder="1" applyAlignment="1">
      <alignment horizontal="center"/>
    </xf>
    <xf numFmtId="0" fontId="123" fillId="0" borderId="48" xfId="0" applyFont="1" applyBorder="1" applyAlignment="1">
      <alignment horizontal="center"/>
    </xf>
    <xf numFmtId="0" fontId="92" fillId="5" borderId="33" xfId="0" applyFont="1" applyFill="1" applyBorder="1" applyAlignment="1">
      <alignment horizontal="center"/>
    </xf>
    <xf numFmtId="0" fontId="92" fillId="5" borderId="34" xfId="0" applyFont="1" applyFill="1" applyBorder="1" applyAlignment="1">
      <alignment horizontal="center"/>
    </xf>
    <xf numFmtId="0" fontId="92" fillId="5" borderId="35" xfId="0" applyFont="1" applyFill="1" applyBorder="1" applyAlignment="1">
      <alignment horizontal="center"/>
    </xf>
    <xf numFmtId="0" fontId="124" fillId="0" borderId="169" xfId="0" applyFont="1" applyBorder="1" applyAlignment="1">
      <alignment horizontal="center" vertical="center"/>
    </xf>
    <xf numFmtId="0" fontId="124" fillId="0" borderId="44" xfId="0" applyFont="1" applyBorder="1" applyAlignment="1">
      <alignment horizontal="center" vertical="center"/>
    </xf>
    <xf numFmtId="0" fontId="124" fillId="0" borderId="52" xfId="0" applyFont="1" applyBorder="1" applyAlignment="1">
      <alignment horizontal="center" vertical="center"/>
    </xf>
    <xf numFmtId="0" fontId="124" fillId="0" borderId="43" xfId="0" applyFont="1" applyBorder="1" applyAlignment="1">
      <alignment horizontal="center" vertical="center"/>
    </xf>
    <xf numFmtId="0" fontId="124" fillId="0" borderId="45" xfId="0" applyFont="1" applyBorder="1" applyAlignment="1">
      <alignment horizontal="center" vertical="center"/>
    </xf>
    <xf numFmtId="0" fontId="124" fillId="0" borderId="33" xfId="0" applyFont="1" applyBorder="1" applyAlignment="1">
      <alignment horizontal="center"/>
    </xf>
    <xf numFmtId="0" fontId="124" fillId="0" borderId="35" xfId="0" applyFont="1" applyBorder="1" applyAlignment="1">
      <alignment horizontal="center"/>
    </xf>
    <xf numFmtId="0" fontId="123" fillId="0" borderId="33" xfId="0" applyFont="1" applyBorder="1" applyAlignment="1">
      <alignment horizontal="center"/>
    </xf>
    <xf numFmtId="0" fontId="123" fillId="0" borderId="35" xfId="0" applyFont="1" applyBorder="1" applyAlignment="1">
      <alignment horizontal="center"/>
    </xf>
    <xf numFmtId="0" fontId="124" fillId="0" borderId="46" xfId="0" applyFont="1" applyBorder="1" applyAlignment="1">
      <alignment horizontal="center" vertical="center"/>
    </xf>
    <xf numFmtId="0" fontId="124" fillId="0" borderId="48" xfId="0" applyFont="1" applyBorder="1" applyAlignment="1">
      <alignment horizontal="center" vertical="center"/>
    </xf>
    <xf numFmtId="0" fontId="18" fillId="0" borderId="14" xfId="2" applyFont="1" applyBorder="1" applyAlignment="1" applyProtection="1">
      <alignment horizontal="center" vertical="center"/>
      <protection hidden="1"/>
    </xf>
    <xf numFmtId="164" fontId="67" fillId="12" borderId="15" xfId="2" applyNumberFormat="1" applyFont="1" applyFill="1" applyBorder="1" applyAlignment="1" applyProtection="1">
      <alignment horizontal="center"/>
      <protection hidden="1"/>
    </xf>
    <xf numFmtId="6" fontId="76" fillId="0" borderId="15" xfId="2" applyNumberFormat="1" applyFont="1" applyBorder="1" applyAlignment="1">
      <alignment horizontal="center" vertical="center"/>
    </xf>
    <xf numFmtId="6" fontId="76" fillId="0" borderId="0" xfId="2" applyNumberFormat="1" applyFont="1" applyAlignment="1">
      <alignment horizontal="center" vertical="center"/>
    </xf>
    <xf numFmtId="6" fontId="76" fillId="0" borderId="21" xfId="2" applyNumberFormat="1" applyFont="1" applyBorder="1" applyAlignment="1">
      <alignment horizontal="center" vertical="center"/>
    </xf>
    <xf numFmtId="164" fontId="136" fillId="21" borderId="49" xfId="2" applyNumberFormat="1" applyFont="1" applyFill="1" applyBorder="1" applyAlignment="1" applyProtection="1">
      <alignment horizontal="center" vertical="center"/>
      <protection hidden="1"/>
    </xf>
    <xf numFmtId="164" fontId="136" fillId="21" borderId="50" xfId="2" applyNumberFormat="1" applyFont="1" applyFill="1" applyBorder="1" applyAlignment="1" applyProtection="1">
      <alignment horizontal="center" vertical="center"/>
      <protection hidden="1"/>
    </xf>
    <xf numFmtId="164" fontId="136" fillId="21" borderId="51" xfId="2" applyNumberFormat="1" applyFont="1" applyFill="1" applyBorder="1" applyAlignment="1" applyProtection="1">
      <alignment horizontal="center" vertical="center"/>
      <protection hidden="1"/>
    </xf>
    <xf numFmtId="164" fontId="136" fillId="21" borderId="43" xfId="2" applyNumberFormat="1" applyFont="1" applyFill="1" applyBorder="1" applyAlignment="1" applyProtection="1">
      <alignment horizontal="center" vertical="center"/>
      <protection hidden="1"/>
    </xf>
    <xf numFmtId="164" fontId="136" fillId="21" borderId="0" xfId="2" applyNumberFormat="1" applyFont="1" applyFill="1" applyAlignment="1" applyProtection="1">
      <alignment horizontal="center" vertical="center"/>
      <protection hidden="1"/>
    </xf>
    <xf numFmtId="164" fontId="136" fillId="21" borderId="45" xfId="2" applyNumberFormat="1" applyFont="1" applyFill="1" applyBorder="1" applyAlignment="1" applyProtection="1">
      <alignment horizontal="center" vertical="center"/>
      <protection hidden="1"/>
    </xf>
    <xf numFmtId="164" fontId="67" fillId="0" borderId="43" xfId="2" applyNumberFormat="1" applyFont="1" applyBorder="1" applyAlignment="1" applyProtection="1">
      <alignment horizontal="center" vertical="center"/>
      <protection hidden="1"/>
    </xf>
    <xf numFmtId="164" fontId="67" fillId="0" borderId="0" xfId="2" applyNumberFormat="1" applyFont="1" applyAlignment="1" applyProtection="1">
      <alignment horizontal="center" vertical="center"/>
      <protection hidden="1"/>
    </xf>
    <xf numFmtId="164" fontId="67" fillId="0" borderId="45" xfId="2" applyNumberFormat="1" applyFont="1" applyBorder="1" applyAlignment="1" applyProtection="1">
      <alignment horizontal="center" vertical="center"/>
      <protection hidden="1"/>
    </xf>
    <xf numFmtId="164" fontId="67" fillId="0" borderId="46" xfId="2" applyNumberFormat="1" applyFont="1" applyBorder="1" applyAlignment="1" applyProtection="1">
      <alignment horizontal="center" vertical="center"/>
      <protection hidden="1"/>
    </xf>
    <xf numFmtId="164" fontId="67" fillId="0" borderId="47" xfId="2" applyNumberFormat="1" applyFont="1" applyBorder="1" applyAlignment="1" applyProtection="1">
      <alignment horizontal="center" vertical="center"/>
      <protection hidden="1"/>
    </xf>
    <xf numFmtId="164" fontId="67" fillId="0" borderId="48" xfId="2" applyNumberFormat="1" applyFont="1" applyBorder="1" applyAlignment="1" applyProtection="1">
      <alignment horizontal="center" vertical="center"/>
      <protection hidden="1"/>
    </xf>
    <xf numFmtId="164" fontId="67" fillId="12" borderId="193" xfId="2" applyNumberFormat="1" applyFont="1" applyFill="1" applyBorder="1" applyAlignment="1" applyProtection="1">
      <alignment horizontal="center" vertical="center"/>
      <protection hidden="1"/>
    </xf>
    <xf numFmtId="0" fontId="68" fillId="0" borderId="15" xfId="2" applyFont="1" applyBorder="1" applyAlignment="1" applyProtection="1">
      <alignment horizontal="center" vertical="center"/>
      <protection hidden="1"/>
    </xf>
    <xf numFmtId="168" fontId="62" fillId="11" borderId="14" xfId="2" applyNumberFormat="1" applyFont="1" applyFill="1" applyBorder="1" applyAlignment="1" applyProtection="1">
      <alignment horizontal="right" vertical="center"/>
      <protection hidden="1"/>
    </xf>
    <xf numFmtId="175" fontId="62" fillId="11" borderId="14" xfId="2" applyNumberFormat="1" applyFont="1" applyFill="1" applyBorder="1" applyAlignment="1" applyProtection="1">
      <alignment horizontal="left" vertical="center"/>
      <protection hidden="1"/>
    </xf>
    <xf numFmtId="0" fontId="98" fillId="11" borderId="15" xfId="2" applyFont="1" applyFill="1" applyBorder="1" applyAlignment="1" applyProtection="1">
      <alignment horizontal="center"/>
      <protection hidden="1"/>
    </xf>
    <xf numFmtId="0" fontId="98" fillId="11" borderId="21" xfId="2" applyFont="1" applyFill="1" applyBorder="1" applyAlignment="1" applyProtection="1">
      <alignment horizontal="center"/>
      <protection hidden="1"/>
    </xf>
    <xf numFmtId="164" fontId="97" fillId="0" borderId="0" xfId="5" applyNumberFormat="1" applyFont="1" applyBorder="1" applyAlignment="1" applyProtection="1">
      <alignment horizontal="center" vertical="center" wrapText="1"/>
      <protection hidden="1"/>
    </xf>
    <xf numFmtId="0" fontId="97" fillId="0" borderId="0" xfId="5" applyFont="1" applyBorder="1" applyAlignment="1" applyProtection="1">
      <alignment horizontal="center" vertical="center" wrapText="1"/>
      <protection hidden="1"/>
    </xf>
    <xf numFmtId="0" fontId="97" fillId="0" borderId="0" xfId="5" applyFont="1" applyBorder="1" applyAlignment="1">
      <alignment vertical="center" wrapText="1"/>
    </xf>
    <xf numFmtId="0" fontId="97" fillId="0" borderId="0" xfId="5" applyFont="1" applyBorder="1" applyAlignment="1">
      <alignment vertical="center"/>
    </xf>
    <xf numFmtId="166" fontId="23" fillId="0" borderId="43" xfId="1" applyNumberFormat="1" applyFont="1" applyFill="1" applyBorder="1" applyAlignment="1">
      <alignment horizontal="left"/>
    </xf>
    <xf numFmtId="166" fontId="23" fillId="0" borderId="0" xfId="1" applyNumberFormat="1" applyFont="1" applyFill="1" applyBorder="1" applyAlignment="1">
      <alignment horizontal="left"/>
    </xf>
    <xf numFmtId="166" fontId="23" fillId="0" borderId="45" xfId="1" applyNumberFormat="1" applyFont="1" applyFill="1" applyBorder="1" applyAlignment="1">
      <alignment horizontal="left"/>
    </xf>
    <xf numFmtId="0" fontId="23" fillId="0" borderId="43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3" fillId="0" borderId="45" xfId="0" applyFont="1" applyBorder="1" applyAlignment="1">
      <alignment horizontal="left" vertical="center" wrapText="1"/>
    </xf>
    <xf numFmtId="0" fontId="23" fillId="0" borderId="46" xfId="0" applyFont="1" applyBorder="1" applyAlignment="1">
      <alignment horizontal="left" vertical="center" wrapText="1"/>
    </xf>
    <xf numFmtId="0" fontId="23" fillId="0" borderId="47" xfId="0" applyFont="1" applyBorder="1" applyAlignment="1">
      <alignment horizontal="left" vertical="center" wrapText="1"/>
    </xf>
    <xf numFmtId="0" fontId="23" fillId="0" borderId="48" xfId="0" applyFont="1" applyBorder="1" applyAlignment="1">
      <alignment horizontal="left" vertical="center" wrapText="1"/>
    </xf>
    <xf numFmtId="0" fontId="7" fillId="0" borderId="169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137" fillId="10" borderId="204" xfId="0" applyFont="1" applyFill="1" applyBorder="1" applyAlignment="1">
      <alignment horizontal="center" vertical="center" wrapText="1"/>
    </xf>
    <xf numFmtId="0" fontId="137" fillId="10" borderId="205" xfId="0" applyFont="1" applyFill="1" applyBorder="1" applyAlignment="1">
      <alignment horizontal="center" vertical="center" wrapText="1"/>
    </xf>
    <xf numFmtId="0" fontId="7" fillId="0" borderId="204" xfId="0" applyFont="1" applyBorder="1" applyAlignment="1">
      <alignment horizontal="center" vertical="center"/>
    </xf>
    <xf numFmtId="0" fontId="7" fillId="0" borderId="205" xfId="0" applyFont="1" applyBorder="1" applyAlignment="1">
      <alignment horizontal="center" vertical="center"/>
    </xf>
    <xf numFmtId="0" fontId="2" fillId="5" borderId="33" xfId="0" applyFont="1" applyFill="1" applyBorder="1" applyAlignment="1">
      <alignment horizontal="center"/>
    </xf>
    <xf numFmtId="0" fontId="2" fillId="5" borderId="34" xfId="0" applyFont="1" applyFill="1" applyBorder="1" applyAlignment="1">
      <alignment horizontal="center"/>
    </xf>
    <xf numFmtId="0" fontId="11" fillId="5" borderId="49" xfId="0" applyFont="1" applyFill="1" applyBorder="1" applyAlignment="1">
      <alignment horizontal="left"/>
    </xf>
    <xf numFmtId="0" fontId="11" fillId="5" borderId="50" xfId="0" applyFont="1" applyFill="1" applyBorder="1" applyAlignment="1">
      <alignment horizontal="left"/>
    </xf>
    <xf numFmtId="0" fontId="11" fillId="5" borderId="51" xfId="0" applyFont="1" applyFill="1" applyBorder="1" applyAlignment="1">
      <alignment horizontal="left"/>
    </xf>
    <xf numFmtId="0" fontId="137" fillId="10" borderId="204" xfId="0" applyFont="1" applyFill="1" applyBorder="1" applyAlignment="1">
      <alignment horizontal="center" vertical="center"/>
    </xf>
    <xf numFmtId="0" fontId="137" fillId="10" borderId="57" xfId="0" applyFont="1" applyFill="1" applyBorder="1" applyAlignment="1">
      <alignment horizontal="center" vertical="center"/>
    </xf>
    <xf numFmtId="0" fontId="137" fillId="10" borderId="205" xfId="0" applyFont="1" applyFill="1" applyBorder="1" applyAlignment="1">
      <alignment horizontal="center" vertical="center"/>
    </xf>
    <xf numFmtId="0" fontId="144" fillId="2" borderId="33" xfId="0" applyFont="1" applyFill="1" applyBorder="1" applyAlignment="1">
      <alignment horizontal="center" vertical="center"/>
    </xf>
    <xf numFmtId="0" fontId="144" fillId="2" borderId="34" xfId="0" applyFont="1" applyFill="1" applyBorder="1" applyAlignment="1">
      <alignment horizontal="center" vertical="center"/>
    </xf>
    <xf numFmtId="0" fontId="144" fillId="2" borderId="35" xfId="0" applyFont="1" applyFill="1" applyBorder="1" applyAlignment="1">
      <alignment horizontal="center" vertical="center"/>
    </xf>
    <xf numFmtId="0" fontId="118" fillId="0" borderId="24" xfId="0" applyFont="1" applyBorder="1" applyAlignment="1">
      <alignment horizontal="center" vertical="center"/>
    </xf>
    <xf numFmtId="0" fontId="45" fillId="2" borderId="0" xfId="0" applyFont="1" applyFill="1" applyAlignment="1">
      <alignment horizontal="center" vertical="center"/>
    </xf>
    <xf numFmtId="0" fontId="45" fillId="2" borderId="4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18" borderId="33" xfId="0" applyFont="1" applyFill="1" applyBorder="1" applyAlignment="1">
      <alignment horizontal="center"/>
    </xf>
    <xf numFmtId="0" fontId="4" fillId="18" borderId="34" xfId="0" applyFont="1" applyFill="1" applyBorder="1" applyAlignment="1">
      <alignment horizontal="center"/>
    </xf>
    <xf numFmtId="0" fontId="4" fillId="18" borderId="35" xfId="0" applyFont="1" applyFill="1" applyBorder="1" applyAlignment="1">
      <alignment horizontal="center"/>
    </xf>
    <xf numFmtId="0" fontId="11" fillId="3" borderId="19" xfId="0" applyFont="1" applyFill="1" applyBorder="1" applyAlignment="1">
      <alignment horizontal="center" vertical="center"/>
    </xf>
    <xf numFmtId="0" fontId="11" fillId="3" borderId="69" xfId="0" applyFont="1" applyFill="1" applyBorder="1" applyAlignment="1">
      <alignment horizontal="center" vertical="center"/>
    </xf>
    <xf numFmtId="0" fontId="4" fillId="13" borderId="227" xfId="0" applyFont="1" applyFill="1" applyBorder="1" applyAlignment="1">
      <alignment horizontal="center"/>
    </xf>
    <xf numFmtId="0" fontId="152" fillId="0" borderId="49" xfId="14" applyFont="1" applyBorder="1" applyAlignment="1">
      <alignment horizontal="center" vertical="center"/>
    </xf>
    <xf numFmtId="0" fontId="152" fillId="0" borderId="50" xfId="14" applyFont="1" applyBorder="1" applyAlignment="1">
      <alignment horizontal="center" vertical="center"/>
    </xf>
    <xf numFmtId="0" fontId="152" fillId="0" borderId="51" xfId="14" applyFont="1" applyBorder="1" applyAlignment="1">
      <alignment horizontal="center" vertical="center"/>
    </xf>
    <xf numFmtId="0" fontId="152" fillId="0" borderId="46" xfId="14" applyFont="1" applyBorder="1" applyAlignment="1">
      <alignment horizontal="center" vertical="center"/>
    </xf>
    <xf numFmtId="0" fontId="152" fillId="0" borderId="47" xfId="14" applyFont="1" applyBorder="1" applyAlignment="1">
      <alignment horizontal="center" vertical="center"/>
    </xf>
    <xf numFmtId="0" fontId="152" fillId="0" borderId="48" xfId="14" applyFont="1" applyBorder="1" applyAlignment="1">
      <alignment horizontal="center" vertical="center"/>
    </xf>
    <xf numFmtId="0" fontId="145" fillId="0" borderId="50" xfId="0" applyFont="1" applyBorder="1" applyAlignment="1">
      <alignment horizontal="center" vertical="center" wrapText="1"/>
    </xf>
    <xf numFmtId="0" fontId="145" fillId="0" borderId="0" xfId="0" applyFont="1" applyAlignment="1">
      <alignment horizontal="center" vertical="center" wrapText="1"/>
    </xf>
    <xf numFmtId="0" fontId="145" fillId="0" borderId="47" xfId="0" applyFont="1" applyBorder="1" applyAlignment="1">
      <alignment horizontal="center" vertical="center" wrapText="1"/>
    </xf>
    <xf numFmtId="0" fontId="152" fillId="0" borderId="43" xfId="14" applyFont="1" applyBorder="1" applyAlignment="1">
      <alignment horizontal="center" vertical="center"/>
    </xf>
    <xf numFmtId="0" fontId="152" fillId="0" borderId="0" xfId="14" applyFont="1" applyAlignment="1">
      <alignment horizontal="center" vertical="center"/>
    </xf>
    <xf numFmtId="164" fontId="152" fillId="0" borderId="0" xfId="14" applyNumberFormat="1" applyFont="1" applyAlignment="1">
      <alignment horizontal="center" vertical="center"/>
    </xf>
    <xf numFmtId="0" fontId="154" fillId="0" borderId="46" xfId="14" applyFont="1" applyBorder="1" applyAlignment="1">
      <alignment horizontal="center" vertical="center"/>
    </xf>
    <xf numFmtId="0" fontId="154" fillId="0" borderId="47" xfId="14" applyFont="1" applyBorder="1" applyAlignment="1">
      <alignment horizontal="center" vertical="center"/>
    </xf>
    <xf numFmtId="0" fontId="154" fillId="0" borderId="48" xfId="14" applyFont="1" applyBorder="1" applyAlignment="1">
      <alignment horizontal="center" vertical="center"/>
    </xf>
    <xf numFmtId="0" fontId="159" fillId="16" borderId="33" xfId="14" applyFont="1" applyFill="1" applyBorder="1" applyAlignment="1">
      <alignment horizontal="center" vertical="center"/>
    </xf>
    <xf numFmtId="0" fontId="159" fillId="16" borderId="34" xfId="14" applyFont="1" applyFill="1" applyBorder="1" applyAlignment="1">
      <alignment horizontal="center" vertical="center"/>
    </xf>
    <xf numFmtId="0" fontId="159" fillId="16" borderId="35" xfId="14" applyFont="1" applyFill="1" applyBorder="1" applyAlignment="1">
      <alignment horizontal="center" vertical="center"/>
    </xf>
    <xf numFmtId="0" fontId="152" fillId="0" borderId="45" xfId="14" applyFont="1" applyBorder="1" applyAlignment="1">
      <alignment horizontal="center" vertical="center"/>
    </xf>
    <xf numFmtId="0" fontId="166" fillId="0" borderId="43" xfId="14" applyFont="1" applyBorder="1" applyAlignment="1">
      <alignment horizontal="center" vertical="center"/>
    </xf>
    <xf numFmtId="0" fontId="166" fillId="0" borderId="0" xfId="14" applyFont="1" applyAlignment="1">
      <alignment horizontal="center" vertical="center"/>
    </xf>
    <xf numFmtId="0" fontId="166" fillId="0" borderId="45" xfId="14" applyFont="1" applyBorder="1" applyAlignment="1">
      <alignment horizontal="center" vertical="center"/>
    </xf>
    <xf numFmtId="0" fontId="165" fillId="0" borderId="43" xfId="14" applyFont="1" applyBorder="1" applyAlignment="1">
      <alignment horizontal="center" vertical="center"/>
    </xf>
    <xf numFmtId="0" fontId="165" fillId="0" borderId="0" xfId="14" applyFont="1" applyAlignment="1">
      <alignment horizontal="center" vertical="center"/>
    </xf>
    <xf numFmtId="0" fontId="165" fillId="0" borderId="45" xfId="14" applyFont="1" applyBorder="1" applyAlignment="1">
      <alignment horizontal="center" vertical="center"/>
    </xf>
    <xf numFmtId="0" fontId="164" fillId="0" borderId="43" xfId="4" applyFont="1" applyBorder="1" applyAlignment="1">
      <alignment horizontal="center" vertical="center"/>
    </xf>
    <xf numFmtId="0" fontId="164" fillId="0" borderId="0" xfId="4" applyFont="1" applyAlignment="1">
      <alignment horizontal="center" vertical="center"/>
    </xf>
    <xf numFmtId="0" fontId="164" fillId="0" borderId="45" xfId="4" applyFont="1" applyBorder="1" applyAlignment="1">
      <alignment horizontal="center" vertical="center"/>
    </xf>
    <xf numFmtId="0" fontId="161" fillId="0" borderId="43" xfId="0" applyFont="1" applyBorder="1" applyAlignment="1">
      <alignment horizontal="center" vertical="center"/>
    </xf>
    <xf numFmtId="0" fontId="161" fillId="0" borderId="0" xfId="0" applyFont="1" applyAlignment="1">
      <alignment horizontal="center" vertical="center"/>
    </xf>
    <xf numFmtId="0" fontId="161" fillId="0" borderId="45" xfId="0" applyFont="1" applyBorder="1" applyAlignment="1">
      <alignment horizontal="center" vertical="center"/>
    </xf>
    <xf numFmtId="0" fontId="167" fillId="0" borderId="43" xfId="0" applyFont="1" applyBorder="1" applyAlignment="1">
      <alignment horizontal="center" vertical="center"/>
    </xf>
    <xf numFmtId="0" fontId="167" fillId="0" borderId="0" xfId="0" applyFont="1" applyAlignment="1">
      <alignment horizontal="center" vertical="center"/>
    </xf>
    <xf numFmtId="170" fontId="167" fillId="0" borderId="0" xfId="0" applyNumberFormat="1" applyFont="1" applyAlignment="1">
      <alignment horizontal="center" vertical="center"/>
    </xf>
    <xf numFmtId="170" fontId="167" fillId="0" borderId="45" xfId="0" applyNumberFormat="1" applyFont="1" applyBorder="1" applyAlignment="1">
      <alignment horizontal="center" vertical="center"/>
    </xf>
    <xf numFmtId="0" fontId="149" fillId="16" borderId="0" xfId="14" applyFont="1" applyFill="1" applyAlignment="1">
      <alignment horizontal="right" vertical="center"/>
    </xf>
    <xf numFmtId="181" fontId="149" fillId="16" borderId="0" xfId="16" applyNumberFormat="1" applyFont="1" applyFill="1" applyAlignment="1">
      <alignment horizontal="right" vertical="center"/>
    </xf>
    <xf numFmtId="0" fontId="178" fillId="16" borderId="0" xfId="14" applyFont="1" applyFill="1" applyAlignment="1">
      <alignment horizontal="right" vertical="center"/>
    </xf>
    <xf numFmtId="0" fontId="154" fillId="0" borderId="0" xfId="14" applyFont="1" applyAlignment="1">
      <alignment horizontal="center" vertical="center"/>
    </xf>
    <xf numFmtId="0" fontId="159" fillId="16" borderId="43" xfId="14" applyFont="1" applyFill="1" applyBorder="1" applyAlignment="1">
      <alignment horizontal="center" vertical="center"/>
    </xf>
    <xf numFmtId="0" fontId="159" fillId="16" borderId="0" xfId="14" applyFont="1" applyFill="1" applyAlignment="1">
      <alignment horizontal="center" vertical="center"/>
    </xf>
    <xf numFmtId="0" fontId="159" fillId="16" borderId="45" xfId="14" applyFont="1" applyFill="1" applyBorder="1" applyAlignment="1">
      <alignment horizontal="center" vertical="center"/>
    </xf>
    <xf numFmtId="6" fontId="152" fillId="0" borderId="0" xfId="14" applyNumberFormat="1" applyFont="1" applyAlignment="1">
      <alignment horizontal="center" vertical="center"/>
    </xf>
    <xf numFmtId="6" fontId="152" fillId="0" borderId="45" xfId="14" applyNumberFormat="1" applyFont="1" applyBorder="1" applyAlignment="1">
      <alignment horizontal="center" vertical="center"/>
    </xf>
    <xf numFmtId="0" fontId="168" fillId="0" borderId="49" xfId="4" applyFont="1" applyFill="1" applyBorder="1" applyAlignment="1">
      <alignment horizontal="center" vertical="center"/>
    </xf>
    <xf numFmtId="0" fontId="168" fillId="0" borderId="50" xfId="4" applyFont="1" applyFill="1" applyBorder="1" applyAlignment="1">
      <alignment horizontal="center" vertical="center"/>
    </xf>
    <xf numFmtId="0" fontId="168" fillId="0" borderId="51" xfId="4" applyFont="1" applyFill="1" applyBorder="1" applyAlignment="1">
      <alignment horizontal="center" vertical="center"/>
    </xf>
    <xf numFmtId="0" fontId="169" fillId="0" borderId="49" xfId="4" applyFont="1" applyFill="1" applyBorder="1" applyAlignment="1">
      <alignment horizontal="center" vertical="center" wrapText="1"/>
    </xf>
    <xf numFmtId="0" fontId="169" fillId="0" borderId="50" xfId="4" applyFont="1" applyFill="1" applyBorder="1" applyAlignment="1">
      <alignment horizontal="center" vertical="center" wrapText="1"/>
    </xf>
    <xf numFmtId="0" fontId="169" fillId="0" borderId="51" xfId="4" applyFont="1" applyFill="1" applyBorder="1" applyAlignment="1">
      <alignment horizontal="center" vertical="center" wrapText="1"/>
    </xf>
    <xf numFmtId="0" fontId="169" fillId="0" borderId="43" xfId="4" applyFont="1" applyFill="1" applyBorder="1" applyAlignment="1">
      <alignment horizontal="center" vertical="center" wrapText="1"/>
    </xf>
    <xf numFmtId="0" fontId="169" fillId="0" borderId="0" xfId="4" applyFont="1" applyFill="1" applyBorder="1" applyAlignment="1">
      <alignment horizontal="center" vertical="center" wrapText="1"/>
    </xf>
    <xf numFmtId="0" fontId="169" fillId="0" borderId="45" xfId="4" applyFont="1" applyFill="1" applyBorder="1" applyAlignment="1">
      <alignment horizontal="center" vertical="center" wrapText="1"/>
    </xf>
    <xf numFmtId="0" fontId="169" fillId="0" borderId="46" xfId="4" applyFont="1" applyFill="1" applyBorder="1" applyAlignment="1">
      <alignment horizontal="center" vertical="center" wrapText="1"/>
    </xf>
    <xf numFmtId="0" fontId="169" fillId="0" borderId="47" xfId="4" applyFont="1" applyFill="1" applyBorder="1" applyAlignment="1">
      <alignment horizontal="center" vertical="center" wrapText="1"/>
    </xf>
    <xf numFmtId="0" fontId="169" fillId="0" borderId="48" xfId="4" applyFont="1" applyFill="1" applyBorder="1" applyAlignment="1">
      <alignment horizontal="center" vertical="center" wrapText="1"/>
    </xf>
    <xf numFmtId="0" fontId="159" fillId="16" borderId="49" xfId="14" applyFont="1" applyFill="1" applyBorder="1" applyAlignment="1">
      <alignment horizontal="center" vertical="center"/>
    </xf>
    <xf numFmtId="0" fontId="159" fillId="16" borderId="50" xfId="14" applyFont="1" applyFill="1" applyBorder="1" applyAlignment="1">
      <alignment horizontal="center" vertical="center"/>
    </xf>
    <xf numFmtId="0" fontId="159" fillId="16" borderId="51" xfId="14" applyFont="1" applyFill="1" applyBorder="1" applyAlignment="1">
      <alignment horizontal="center" vertical="center"/>
    </xf>
    <xf numFmtId="0" fontId="149" fillId="16" borderId="0" xfId="0" applyFont="1" applyFill="1" applyAlignment="1">
      <alignment horizontal="left" vertical="center"/>
    </xf>
    <xf numFmtId="0" fontId="174" fillId="16" borderId="0" xfId="0" applyFont="1" applyFill="1" applyAlignment="1">
      <alignment horizontal="left" vertical="center"/>
    </xf>
    <xf numFmtId="0" fontId="149" fillId="16" borderId="0" xfId="14" applyFont="1" applyFill="1" applyAlignment="1">
      <alignment horizontal="left" vertical="center"/>
    </xf>
    <xf numFmtId="0" fontId="159" fillId="16" borderId="46" xfId="14" applyFont="1" applyFill="1" applyBorder="1" applyAlignment="1">
      <alignment horizontal="center" vertical="center"/>
    </xf>
    <xf numFmtId="0" fontId="159" fillId="16" borderId="47" xfId="14" applyFont="1" applyFill="1" applyBorder="1" applyAlignment="1">
      <alignment horizontal="center" vertical="center"/>
    </xf>
    <xf numFmtId="0" fontId="159" fillId="16" borderId="48" xfId="14" applyFont="1" applyFill="1" applyBorder="1" applyAlignment="1">
      <alignment horizontal="center" vertical="center"/>
    </xf>
    <xf numFmtId="0" fontId="182" fillId="16" borderId="49" xfId="14" applyFont="1" applyFill="1" applyBorder="1" applyAlignment="1">
      <alignment horizontal="center" vertical="center"/>
    </xf>
    <xf numFmtId="0" fontId="182" fillId="16" borderId="50" xfId="14" applyFont="1" applyFill="1" applyBorder="1" applyAlignment="1">
      <alignment horizontal="center" vertical="center"/>
    </xf>
    <xf numFmtId="0" fontId="182" fillId="16" borderId="43" xfId="14" applyFont="1" applyFill="1" applyBorder="1" applyAlignment="1">
      <alignment horizontal="center" vertical="center"/>
    </xf>
    <xf numFmtId="0" fontId="182" fillId="16" borderId="0" xfId="14" applyFont="1" applyFill="1" applyAlignment="1">
      <alignment horizontal="center" vertical="center"/>
    </xf>
    <xf numFmtId="0" fontId="182" fillId="16" borderId="200" xfId="14" applyFont="1" applyFill="1" applyBorder="1" applyAlignment="1">
      <alignment horizontal="center" vertical="center"/>
    </xf>
    <xf numFmtId="0" fontId="182" fillId="16" borderId="33" xfId="14" applyFont="1" applyFill="1" applyBorder="1" applyAlignment="1">
      <alignment horizontal="center" vertical="center"/>
    </xf>
    <xf numFmtId="0" fontId="182" fillId="16" borderId="34" xfId="14" applyFont="1" applyFill="1" applyBorder="1" applyAlignment="1">
      <alignment horizontal="center" vertical="center"/>
    </xf>
    <xf numFmtId="0" fontId="182" fillId="16" borderId="176" xfId="14" applyFont="1" applyFill="1" applyBorder="1" applyAlignment="1">
      <alignment horizontal="center" vertical="center"/>
    </xf>
    <xf numFmtId="0" fontId="182" fillId="16" borderId="14" xfId="14" applyFont="1" applyFill="1" applyBorder="1" applyAlignment="1">
      <alignment horizontal="center" vertical="center"/>
    </xf>
    <xf numFmtId="0" fontId="182" fillId="16" borderId="35" xfId="14" applyFont="1" applyFill="1" applyBorder="1" applyAlignment="1">
      <alignment horizontal="center" vertical="center"/>
    </xf>
    <xf numFmtId="169" fontId="179" fillId="0" borderId="200" xfId="0" applyNumberFormat="1" applyFont="1" applyBorder="1" applyAlignment="1">
      <alignment horizontal="center" vertical="center"/>
    </xf>
    <xf numFmtId="169" fontId="179" fillId="0" borderId="209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9" fontId="179" fillId="0" borderId="23" xfId="0" applyNumberFormat="1" applyFont="1" applyBorder="1" applyAlignment="1">
      <alignment horizontal="center" vertical="center"/>
    </xf>
    <xf numFmtId="169" fontId="179" fillId="0" borderId="183" xfId="0" applyNumberFormat="1" applyFont="1" applyBorder="1" applyAlignment="1">
      <alignment horizontal="center" vertical="center"/>
    </xf>
    <xf numFmtId="0" fontId="96" fillId="0" borderId="203" xfId="0" applyFont="1" applyBorder="1" applyAlignment="1">
      <alignment vertical="center"/>
    </xf>
    <xf numFmtId="0" fontId="0" fillId="16" borderId="24" xfId="0" applyFill="1" applyBorder="1" applyAlignment="1">
      <alignment horizontal="center" vertical="center"/>
    </xf>
    <xf numFmtId="0" fontId="149" fillId="16" borderId="46" xfId="14" applyFont="1" applyFill="1" applyBorder="1" applyAlignment="1">
      <alignment horizontal="center" vertical="center"/>
    </xf>
    <xf numFmtId="0" fontId="0" fillId="16" borderId="213" xfId="0" applyFill="1" applyBorder="1" applyAlignment="1">
      <alignment horizontal="center" vertical="center"/>
    </xf>
    <xf numFmtId="0" fontId="183" fillId="0" borderId="43" xfId="14" applyFont="1" applyBorder="1" applyAlignment="1">
      <alignment horizontal="left" vertical="center" wrapText="1"/>
    </xf>
    <xf numFmtId="0" fontId="183" fillId="0" borderId="45" xfId="14" applyFont="1" applyBorder="1" applyAlignment="1">
      <alignment horizontal="left" vertical="center" wrapText="1"/>
    </xf>
    <xf numFmtId="0" fontId="183" fillId="0" borderId="46" xfId="14" applyFont="1" applyBorder="1" applyAlignment="1">
      <alignment horizontal="left" vertical="center" wrapText="1"/>
    </xf>
    <xf numFmtId="0" fontId="183" fillId="0" borderId="47" xfId="14" applyFont="1" applyBorder="1" applyAlignment="1">
      <alignment horizontal="left" vertical="center" wrapText="1"/>
    </xf>
    <xf numFmtId="0" fontId="183" fillId="0" borderId="48" xfId="14" applyFont="1" applyBorder="1" applyAlignment="1">
      <alignment horizontal="left" vertical="center" wrapText="1"/>
    </xf>
    <xf numFmtId="0" fontId="149" fillId="16" borderId="215" xfId="14" applyFont="1" applyFill="1" applyBorder="1" applyAlignment="1">
      <alignment horizontal="center" vertical="center"/>
    </xf>
    <xf numFmtId="0" fontId="149" fillId="16" borderId="35" xfId="14" applyFont="1" applyFill="1" applyBorder="1" applyAlignment="1">
      <alignment horizontal="center" vertical="center"/>
    </xf>
    <xf numFmtId="169" fontId="179" fillId="0" borderId="208" xfId="0" applyNumberFormat="1" applyFont="1" applyBorder="1" applyAlignment="1">
      <alignment horizontal="center" vertical="center"/>
    </xf>
    <xf numFmtId="169" fontId="179" fillId="0" borderId="207" xfId="0" applyNumberFormat="1" applyFont="1" applyBorder="1" applyAlignment="1">
      <alignment horizontal="center" vertical="center"/>
    </xf>
    <xf numFmtId="0" fontId="5" fillId="16" borderId="202" xfId="0" applyFont="1" applyFill="1" applyBorder="1" applyAlignment="1">
      <alignment vertical="center"/>
    </xf>
    <xf numFmtId="0" fontId="96" fillId="0" borderId="24" xfId="0" applyFont="1" applyBorder="1" applyAlignment="1">
      <alignment vertical="center"/>
    </xf>
    <xf numFmtId="0" fontId="174" fillId="16" borderId="169" xfId="14" applyFont="1" applyFill="1" applyBorder="1" applyAlignment="1">
      <alignment horizontal="center" vertical="center"/>
    </xf>
    <xf numFmtId="0" fontId="174" fillId="16" borderId="52" xfId="14" applyFont="1" applyFill="1" applyBorder="1" applyAlignment="1">
      <alignment horizontal="center" vertical="center"/>
    </xf>
    <xf numFmtId="0" fontId="182" fillId="16" borderId="51" xfId="14" applyFont="1" applyFill="1" applyBorder="1" applyAlignment="1">
      <alignment horizontal="center" vertical="center"/>
    </xf>
    <xf numFmtId="0" fontId="151" fillId="0" borderId="47" xfId="0" applyFont="1" applyBorder="1" applyAlignment="1">
      <alignment horizontal="left" vertical="center"/>
    </xf>
    <xf numFmtId="0" fontId="149" fillId="16" borderId="176" xfId="14" applyFont="1" applyFill="1" applyBorder="1" applyAlignment="1">
      <alignment horizontal="center" vertical="center"/>
    </xf>
    <xf numFmtId="0" fontId="0" fillId="16" borderId="4" xfId="0" applyFill="1" applyBorder="1" applyAlignment="1">
      <alignment horizontal="center" vertical="center"/>
    </xf>
    <xf numFmtId="0" fontId="183" fillId="0" borderId="49" xfId="14" applyFont="1" applyBorder="1" applyAlignment="1">
      <alignment horizontal="left" vertical="center" wrapText="1"/>
    </xf>
    <xf numFmtId="0" fontId="183" fillId="0" borderId="51" xfId="14" applyFont="1" applyBorder="1" applyAlignment="1">
      <alignment horizontal="left" vertical="center" wrapText="1"/>
    </xf>
    <xf numFmtId="0" fontId="188" fillId="0" borderId="43" xfId="14" applyFont="1" applyBorder="1" applyAlignment="1">
      <alignment horizontal="center" vertical="center"/>
    </xf>
    <xf numFmtId="0" fontId="188" fillId="0" borderId="0" xfId="14" applyFont="1" applyAlignment="1">
      <alignment horizontal="center" vertical="center"/>
    </xf>
    <xf numFmtId="0" fontId="188" fillId="0" borderId="45" xfId="14" applyFont="1" applyBorder="1" applyAlignment="1">
      <alignment horizontal="center" vertical="center"/>
    </xf>
    <xf numFmtId="0" fontId="187" fillId="0" borderId="43" xfId="14" applyFont="1" applyBorder="1" applyAlignment="1">
      <alignment horizontal="center" vertical="center"/>
    </xf>
    <xf numFmtId="0" fontId="187" fillId="0" borderId="0" xfId="14" applyFont="1" applyAlignment="1">
      <alignment horizontal="center" vertical="center"/>
    </xf>
    <xf numFmtId="0" fontId="187" fillId="0" borderId="45" xfId="14" applyFont="1" applyBorder="1" applyAlignment="1">
      <alignment horizontal="center" vertical="center"/>
    </xf>
    <xf numFmtId="0" fontId="172" fillId="0" borderId="43" xfId="14" applyFont="1" applyBorder="1" applyAlignment="1">
      <alignment horizontal="center"/>
    </xf>
    <xf numFmtId="0" fontId="172" fillId="0" borderId="0" xfId="14" applyFont="1" applyAlignment="1">
      <alignment horizontal="center"/>
    </xf>
    <xf numFmtId="0" fontId="172" fillId="0" borderId="45" xfId="14" applyFont="1" applyBorder="1" applyAlignment="1">
      <alignment horizontal="center"/>
    </xf>
    <xf numFmtId="0" fontId="149" fillId="16" borderId="33" xfId="14" applyFont="1" applyFill="1" applyBorder="1" applyAlignment="1">
      <alignment horizontal="center" vertical="center"/>
    </xf>
    <xf numFmtId="0" fontId="180" fillId="16" borderId="202" xfId="14" applyFont="1" applyFill="1" applyBorder="1" applyAlignment="1">
      <alignment horizontal="center" vertical="center"/>
    </xf>
    <xf numFmtId="0" fontId="180" fillId="16" borderId="0" xfId="14" applyFont="1" applyFill="1" applyAlignment="1">
      <alignment horizontal="center" vertical="center"/>
    </xf>
    <xf numFmtId="2" fontId="179" fillId="0" borderId="22" xfId="0" applyNumberFormat="1" applyFont="1" applyBorder="1" applyAlignment="1">
      <alignment horizontal="center" vertical="center"/>
    </xf>
    <xf numFmtId="2" fontId="179" fillId="0" borderId="183" xfId="0" applyNumberFormat="1" applyFont="1" applyBorder="1" applyAlignment="1">
      <alignment horizontal="center" vertical="center"/>
    </xf>
    <xf numFmtId="2" fontId="179" fillId="0" borderId="211" xfId="0" applyNumberFormat="1" applyFont="1" applyBorder="1" applyAlignment="1">
      <alignment horizontal="center" vertical="center"/>
    </xf>
    <xf numFmtId="2" fontId="179" fillId="0" borderId="209" xfId="0" applyNumberFormat="1" applyFont="1" applyBorder="1" applyAlignment="1">
      <alignment horizontal="center" vertical="center"/>
    </xf>
    <xf numFmtId="0" fontId="151" fillId="0" borderId="0" xfId="0" applyFont="1" applyAlignment="1">
      <alignment horizontal="left" vertical="center"/>
    </xf>
    <xf numFmtId="0" fontId="151" fillId="0" borderId="45" xfId="0" applyFont="1" applyBorder="1" applyAlignment="1">
      <alignment horizontal="left" vertical="center"/>
    </xf>
    <xf numFmtId="0" fontId="182" fillId="16" borderId="208" xfId="14" applyFont="1" applyFill="1" applyBorder="1" applyAlignment="1">
      <alignment horizontal="center" vertical="center"/>
    </xf>
    <xf numFmtId="0" fontId="182" fillId="16" borderId="22" xfId="14" applyFont="1" applyFill="1" applyBorder="1" applyAlignment="1">
      <alignment horizontal="center" vertical="center"/>
    </xf>
    <xf numFmtId="0" fontId="182" fillId="16" borderId="169" xfId="14" applyFont="1" applyFill="1" applyBorder="1" applyAlignment="1">
      <alignment horizontal="center" vertical="center"/>
    </xf>
    <xf numFmtId="0" fontId="182" fillId="16" borderId="44" xfId="14" applyFont="1" applyFill="1" applyBorder="1" applyAlignment="1">
      <alignment horizontal="center" vertical="center"/>
    </xf>
    <xf numFmtId="0" fontId="182" fillId="16" borderId="52" xfId="14" applyFont="1" applyFill="1" applyBorder="1" applyAlignment="1">
      <alignment horizontal="center" vertical="center"/>
    </xf>
    <xf numFmtId="0" fontId="182" fillId="16" borderId="169" xfId="14" applyFont="1" applyFill="1" applyBorder="1" applyAlignment="1">
      <alignment horizontal="center" vertical="center" wrapText="1"/>
    </xf>
    <xf numFmtId="0" fontId="182" fillId="16" borderId="44" xfId="14" applyFont="1" applyFill="1" applyBorder="1" applyAlignment="1">
      <alignment horizontal="center" vertical="center" wrapText="1"/>
    </xf>
    <xf numFmtId="0" fontId="182" fillId="16" borderId="43" xfId="14" applyFont="1" applyFill="1" applyBorder="1" applyAlignment="1">
      <alignment horizontal="center" vertical="center" wrapText="1"/>
    </xf>
    <xf numFmtId="0" fontId="182" fillId="16" borderId="52" xfId="14" applyFont="1" applyFill="1" applyBorder="1" applyAlignment="1">
      <alignment horizontal="center" vertical="center" wrapText="1"/>
    </xf>
    <xf numFmtId="0" fontId="152" fillId="0" borderId="49" xfId="14" applyFont="1" applyBorder="1" applyAlignment="1">
      <alignment horizontal="right" vertical="center"/>
    </xf>
    <xf numFmtId="0" fontId="152" fillId="0" borderId="50" xfId="14" applyFont="1" applyBorder="1" applyAlignment="1">
      <alignment horizontal="right" vertical="center"/>
    </xf>
    <xf numFmtId="6" fontId="152" fillId="0" borderId="0" xfId="14" applyNumberFormat="1" applyFont="1" applyAlignment="1">
      <alignment horizontal="left" vertical="center"/>
    </xf>
    <xf numFmtId="6" fontId="152" fillId="0" borderId="45" xfId="14" applyNumberFormat="1" applyFont="1" applyBorder="1" applyAlignment="1">
      <alignment horizontal="left" vertical="center"/>
    </xf>
    <xf numFmtId="0" fontId="19" fillId="16" borderId="172" xfId="0" applyFont="1" applyFill="1" applyBorder="1" applyAlignment="1">
      <alignment horizontal="center" vertical="center"/>
    </xf>
    <xf numFmtId="0" fontId="19" fillId="16" borderId="207" xfId="0" applyFont="1" applyFill="1" applyBorder="1" applyAlignment="1">
      <alignment horizontal="center" vertical="center"/>
    </xf>
    <xf numFmtId="0" fontId="19" fillId="16" borderId="21" xfId="0" applyFont="1" applyFill="1" applyBorder="1" applyAlignment="1">
      <alignment horizontal="center" vertical="center"/>
    </xf>
    <xf numFmtId="0" fontId="19" fillId="16" borderId="27" xfId="0" applyFont="1" applyFill="1" applyBorder="1" applyAlignment="1">
      <alignment horizontal="center" vertical="center"/>
    </xf>
    <xf numFmtId="0" fontId="19" fillId="16" borderId="218" xfId="0" applyFont="1" applyFill="1" applyBorder="1" applyAlignment="1">
      <alignment horizontal="center" vertical="center"/>
    </xf>
    <xf numFmtId="0" fontId="19" fillId="16" borderId="49" xfId="0" applyFont="1" applyFill="1" applyBorder="1" applyAlignment="1">
      <alignment horizontal="center" vertical="center"/>
    </xf>
    <xf numFmtId="0" fontId="19" fillId="16" borderId="173" xfId="0" applyFont="1" applyFill="1" applyBorder="1" applyAlignment="1">
      <alignment horizontal="center" vertical="center"/>
    </xf>
    <xf numFmtId="0" fontId="19" fillId="16" borderId="46" xfId="0" applyFont="1" applyFill="1" applyBorder="1" applyAlignment="1">
      <alignment horizontal="center" vertical="center"/>
    </xf>
    <xf numFmtId="0" fontId="19" fillId="16" borderId="176" xfId="0" applyFont="1" applyFill="1" applyBorder="1" applyAlignment="1">
      <alignment horizontal="center" vertical="center"/>
    </xf>
    <xf numFmtId="0" fontId="19" fillId="16" borderId="177" xfId="0" applyFont="1" applyFill="1" applyBorder="1" applyAlignment="1">
      <alignment horizontal="center" vertical="center"/>
    </xf>
    <xf numFmtId="0" fontId="19" fillId="16" borderId="183" xfId="0" applyFont="1" applyFill="1" applyBorder="1" applyAlignment="1">
      <alignment horizontal="center" vertical="center"/>
    </xf>
    <xf numFmtId="0" fontId="5" fillId="16" borderId="202" xfId="0" applyFont="1" applyFill="1" applyBorder="1" applyAlignment="1">
      <alignment horizontal="center" vertical="center"/>
    </xf>
    <xf numFmtId="0" fontId="5" fillId="16" borderId="203" xfId="0" applyFont="1" applyFill="1" applyBorder="1" applyAlignment="1">
      <alignment horizontal="center" vertical="center"/>
    </xf>
    <xf numFmtId="164" fontId="179" fillId="0" borderId="177" xfId="0" applyNumberFormat="1" applyFont="1" applyBorder="1" applyAlignment="1">
      <alignment horizontal="center" vertical="center"/>
    </xf>
    <xf numFmtId="164" fontId="179" fillId="0" borderId="200" xfId="0" applyNumberFormat="1" applyFont="1" applyBorder="1" applyAlignment="1">
      <alignment horizontal="center" vertical="center"/>
    </xf>
    <xf numFmtId="0" fontId="19" fillId="16" borderId="33" xfId="0" applyFont="1" applyFill="1" applyBorder="1" applyAlignment="1">
      <alignment horizontal="center" vertical="center"/>
    </xf>
    <xf numFmtId="0" fontId="19" fillId="16" borderId="34" xfId="0" applyFont="1" applyFill="1" applyBorder="1" applyAlignment="1">
      <alignment horizontal="center" vertical="center"/>
    </xf>
    <xf numFmtId="169" fontId="148" fillId="0" borderId="49" xfId="14" applyNumberFormat="1" applyFont="1" applyBorder="1" applyAlignment="1">
      <alignment horizontal="center" vertical="center"/>
    </xf>
    <xf numFmtId="169" fontId="148" fillId="0" borderId="51" xfId="14" applyNumberFormat="1" applyFont="1" applyBorder="1" applyAlignment="1">
      <alignment horizontal="center" vertical="center"/>
    </xf>
    <xf numFmtId="0" fontId="92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30" fillId="2" borderId="200" xfId="0" applyFont="1" applyFill="1" applyBorder="1" applyAlignment="1">
      <alignment horizontal="center" vertical="center"/>
    </xf>
    <xf numFmtId="0" fontId="124" fillId="0" borderId="169" xfId="0" applyFont="1" applyBorder="1" applyAlignment="1">
      <alignment horizontal="center" vertical="center" wrapText="1"/>
    </xf>
    <xf numFmtId="0" fontId="124" fillId="0" borderId="44" xfId="0" applyFont="1" applyBorder="1" applyAlignment="1">
      <alignment horizontal="center" vertical="center" wrapText="1"/>
    </xf>
    <xf numFmtId="0" fontId="124" fillId="0" borderId="52" xfId="0" applyFont="1" applyBorder="1" applyAlignment="1">
      <alignment horizontal="center" vertical="center" wrapText="1"/>
    </xf>
    <xf numFmtId="0" fontId="131" fillId="10" borderId="169" xfId="0" applyFont="1" applyFill="1" applyBorder="1" applyAlignment="1">
      <alignment horizontal="center" vertical="center"/>
    </xf>
    <xf numFmtId="0" fontId="131" fillId="10" borderId="52" xfId="0" applyFont="1" applyFill="1" applyBorder="1" applyAlignment="1">
      <alignment horizontal="center" vertical="center"/>
    </xf>
    <xf numFmtId="0" fontId="131" fillId="10" borderId="44" xfId="0" applyFont="1" applyFill="1" applyBorder="1" applyAlignment="1">
      <alignment horizontal="center" vertical="center"/>
    </xf>
  </cellXfs>
  <cellStyles count="17">
    <cellStyle name="Calculation" xfId="8" builtinId="22"/>
    <cellStyle name="Comma" xfId="3" builtinId="3"/>
    <cellStyle name="Hyperlink" xfId="4" builtinId="8"/>
    <cellStyle name="Hyperlink 3" xfId="5" xr:uid="{4814874C-CFA6-4D6F-B2FF-92E61E62E4D0}"/>
    <cellStyle name="Hyperlink 3 2" xfId="15" xr:uid="{488D8064-F1E0-477D-A712-B4826882C2D1}"/>
    <cellStyle name="Input" xfId="6" builtinId="20"/>
    <cellStyle name="Normal" xfId="0" builtinId="0"/>
    <cellStyle name="Normal 10 2 2" xfId="16" xr:uid="{666A0FEF-F44D-41FF-9C5D-302391BB06AC}"/>
    <cellStyle name="Normal 17 2 3 2 3 3 3 3" xfId="11" xr:uid="{573860FA-9FC5-4753-B5E9-A0EB989F6189}"/>
    <cellStyle name="Normal 2" xfId="9" xr:uid="{3A36B968-7C35-4CB7-8CFC-A5040EF4A2DC}"/>
    <cellStyle name="Normal 2 2" xfId="14" xr:uid="{3D87ABCC-F999-455C-8C99-BE2F6701C660}"/>
    <cellStyle name="Normal 29 2 2 3" xfId="12" xr:uid="{B482C88D-D23F-4A99-8588-5B754437E2C7}"/>
    <cellStyle name="Normal 5" xfId="2" xr:uid="{577FBDFA-4F1C-475F-B06E-8B8DC59C56C4}"/>
    <cellStyle name="Output" xfId="7" builtinId="21"/>
    <cellStyle name="Percent" xfId="1" builtinId="5"/>
    <cellStyle name="Percent 2" xfId="10" xr:uid="{A29EF5D3-33D7-448C-9E7B-9896CF521DD3}"/>
    <cellStyle name="Percent 2 4" xfId="13" xr:uid="{7D5420BA-3CA3-43DF-A196-478462CA422B}"/>
  </cellStyles>
  <dxfs count="111"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hyperlink" Target="https://wholesale.thelender.com/thesecond/" TargetMode="External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hyperlink" Target="https://wholesale.thelender.com/nonqm-products/" TargetMode="External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g"/><Relationship Id="rId2" Type="http://schemas.openxmlformats.org/officeDocument/2006/relationships/hyperlink" Target="https://wholesale.thelender.com/noni/" TargetMode="External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hyperlink" Target="https://wholesale.thelender.com/thesecond/" TargetMode="External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g"/><Relationship Id="rId2" Type="http://schemas.openxmlformats.org/officeDocument/2006/relationships/hyperlink" Target="https://wholesale.thelender.com/noni/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13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g"/><Relationship Id="rId2" Type="http://schemas.openxmlformats.org/officeDocument/2006/relationships/hyperlink" Target="https://wholesale.thelender.com/noni/" TargetMode="External"/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https://wholesale.thelender.com/noni58/" TargetMode="Externa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504763" cy="6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58</xdr:row>
      <xdr:rowOff>9525</xdr:rowOff>
    </xdr:from>
    <xdr:to>
      <xdr:col>14</xdr:col>
      <xdr:colOff>132523</xdr:colOff>
      <xdr:row>71</xdr:row>
      <xdr:rowOff>18714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7175" y="7334250"/>
          <a:ext cx="6619048" cy="268571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</xdr:row>
      <xdr:rowOff>152400</xdr:rowOff>
    </xdr:from>
    <xdr:to>
      <xdr:col>6</xdr:col>
      <xdr:colOff>95250</xdr:colOff>
      <xdr:row>4</xdr:row>
      <xdr:rowOff>200330</xdr:rowOff>
    </xdr:to>
    <xdr:pic>
      <xdr:nvPicPr>
        <xdr:cNvPr id="2" name="Picture 1" descr="cid:image001.png@01D3D647.A4465090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342900"/>
          <a:ext cx="2686050" cy="771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27214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814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</xdr:row>
      <xdr:rowOff>152400</xdr:rowOff>
    </xdr:from>
    <xdr:to>
      <xdr:col>6</xdr:col>
      <xdr:colOff>95250</xdr:colOff>
      <xdr:row>4</xdr:row>
      <xdr:rowOff>200330</xdr:rowOff>
    </xdr:to>
    <xdr:pic>
      <xdr:nvPicPr>
        <xdr:cNvPr id="2" name="Picture 1" descr="cid:image001.png@01D3D647.A4465090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342900"/>
          <a:ext cx="2762250" cy="771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27214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814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504763" cy="6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58</xdr:row>
      <xdr:rowOff>0</xdr:rowOff>
    </xdr:from>
    <xdr:to>
      <xdr:col>15</xdr:col>
      <xdr:colOff>1</xdr:colOff>
      <xdr:row>71</xdr:row>
      <xdr:rowOff>57150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8126" y="7305675"/>
          <a:ext cx="6648450" cy="273367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</xdr:row>
      <xdr:rowOff>152400</xdr:rowOff>
    </xdr:from>
    <xdr:to>
      <xdr:col>5</xdr:col>
      <xdr:colOff>28575</xdr:colOff>
      <xdr:row>4</xdr:row>
      <xdr:rowOff>175546</xdr:rowOff>
    </xdr:to>
    <xdr:pic>
      <xdr:nvPicPr>
        <xdr:cNvPr id="2" name="Picture 1" descr="cid:image001.png@01D3D647.A4465090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342900"/>
          <a:ext cx="2009775" cy="747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</xdr:row>
      <xdr:rowOff>152400</xdr:rowOff>
    </xdr:from>
    <xdr:to>
      <xdr:col>4</xdr:col>
      <xdr:colOff>28575</xdr:colOff>
      <xdr:row>4</xdr:row>
      <xdr:rowOff>175546</xdr:rowOff>
    </xdr:to>
    <xdr:pic>
      <xdr:nvPicPr>
        <xdr:cNvPr id="2" name="Picture 1" descr="cid:image001.png@01D3D647.A4465090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342900"/>
          <a:ext cx="1685925" cy="594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</xdr:row>
      <xdr:rowOff>152400</xdr:rowOff>
    </xdr:from>
    <xdr:to>
      <xdr:col>4</xdr:col>
      <xdr:colOff>95250</xdr:colOff>
      <xdr:row>4</xdr:row>
      <xdr:rowOff>200330</xdr:rowOff>
    </xdr:to>
    <xdr:pic>
      <xdr:nvPicPr>
        <xdr:cNvPr id="2" name="Picture 1" descr="cid:image001.png@01D3D647.A4465090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342900"/>
          <a:ext cx="1752600" cy="609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504763" cy="6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</xdr:row>
      <xdr:rowOff>2</xdr:rowOff>
    </xdr:from>
    <xdr:to>
      <xdr:col>15</xdr:col>
      <xdr:colOff>66670</xdr:colOff>
      <xdr:row>71</xdr:row>
      <xdr:rowOff>9525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8125" y="7324727"/>
          <a:ext cx="6715120" cy="2686048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1</xdr:row>
      <xdr:rowOff>38101</xdr:rowOff>
    </xdr:from>
    <xdr:ext cx="1647825" cy="493606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38126"/>
          <a:ext cx="1647825" cy="49360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295275</xdr:colOff>
      <xdr:row>1</xdr:row>
      <xdr:rowOff>85725</xdr:rowOff>
    </xdr:from>
    <xdr:ext cx="1807930" cy="54156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85750"/>
          <a:ext cx="1807930" cy="541565"/>
        </a:xfrm>
        <a:prstGeom prst="rect">
          <a:avLst/>
        </a:prstGeom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495238" cy="695238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49</xdr:row>
      <xdr:rowOff>38100</xdr:rowOff>
    </xdr:from>
    <xdr:to>
      <xdr:col>13</xdr:col>
      <xdr:colOff>456440</xdr:colOff>
      <xdr:row>62</xdr:row>
      <xdr:rowOff>47406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3400" y="6248400"/>
          <a:ext cx="6076190" cy="1752381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295275</xdr:colOff>
      <xdr:row>1</xdr:row>
      <xdr:rowOff>85725</xdr:rowOff>
    </xdr:from>
    <xdr:ext cx="1807930" cy="54156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85750"/>
          <a:ext cx="1807930" cy="541565"/>
        </a:xfrm>
        <a:prstGeom prst="rect">
          <a:avLst/>
        </a:prstGeom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495238" cy="6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58</xdr:row>
      <xdr:rowOff>9525</xdr:rowOff>
    </xdr:from>
    <xdr:to>
      <xdr:col>14</xdr:col>
      <xdr:colOff>133350</xdr:colOff>
      <xdr:row>71</xdr:row>
      <xdr:rowOff>19802</xdr:rowOff>
    </xdr:to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7381875"/>
          <a:ext cx="6619875" cy="2686802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1</xdr:row>
      <xdr:rowOff>38101</xdr:rowOff>
    </xdr:from>
    <xdr:ext cx="1647825" cy="493606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38126"/>
          <a:ext cx="1647825" cy="493606"/>
        </a:xfrm>
        <a:prstGeom prst="rect">
          <a:avLst/>
        </a:prstGeom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495238" cy="6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58</xdr:row>
      <xdr:rowOff>0</xdr:rowOff>
    </xdr:from>
    <xdr:to>
      <xdr:col>15</xdr:col>
      <xdr:colOff>1</xdr:colOff>
      <xdr:row>71</xdr:row>
      <xdr:rowOff>0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8126" y="7305675"/>
          <a:ext cx="6648450" cy="2676525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</xdr:row>
      <xdr:rowOff>152399</xdr:rowOff>
    </xdr:from>
    <xdr:to>
      <xdr:col>4</xdr:col>
      <xdr:colOff>676275</xdr:colOff>
      <xdr:row>4</xdr:row>
      <xdr:rowOff>21916</xdr:rowOff>
    </xdr:to>
    <xdr:pic>
      <xdr:nvPicPr>
        <xdr:cNvPr id="2" name="Picture 1" descr="cid:image001.png@01D3D647.A4465090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342899"/>
          <a:ext cx="2657475" cy="593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345281</xdr:colOff>
      <xdr:row>3</xdr:row>
      <xdr:rowOff>130967</xdr:rowOff>
    </xdr:from>
    <xdr:ext cx="10860090" cy="116851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4881" y="702467"/>
          <a:ext cx="10860090" cy="1168514"/>
        </a:xfrm>
        <a:prstGeom prst="rect">
          <a:avLst/>
        </a:prstGeom>
      </xdr:spPr>
    </xdr:pic>
    <xdr:clientData/>
  </xdr:oneCellAnchor>
  <xdr:oneCellAnchor>
    <xdr:from>
      <xdr:col>1</xdr:col>
      <xdr:colOff>31751</xdr:colOff>
      <xdr:row>65</xdr:row>
      <xdr:rowOff>31750</xdr:rowOff>
    </xdr:from>
    <xdr:ext cx="11674928" cy="4736987"/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351" y="12414250"/>
          <a:ext cx="11674928" cy="4736987"/>
        </a:xfrm>
        <a:prstGeom prst="rect">
          <a:avLst/>
        </a:prstGeom>
      </xdr:spPr>
    </xdr:pic>
    <xdr:clientData/>
  </xdr:oneCellAnchor>
  <xdr:twoCellAnchor editAs="oneCell">
    <xdr:from>
      <xdr:col>1</xdr:col>
      <xdr:colOff>40821</xdr:colOff>
      <xdr:row>14</xdr:row>
      <xdr:rowOff>0</xdr:rowOff>
    </xdr:from>
    <xdr:to>
      <xdr:col>15</xdr:col>
      <xdr:colOff>851714</xdr:colOff>
      <xdr:row>26</xdr:row>
      <xdr:rowOff>184750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5750" y="2694214"/>
          <a:ext cx="11628571" cy="2457143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21169</xdr:colOff>
      <xdr:row>2</xdr:row>
      <xdr:rowOff>10580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769" y="391580"/>
          <a:ext cx="2473155" cy="740833"/>
        </a:xfrm>
        <a:prstGeom prst="rect">
          <a:avLst/>
        </a:prstGeom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345281</xdr:colOff>
      <xdr:row>3</xdr:row>
      <xdr:rowOff>130967</xdr:rowOff>
    </xdr:from>
    <xdr:ext cx="10860090" cy="116851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4881" y="702467"/>
          <a:ext cx="10860090" cy="1168514"/>
        </a:xfrm>
        <a:prstGeom prst="rect">
          <a:avLst/>
        </a:prstGeom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21166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766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295275</xdr:colOff>
      <xdr:row>1</xdr:row>
      <xdr:rowOff>85725</xdr:rowOff>
    </xdr:from>
    <xdr:ext cx="1807930" cy="54156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85750"/>
          <a:ext cx="1807930" cy="541565"/>
        </a:xfrm>
        <a:prstGeom prst="rect">
          <a:avLst/>
        </a:prstGeom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285750</xdr:colOff>
      <xdr:row>3</xdr:row>
      <xdr:rowOff>119062</xdr:rowOff>
    </xdr:from>
    <xdr:ext cx="10860090" cy="116851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5350" y="690562"/>
          <a:ext cx="10860090" cy="1168514"/>
        </a:xfrm>
        <a:prstGeom prst="rect">
          <a:avLst/>
        </a:prstGeom>
      </xdr:spPr>
    </xdr:pic>
    <xdr:clientData/>
  </xdr:oneCellAnchor>
  <xdr:twoCellAnchor editAs="oneCell">
    <xdr:from>
      <xdr:col>1</xdr:col>
      <xdr:colOff>11906</xdr:colOff>
      <xdr:row>14</xdr:row>
      <xdr:rowOff>11906</xdr:rowOff>
    </xdr:from>
    <xdr:to>
      <xdr:col>16</xdr:col>
      <xdr:colOff>0</xdr:colOff>
      <xdr:row>27</xdr:row>
      <xdr:rowOff>4456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0031" y="2702719"/>
          <a:ext cx="11763375" cy="2457143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27214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814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345281</xdr:colOff>
      <xdr:row>3</xdr:row>
      <xdr:rowOff>130967</xdr:rowOff>
    </xdr:from>
    <xdr:ext cx="10860090" cy="116851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3406" y="702467"/>
          <a:ext cx="10860090" cy="1168514"/>
        </a:xfrm>
        <a:prstGeom prst="rect">
          <a:avLst/>
        </a:prstGeom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21166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291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495238" cy="6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58</xdr:row>
      <xdr:rowOff>9525</xdr:rowOff>
    </xdr:from>
    <xdr:to>
      <xdr:col>14</xdr:col>
      <xdr:colOff>123825</xdr:colOff>
      <xdr:row>71</xdr:row>
      <xdr:rowOff>19802</xdr:rowOff>
    </xdr:to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7334250"/>
          <a:ext cx="6619875" cy="2686802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1</xdr:row>
      <xdr:rowOff>38101</xdr:rowOff>
    </xdr:from>
    <xdr:ext cx="1647825" cy="493606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38126"/>
          <a:ext cx="1647825" cy="49360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295275</xdr:colOff>
      <xdr:row>1</xdr:row>
      <xdr:rowOff>85725</xdr:rowOff>
    </xdr:from>
    <xdr:ext cx="1807930" cy="54156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85750"/>
          <a:ext cx="1807930" cy="541565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504763" cy="6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</xdr:row>
      <xdr:rowOff>1</xdr:rowOff>
    </xdr:from>
    <xdr:to>
      <xdr:col>15</xdr:col>
      <xdr:colOff>0</xdr:colOff>
      <xdr:row>71</xdr:row>
      <xdr:rowOff>10278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8125" y="7372351"/>
          <a:ext cx="6648450" cy="268680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54431</xdr:colOff>
      <xdr:row>1</xdr:row>
      <xdr:rowOff>138792</xdr:rowOff>
    </xdr:from>
    <xdr:ext cx="1807930" cy="541565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31" y="205467"/>
          <a:ext cx="1807930" cy="541565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495238" cy="6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58</xdr:row>
      <xdr:rowOff>9525</xdr:rowOff>
    </xdr:from>
    <xdr:to>
      <xdr:col>14</xdr:col>
      <xdr:colOff>132523</xdr:colOff>
      <xdr:row>71</xdr:row>
      <xdr:rowOff>18714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7175" y="7334250"/>
          <a:ext cx="6619048" cy="268571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</xdr:row>
      <xdr:rowOff>152400</xdr:rowOff>
    </xdr:from>
    <xdr:to>
      <xdr:col>6</xdr:col>
      <xdr:colOff>95250</xdr:colOff>
      <xdr:row>4</xdr:row>
      <xdr:rowOff>200330</xdr:rowOff>
    </xdr:to>
    <xdr:pic>
      <xdr:nvPicPr>
        <xdr:cNvPr id="2" name="Picture 1" descr="cid:image001.png@01D3D647.A4465090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342900"/>
          <a:ext cx="2762250" cy="771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171450</xdr:colOff>
      <xdr:row>1</xdr:row>
      <xdr:rowOff>152400</xdr:rowOff>
    </xdr:from>
    <xdr:to>
      <xdr:col>6</xdr:col>
      <xdr:colOff>95250</xdr:colOff>
      <xdr:row>4</xdr:row>
      <xdr:rowOff>200330</xdr:rowOff>
    </xdr:to>
    <xdr:pic>
      <xdr:nvPicPr>
        <xdr:cNvPr id="3" name="Picture 2" descr="cid:image001.png@01D3D647.A4465090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342900"/>
          <a:ext cx="2762250" cy="771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lender.com/appraisals/" TargetMode="External"/><Relationship Id="rId2" Type="http://schemas.openxmlformats.org/officeDocument/2006/relationships/hyperlink" Target="http://www.thelender.com/" TargetMode="External"/><Relationship Id="rId1" Type="http://schemas.openxmlformats.org/officeDocument/2006/relationships/hyperlink" Target="mailto:pricingdesk@thelender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lender.com/appraisals/" TargetMode="External"/><Relationship Id="rId2" Type="http://schemas.openxmlformats.org/officeDocument/2006/relationships/hyperlink" Target="http://www.thelender.com/" TargetMode="External"/><Relationship Id="rId1" Type="http://schemas.openxmlformats.org/officeDocument/2006/relationships/hyperlink" Target="mailto:pricingdesk@thelender.com" TargetMode="External"/><Relationship Id="rId5" Type="http://schemas.openxmlformats.org/officeDocument/2006/relationships/drawing" Target="../drawings/drawing14.xml"/><Relationship Id="rId4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hyperlink" Target="https://www.thelender.com/appraisals/" TargetMode="External"/><Relationship Id="rId1" Type="http://schemas.openxmlformats.org/officeDocument/2006/relationships/hyperlink" Target="http://www.thelender.com/" TargetMode="External"/><Relationship Id="rId4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lender.com/appraisals/" TargetMode="External"/><Relationship Id="rId2" Type="http://schemas.openxmlformats.org/officeDocument/2006/relationships/hyperlink" Target="http://www.thelender.com/" TargetMode="External"/><Relationship Id="rId1" Type="http://schemas.openxmlformats.org/officeDocument/2006/relationships/hyperlink" Target="mailto:lockdesk@thelender.com" TargetMode="External"/><Relationship Id="rId5" Type="http://schemas.openxmlformats.org/officeDocument/2006/relationships/drawing" Target="../drawings/drawing20.xml"/><Relationship Id="rId4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lender.com/appraisals/" TargetMode="External"/><Relationship Id="rId2" Type="http://schemas.openxmlformats.org/officeDocument/2006/relationships/hyperlink" Target="http://www.thelender.com/" TargetMode="External"/><Relationship Id="rId1" Type="http://schemas.openxmlformats.org/officeDocument/2006/relationships/hyperlink" Target="mailto:lockdesk@thelender.com" TargetMode="External"/><Relationship Id="rId5" Type="http://schemas.openxmlformats.org/officeDocument/2006/relationships/drawing" Target="../drawings/drawing22.xml"/><Relationship Id="rId4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lender.com/appraisals/" TargetMode="External"/><Relationship Id="rId2" Type="http://schemas.openxmlformats.org/officeDocument/2006/relationships/hyperlink" Target="http://www.thelender.com/" TargetMode="External"/><Relationship Id="rId1" Type="http://schemas.openxmlformats.org/officeDocument/2006/relationships/hyperlink" Target="mailto:lockdesk@thelender.com" TargetMode="External"/><Relationship Id="rId5" Type="http://schemas.openxmlformats.org/officeDocument/2006/relationships/drawing" Target="../drawings/drawing24.xml"/><Relationship Id="rId4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hyperlink" Target="https://wholesale.thelender.com/wp-content/uploads/2019/01/Fee-Schedule_v1.pdf" TargetMode="External"/><Relationship Id="rId1" Type="http://schemas.openxmlformats.org/officeDocument/2006/relationships/hyperlink" Target="https://www.thelender.com/appraisals/" TargetMode="External"/><Relationship Id="rId4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.bin"/><Relationship Id="rId2" Type="http://schemas.openxmlformats.org/officeDocument/2006/relationships/hyperlink" Target="https://wholesale.thelender.com/wp-content/uploads/2019/01/Fee-Schedule_v1.pdf" TargetMode="External"/><Relationship Id="rId1" Type="http://schemas.openxmlformats.org/officeDocument/2006/relationships/hyperlink" Target="https://www.thelender.com/appraisals/" TargetMode="External"/><Relationship Id="rId4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2" Type="http://schemas.openxmlformats.org/officeDocument/2006/relationships/hyperlink" Target="https://wholesale.thelender.com/wp-content/uploads/2019/01/Fee-Schedule_v1.pdf" TargetMode="External"/><Relationship Id="rId1" Type="http://schemas.openxmlformats.org/officeDocument/2006/relationships/hyperlink" Target="https://www.thelender.com/appraisals/" TargetMode="External"/><Relationship Id="rId4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hyperlink" Target="https://wholesale.thelender.com/wp-content/uploads/2019/01/Fee-Schedule_v1.pdf" TargetMode="External"/><Relationship Id="rId1" Type="http://schemas.openxmlformats.org/officeDocument/2006/relationships/hyperlink" Target="https://www.thelender.com/appraisals/" TargetMode="External"/><Relationship Id="rId4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lender.com/appraisals/" TargetMode="External"/><Relationship Id="rId2" Type="http://schemas.openxmlformats.org/officeDocument/2006/relationships/hyperlink" Target="http://www.thelender.com/" TargetMode="External"/><Relationship Id="rId1" Type="http://schemas.openxmlformats.org/officeDocument/2006/relationships/hyperlink" Target="mailto:lockdesk@thelender.com" TargetMode="External"/><Relationship Id="rId5" Type="http://schemas.openxmlformats.org/officeDocument/2006/relationships/drawing" Target="../drawings/drawing34.xml"/><Relationship Id="rId4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lender.com/appraisals/" TargetMode="External"/><Relationship Id="rId2" Type="http://schemas.openxmlformats.org/officeDocument/2006/relationships/hyperlink" Target="http://www.thelender.com/" TargetMode="External"/><Relationship Id="rId1" Type="http://schemas.openxmlformats.org/officeDocument/2006/relationships/hyperlink" Target="mailto:lockdesk@thelender.com" TargetMode="External"/><Relationship Id="rId5" Type="http://schemas.openxmlformats.org/officeDocument/2006/relationships/drawing" Target="../drawings/drawing6.xml"/><Relationship Id="rId4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lender.com/appraisals/" TargetMode="External"/><Relationship Id="rId2" Type="http://schemas.openxmlformats.org/officeDocument/2006/relationships/hyperlink" Target="http://www.thelender.com/" TargetMode="External"/><Relationship Id="rId1" Type="http://schemas.openxmlformats.org/officeDocument/2006/relationships/hyperlink" Target="mailto:pricingdesk@thelender.com" TargetMode="External"/><Relationship Id="rId5" Type="http://schemas.openxmlformats.org/officeDocument/2006/relationships/drawing" Target="../drawings/drawing8.xml"/><Relationship Id="rId4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705B7-A912-40E7-9FE1-821E4035F70B}">
  <sheetPr codeName="Sheet13"/>
  <dimension ref="A1:Q77"/>
  <sheetViews>
    <sheetView tabSelected="1" showWhiteSpace="0" view="pageLayout" topLeftCell="A35" zoomScaleNormal="130" workbookViewId="0">
      <selection activeCell="V61" sqref="V61"/>
    </sheetView>
  </sheetViews>
  <sheetFormatPr defaultColWidth="9" defaultRowHeight="14.25"/>
  <cols>
    <col min="1" max="1" width="3.28515625" style="381" customWidth="1"/>
    <col min="2" max="2" width="2" style="381" customWidth="1"/>
    <col min="3" max="4" width="8.28515625" style="381" customWidth="1"/>
    <col min="5" max="5" width="10" style="381" customWidth="1"/>
    <col min="6" max="7" width="8.28515625" style="381" customWidth="1"/>
    <col min="8" max="8" width="3.5703125" style="381" customWidth="1"/>
    <col min="9" max="9" width="2" style="381" customWidth="1"/>
    <col min="10" max="10" width="7" style="381" customWidth="1"/>
    <col min="11" max="12" width="8.28515625" style="381" customWidth="1"/>
    <col min="13" max="13" width="8.5703125" style="381" customWidth="1"/>
    <col min="14" max="14" width="8.28515625" style="381" customWidth="1"/>
    <col min="15" max="15" width="2" style="381" customWidth="1"/>
    <col min="16" max="16" width="3.28515625" style="381" customWidth="1"/>
    <col min="17" max="256" width="9" style="381"/>
    <col min="257" max="257" width="3.28515625" style="381" customWidth="1"/>
    <col min="258" max="258" width="2" style="381" customWidth="1"/>
    <col min="259" max="263" width="8.28515625" style="381" customWidth="1"/>
    <col min="264" max="264" width="3.28515625" style="381" customWidth="1"/>
    <col min="265" max="265" width="2" style="381" customWidth="1"/>
    <col min="266" max="266" width="7" style="381" customWidth="1"/>
    <col min="267" max="268" width="8.28515625" style="381" customWidth="1"/>
    <col min="269" max="269" width="8.5703125" style="381" customWidth="1"/>
    <col min="270" max="270" width="8.28515625" style="381" customWidth="1"/>
    <col min="271" max="271" width="2" style="381" customWidth="1"/>
    <col min="272" max="272" width="3.28515625" style="381" customWidth="1"/>
    <col min="273" max="512" width="9" style="381"/>
    <col min="513" max="513" width="3.28515625" style="381" customWidth="1"/>
    <col min="514" max="514" width="2" style="381" customWidth="1"/>
    <col min="515" max="519" width="8.28515625" style="381" customWidth="1"/>
    <col min="520" max="520" width="3.28515625" style="381" customWidth="1"/>
    <col min="521" max="521" width="2" style="381" customWidth="1"/>
    <col min="522" max="522" width="7" style="381" customWidth="1"/>
    <col min="523" max="524" width="8.28515625" style="381" customWidth="1"/>
    <col min="525" max="525" width="8.5703125" style="381" customWidth="1"/>
    <col min="526" max="526" width="8.28515625" style="381" customWidth="1"/>
    <col min="527" max="527" width="2" style="381" customWidth="1"/>
    <col min="528" max="528" width="3.28515625" style="381" customWidth="1"/>
    <col min="529" max="768" width="9" style="381"/>
    <col min="769" max="769" width="3.28515625" style="381" customWidth="1"/>
    <col min="770" max="770" width="2" style="381" customWidth="1"/>
    <col min="771" max="775" width="8.28515625" style="381" customWidth="1"/>
    <col min="776" max="776" width="3.28515625" style="381" customWidth="1"/>
    <col min="777" max="777" width="2" style="381" customWidth="1"/>
    <col min="778" max="778" width="7" style="381" customWidth="1"/>
    <col min="779" max="780" width="8.28515625" style="381" customWidth="1"/>
    <col min="781" max="781" width="8.5703125" style="381" customWidth="1"/>
    <col min="782" max="782" width="8.28515625" style="381" customWidth="1"/>
    <col min="783" max="783" width="2" style="381" customWidth="1"/>
    <col min="784" max="784" width="3.28515625" style="381" customWidth="1"/>
    <col min="785" max="1024" width="9" style="381"/>
    <col min="1025" max="1025" width="3.28515625" style="381" customWidth="1"/>
    <col min="1026" max="1026" width="2" style="381" customWidth="1"/>
    <col min="1027" max="1031" width="8.28515625" style="381" customWidth="1"/>
    <col min="1032" max="1032" width="3.28515625" style="381" customWidth="1"/>
    <col min="1033" max="1033" width="2" style="381" customWidth="1"/>
    <col min="1034" max="1034" width="7" style="381" customWidth="1"/>
    <col min="1035" max="1036" width="8.28515625" style="381" customWidth="1"/>
    <col min="1037" max="1037" width="8.5703125" style="381" customWidth="1"/>
    <col min="1038" max="1038" width="8.28515625" style="381" customWidth="1"/>
    <col min="1039" max="1039" width="2" style="381" customWidth="1"/>
    <col min="1040" max="1040" width="3.28515625" style="381" customWidth="1"/>
    <col min="1041" max="1280" width="9" style="381"/>
    <col min="1281" max="1281" width="3.28515625" style="381" customWidth="1"/>
    <col min="1282" max="1282" width="2" style="381" customWidth="1"/>
    <col min="1283" max="1287" width="8.28515625" style="381" customWidth="1"/>
    <col min="1288" max="1288" width="3.28515625" style="381" customWidth="1"/>
    <col min="1289" max="1289" width="2" style="381" customWidth="1"/>
    <col min="1290" max="1290" width="7" style="381" customWidth="1"/>
    <col min="1291" max="1292" width="8.28515625" style="381" customWidth="1"/>
    <col min="1293" max="1293" width="8.5703125" style="381" customWidth="1"/>
    <col min="1294" max="1294" width="8.28515625" style="381" customWidth="1"/>
    <col min="1295" max="1295" width="2" style="381" customWidth="1"/>
    <col min="1296" max="1296" width="3.28515625" style="381" customWidth="1"/>
    <col min="1297" max="1536" width="9" style="381"/>
    <col min="1537" max="1537" width="3.28515625" style="381" customWidth="1"/>
    <col min="1538" max="1538" width="2" style="381" customWidth="1"/>
    <col min="1539" max="1543" width="8.28515625" style="381" customWidth="1"/>
    <col min="1544" max="1544" width="3.28515625" style="381" customWidth="1"/>
    <col min="1545" max="1545" width="2" style="381" customWidth="1"/>
    <col min="1546" max="1546" width="7" style="381" customWidth="1"/>
    <col min="1547" max="1548" width="8.28515625" style="381" customWidth="1"/>
    <col min="1549" max="1549" width="8.5703125" style="381" customWidth="1"/>
    <col min="1550" max="1550" width="8.28515625" style="381" customWidth="1"/>
    <col min="1551" max="1551" width="2" style="381" customWidth="1"/>
    <col min="1552" max="1552" width="3.28515625" style="381" customWidth="1"/>
    <col min="1553" max="1792" width="9" style="381"/>
    <col min="1793" max="1793" width="3.28515625" style="381" customWidth="1"/>
    <col min="1794" max="1794" width="2" style="381" customWidth="1"/>
    <col min="1795" max="1799" width="8.28515625" style="381" customWidth="1"/>
    <col min="1800" max="1800" width="3.28515625" style="381" customWidth="1"/>
    <col min="1801" max="1801" width="2" style="381" customWidth="1"/>
    <col min="1802" max="1802" width="7" style="381" customWidth="1"/>
    <col min="1803" max="1804" width="8.28515625" style="381" customWidth="1"/>
    <col min="1805" max="1805" width="8.5703125" style="381" customWidth="1"/>
    <col min="1806" max="1806" width="8.28515625" style="381" customWidth="1"/>
    <col min="1807" max="1807" width="2" style="381" customWidth="1"/>
    <col min="1808" max="1808" width="3.28515625" style="381" customWidth="1"/>
    <col min="1809" max="2048" width="9" style="381"/>
    <col min="2049" max="2049" width="3.28515625" style="381" customWidth="1"/>
    <col min="2050" max="2050" width="2" style="381" customWidth="1"/>
    <col min="2051" max="2055" width="8.28515625" style="381" customWidth="1"/>
    <col min="2056" max="2056" width="3.28515625" style="381" customWidth="1"/>
    <col min="2057" max="2057" width="2" style="381" customWidth="1"/>
    <col min="2058" max="2058" width="7" style="381" customWidth="1"/>
    <col min="2059" max="2060" width="8.28515625" style="381" customWidth="1"/>
    <col min="2061" max="2061" width="8.5703125" style="381" customWidth="1"/>
    <col min="2062" max="2062" width="8.28515625" style="381" customWidth="1"/>
    <col min="2063" max="2063" width="2" style="381" customWidth="1"/>
    <col min="2064" max="2064" width="3.28515625" style="381" customWidth="1"/>
    <col min="2065" max="2304" width="9" style="381"/>
    <col min="2305" max="2305" width="3.28515625" style="381" customWidth="1"/>
    <col min="2306" max="2306" width="2" style="381" customWidth="1"/>
    <col min="2307" max="2311" width="8.28515625" style="381" customWidth="1"/>
    <col min="2312" max="2312" width="3.28515625" style="381" customWidth="1"/>
    <col min="2313" max="2313" width="2" style="381" customWidth="1"/>
    <col min="2314" max="2314" width="7" style="381" customWidth="1"/>
    <col min="2315" max="2316" width="8.28515625" style="381" customWidth="1"/>
    <col min="2317" max="2317" width="8.5703125" style="381" customWidth="1"/>
    <col min="2318" max="2318" width="8.28515625" style="381" customWidth="1"/>
    <col min="2319" max="2319" width="2" style="381" customWidth="1"/>
    <col min="2320" max="2320" width="3.28515625" style="381" customWidth="1"/>
    <col min="2321" max="2560" width="9" style="381"/>
    <col min="2561" max="2561" width="3.28515625" style="381" customWidth="1"/>
    <col min="2562" max="2562" width="2" style="381" customWidth="1"/>
    <col min="2563" max="2567" width="8.28515625" style="381" customWidth="1"/>
    <col min="2568" max="2568" width="3.28515625" style="381" customWidth="1"/>
    <col min="2569" max="2569" width="2" style="381" customWidth="1"/>
    <col min="2570" max="2570" width="7" style="381" customWidth="1"/>
    <col min="2571" max="2572" width="8.28515625" style="381" customWidth="1"/>
    <col min="2573" max="2573" width="8.5703125" style="381" customWidth="1"/>
    <col min="2574" max="2574" width="8.28515625" style="381" customWidth="1"/>
    <col min="2575" max="2575" width="2" style="381" customWidth="1"/>
    <col min="2576" max="2576" width="3.28515625" style="381" customWidth="1"/>
    <col min="2577" max="2816" width="9" style="381"/>
    <col min="2817" max="2817" width="3.28515625" style="381" customWidth="1"/>
    <col min="2818" max="2818" width="2" style="381" customWidth="1"/>
    <col min="2819" max="2823" width="8.28515625" style="381" customWidth="1"/>
    <col min="2824" max="2824" width="3.28515625" style="381" customWidth="1"/>
    <col min="2825" max="2825" width="2" style="381" customWidth="1"/>
    <col min="2826" max="2826" width="7" style="381" customWidth="1"/>
    <col min="2827" max="2828" width="8.28515625" style="381" customWidth="1"/>
    <col min="2829" max="2829" width="8.5703125" style="381" customWidth="1"/>
    <col min="2830" max="2830" width="8.28515625" style="381" customWidth="1"/>
    <col min="2831" max="2831" width="2" style="381" customWidth="1"/>
    <col min="2832" max="2832" width="3.28515625" style="381" customWidth="1"/>
    <col min="2833" max="3072" width="9" style="381"/>
    <col min="3073" max="3073" width="3.28515625" style="381" customWidth="1"/>
    <col min="3074" max="3074" width="2" style="381" customWidth="1"/>
    <col min="3075" max="3079" width="8.28515625" style="381" customWidth="1"/>
    <col min="3080" max="3080" width="3.28515625" style="381" customWidth="1"/>
    <col min="3081" max="3081" width="2" style="381" customWidth="1"/>
    <col min="3082" max="3082" width="7" style="381" customWidth="1"/>
    <col min="3083" max="3084" width="8.28515625" style="381" customWidth="1"/>
    <col min="3085" max="3085" width="8.5703125" style="381" customWidth="1"/>
    <col min="3086" max="3086" width="8.28515625" style="381" customWidth="1"/>
    <col min="3087" max="3087" width="2" style="381" customWidth="1"/>
    <col min="3088" max="3088" width="3.28515625" style="381" customWidth="1"/>
    <col min="3089" max="3328" width="9" style="381"/>
    <col min="3329" max="3329" width="3.28515625" style="381" customWidth="1"/>
    <col min="3330" max="3330" width="2" style="381" customWidth="1"/>
    <col min="3331" max="3335" width="8.28515625" style="381" customWidth="1"/>
    <col min="3336" max="3336" width="3.28515625" style="381" customWidth="1"/>
    <col min="3337" max="3337" width="2" style="381" customWidth="1"/>
    <col min="3338" max="3338" width="7" style="381" customWidth="1"/>
    <col min="3339" max="3340" width="8.28515625" style="381" customWidth="1"/>
    <col min="3341" max="3341" width="8.5703125" style="381" customWidth="1"/>
    <col min="3342" max="3342" width="8.28515625" style="381" customWidth="1"/>
    <col min="3343" max="3343" width="2" style="381" customWidth="1"/>
    <col min="3344" max="3344" width="3.28515625" style="381" customWidth="1"/>
    <col min="3345" max="3584" width="9" style="381"/>
    <col min="3585" max="3585" width="3.28515625" style="381" customWidth="1"/>
    <col min="3586" max="3586" width="2" style="381" customWidth="1"/>
    <col min="3587" max="3591" width="8.28515625" style="381" customWidth="1"/>
    <col min="3592" max="3592" width="3.28515625" style="381" customWidth="1"/>
    <col min="3593" max="3593" width="2" style="381" customWidth="1"/>
    <col min="3594" max="3594" width="7" style="381" customWidth="1"/>
    <col min="3595" max="3596" width="8.28515625" style="381" customWidth="1"/>
    <col min="3597" max="3597" width="8.5703125" style="381" customWidth="1"/>
    <col min="3598" max="3598" width="8.28515625" style="381" customWidth="1"/>
    <col min="3599" max="3599" width="2" style="381" customWidth="1"/>
    <col min="3600" max="3600" width="3.28515625" style="381" customWidth="1"/>
    <col min="3601" max="3840" width="9" style="381"/>
    <col min="3841" max="3841" width="3.28515625" style="381" customWidth="1"/>
    <col min="3842" max="3842" width="2" style="381" customWidth="1"/>
    <col min="3843" max="3847" width="8.28515625" style="381" customWidth="1"/>
    <col min="3848" max="3848" width="3.28515625" style="381" customWidth="1"/>
    <col min="3849" max="3849" width="2" style="381" customWidth="1"/>
    <col min="3850" max="3850" width="7" style="381" customWidth="1"/>
    <col min="3851" max="3852" width="8.28515625" style="381" customWidth="1"/>
    <col min="3853" max="3853" width="8.5703125" style="381" customWidth="1"/>
    <col min="3854" max="3854" width="8.28515625" style="381" customWidth="1"/>
    <col min="3855" max="3855" width="2" style="381" customWidth="1"/>
    <col min="3856" max="3856" width="3.28515625" style="381" customWidth="1"/>
    <col min="3857" max="4096" width="9" style="381"/>
    <col min="4097" max="4097" width="3.28515625" style="381" customWidth="1"/>
    <col min="4098" max="4098" width="2" style="381" customWidth="1"/>
    <col min="4099" max="4103" width="8.28515625" style="381" customWidth="1"/>
    <col min="4104" max="4104" width="3.28515625" style="381" customWidth="1"/>
    <col min="4105" max="4105" width="2" style="381" customWidth="1"/>
    <col min="4106" max="4106" width="7" style="381" customWidth="1"/>
    <col min="4107" max="4108" width="8.28515625" style="381" customWidth="1"/>
    <col min="4109" max="4109" width="8.5703125" style="381" customWidth="1"/>
    <col min="4110" max="4110" width="8.28515625" style="381" customWidth="1"/>
    <col min="4111" max="4111" width="2" style="381" customWidth="1"/>
    <col min="4112" max="4112" width="3.28515625" style="381" customWidth="1"/>
    <col min="4113" max="4352" width="9" style="381"/>
    <col min="4353" max="4353" width="3.28515625" style="381" customWidth="1"/>
    <col min="4354" max="4354" width="2" style="381" customWidth="1"/>
    <col min="4355" max="4359" width="8.28515625" style="381" customWidth="1"/>
    <col min="4360" max="4360" width="3.28515625" style="381" customWidth="1"/>
    <col min="4361" max="4361" width="2" style="381" customWidth="1"/>
    <col min="4362" max="4362" width="7" style="381" customWidth="1"/>
    <col min="4363" max="4364" width="8.28515625" style="381" customWidth="1"/>
    <col min="4365" max="4365" width="8.5703125" style="381" customWidth="1"/>
    <col min="4366" max="4366" width="8.28515625" style="381" customWidth="1"/>
    <col min="4367" max="4367" width="2" style="381" customWidth="1"/>
    <col min="4368" max="4368" width="3.28515625" style="381" customWidth="1"/>
    <col min="4369" max="4608" width="9" style="381"/>
    <col min="4609" max="4609" width="3.28515625" style="381" customWidth="1"/>
    <col min="4610" max="4610" width="2" style="381" customWidth="1"/>
    <col min="4611" max="4615" width="8.28515625" style="381" customWidth="1"/>
    <col min="4616" max="4616" width="3.28515625" style="381" customWidth="1"/>
    <col min="4617" max="4617" width="2" style="381" customWidth="1"/>
    <col min="4618" max="4618" width="7" style="381" customWidth="1"/>
    <col min="4619" max="4620" width="8.28515625" style="381" customWidth="1"/>
    <col min="4621" max="4621" width="8.5703125" style="381" customWidth="1"/>
    <col min="4622" max="4622" width="8.28515625" style="381" customWidth="1"/>
    <col min="4623" max="4623" width="2" style="381" customWidth="1"/>
    <col min="4624" max="4624" width="3.28515625" style="381" customWidth="1"/>
    <col min="4625" max="4864" width="9" style="381"/>
    <col min="4865" max="4865" width="3.28515625" style="381" customWidth="1"/>
    <col min="4866" max="4866" width="2" style="381" customWidth="1"/>
    <col min="4867" max="4871" width="8.28515625" style="381" customWidth="1"/>
    <col min="4872" max="4872" width="3.28515625" style="381" customWidth="1"/>
    <col min="4873" max="4873" width="2" style="381" customWidth="1"/>
    <col min="4874" max="4874" width="7" style="381" customWidth="1"/>
    <col min="4875" max="4876" width="8.28515625" style="381" customWidth="1"/>
    <col min="4877" max="4877" width="8.5703125" style="381" customWidth="1"/>
    <col min="4878" max="4878" width="8.28515625" style="381" customWidth="1"/>
    <col min="4879" max="4879" width="2" style="381" customWidth="1"/>
    <col min="4880" max="4880" width="3.28515625" style="381" customWidth="1"/>
    <col min="4881" max="5120" width="9" style="381"/>
    <col min="5121" max="5121" width="3.28515625" style="381" customWidth="1"/>
    <col min="5122" max="5122" width="2" style="381" customWidth="1"/>
    <col min="5123" max="5127" width="8.28515625" style="381" customWidth="1"/>
    <col min="5128" max="5128" width="3.28515625" style="381" customWidth="1"/>
    <col min="5129" max="5129" width="2" style="381" customWidth="1"/>
    <col min="5130" max="5130" width="7" style="381" customWidth="1"/>
    <col min="5131" max="5132" width="8.28515625" style="381" customWidth="1"/>
    <col min="5133" max="5133" width="8.5703125" style="381" customWidth="1"/>
    <col min="5134" max="5134" width="8.28515625" style="381" customWidth="1"/>
    <col min="5135" max="5135" width="2" style="381" customWidth="1"/>
    <col min="5136" max="5136" width="3.28515625" style="381" customWidth="1"/>
    <col min="5137" max="5376" width="9" style="381"/>
    <col min="5377" max="5377" width="3.28515625" style="381" customWidth="1"/>
    <col min="5378" max="5378" width="2" style="381" customWidth="1"/>
    <col min="5379" max="5383" width="8.28515625" style="381" customWidth="1"/>
    <col min="5384" max="5384" width="3.28515625" style="381" customWidth="1"/>
    <col min="5385" max="5385" width="2" style="381" customWidth="1"/>
    <col min="5386" max="5386" width="7" style="381" customWidth="1"/>
    <col min="5387" max="5388" width="8.28515625" style="381" customWidth="1"/>
    <col min="5389" max="5389" width="8.5703125" style="381" customWidth="1"/>
    <col min="5390" max="5390" width="8.28515625" style="381" customWidth="1"/>
    <col min="5391" max="5391" width="2" style="381" customWidth="1"/>
    <col min="5392" max="5392" width="3.28515625" style="381" customWidth="1"/>
    <col min="5393" max="5632" width="9" style="381"/>
    <col min="5633" max="5633" width="3.28515625" style="381" customWidth="1"/>
    <col min="5634" max="5634" width="2" style="381" customWidth="1"/>
    <col min="5635" max="5639" width="8.28515625" style="381" customWidth="1"/>
    <col min="5640" max="5640" width="3.28515625" style="381" customWidth="1"/>
    <col min="5641" max="5641" width="2" style="381" customWidth="1"/>
    <col min="5642" max="5642" width="7" style="381" customWidth="1"/>
    <col min="5643" max="5644" width="8.28515625" style="381" customWidth="1"/>
    <col min="5645" max="5645" width="8.5703125" style="381" customWidth="1"/>
    <col min="5646" max="5646" width="8.28515625" style="381" customWidth="1"/>
    <col min="5647" max="5647" width="2" style="381" customWidth="1"/>
    <col min="5648" max="5648" width="3.28515625" style="381" customWidth="1"/>
    <col min="5649" max="5888" width="9" style="381"/>
    <col min="5889" max="5889" width="3.28515625" style="381" customWidth="1"/>
    <col min="5890" max="5890" width="2" style="381" customWidth="1"/>
    <col min="5891" max="5895" width="8.28515625" style="381" customWidth="1"/>
    <col min="5896" max="5896" width="3.28515625" style="381" customWidth="1"/>
    <col min="5897" max="5897" width="2" style="381" customWidth="1"/>
    <col min="5898" max="5898" width="7" style="381" customWidth="1"/>
    <col min="5899" max="5900" width="8.28515625" style="381" customWidth="1"/>
    <col min="5901" max="5901" width="8.5703125" style="381" customWidth="1"/>
    <col min="5902" max="5902" width="8.28515625" style="381" customWidth="1"/>
    <col min="5903" max="5903" width="2" style="381" customWidth="1"/>
    <col min="5904" max="5904" width="3.28515625" style="381" customWidth="1"/>
    <col min="5905" max="6144" width="9" style="381"/>
    <col min="6145" max="6145" width="3.28515625" style="381" customWidth="1"/>
    <col min="6146" max="6146" width="2" style="381" customWidth="1"/>
    <col min="6147" max="6151" width="8.28515625" style="381" customWidth="1"/>
    <col min="6152" max="6152" width="3.28515625" style="381" customWidth="1"/>
    <col min="6153" max="6153" width="2" style="381" customWidth="1"/>
    <col min="6154" max="6154" width="7" style="381" customWidth="1"/>
    <col min="6155" max="6156" width="8.28515625" style="381" customWidth="1"/>
    <col min="6157" max="6157" width="8.5703125" style="381" customWidth="1"/>
    <col min="6158" max="6158" width="8.28515625" style="381" customWidth="1"/>
    <col min="6159" max="6159" width="2" style="381" customWidth="1"/>
    <col min="6160" max="6160" width="3.28515625" style="381" customWidth="1"/>
    <col min="6161" max="6400" width="9" style="381"/>
    <col min="6401" max="6401" width="3.28515625" style="381" customWidth="1"/>
    <col min="6402" max="6402" width="2" style="381" customWidth="1"/>
    <col min="6403" max="6407" width="8.28515625" style="381" customWidth="1"/>
    <col min="6408" max="6408" width="3.28515625" style="381" customWidth="1"/>
    <col min="6409" max="6409" width="2" style="381" customWidth="1"/>
    <col min="6410" max="6410" width="7" style="381" customWidth="1"/>
    <col min="6411" max="6412" width="8.28515625" style="381" customWidth="1"/>
    <col min="6413" max="6413" width="8.5703125" style="381" customWidth="1"/>
    <col min="6414" max="6414" width="8.28515625" style="381" customWidth="1"/>
    <col min="6415" max="6415" width="2" style="381" customWidth="1"/>
    <col min="6416" max="6416" width="3.28515625" style="381" customWidth="1"/>
    <col min="6417" max="6656" width="9" style="381"/>
    <col min="6657" max="6657" width="3.28515625" style="381" customWidth="1"/>
    <col min="6658" max="6658" width="2" style="381" customWidth="1"/>
    <col min="6659" max="6663" width="8.28515625" style="381" customWidth="1"/>
    <col min="6664" max="6664" width="3.28515625" style="381" customWidth="1"/>
    <col min="6665" max="6665" width="2" style="381" customWidth="1"/>
    <col min="6666" max="6666" width="7" style="381" customWidth="1"/>
    <col min="6667" max="6668" width="8.28515625" style="381" customWidth="1"/>
    <col min="6669" max="6669" width="8.5703125" style="381" customWidth="1"/>
    <col min="6670" max="6670" width="8.28515625" style="381" customWidth="1"/>
    <col min="6671" max="6671" width="2" style="381" customWidth="1"/>
    <col min="6672" max="6672" width="3.28515625" style="381" customWidth="1"/>
    <col min="6673" max="6912" width="9" style="381"/>
    <col min="6913" max="6913" width="3.28515625" style="381" customWidth="1"/>
    <col min="6914" max="6914" width="2" style="381" customWidth="1"/>
    <col min="6915" max="6919" width="8.28515625" style="381" customWidth="1"/>
    <col min="6920" max="6920" width="3.28515625" style="381" customWidth="1"/>
    <col min="6921" max="6921" width="2" style="381" customWidth="1"/>
    <col min="6922" max="6922" width="7" style="381" customWidth="1"/>
    <col min="6923" max="6924" width="8.28515625" style="381" customWidth="1"/>
    <col min="6925" max="6925" width="8.5703125" style="381" customWidth="1"/>
    <col min="6926" max="6926" width="8.28515625" style="381" customWidth="1"/>
    <col min="6927" max="6927" width="2" style="381" customWidth="1"/>
    <col min="6928" max="6928" width="3.28515625" style="381" customWidth="1"/>
    <col min="6929" max="7168" width="9" style="381"/>
    <col min="7169" max="7169" width="3.28515625" style="381" customWidth="1"/>
    <col min="7170" max="7170" width="2" style="381" customWidth="1"/>
    <col min="7171" max="7175" width="8.28515625" style="381" customWidth="1"/>
    <col min="7176" max="7176" width="3.28515625" style="381" customWidth="1"/>
    <col min="7177" max="7177" width="2" style="381" customWidth="1"/>
    <col min="7178" max="7178" width="7" style="381" customWidth="1"/>
    <col min="7179" max="7180" width="8.28515625" style="381" customWidth="1"/>
    <col min="7181" max="7181" width="8.5703125" style="381" customWidth="1"/>
    <col min="7182" max="7182" width="8.28515625" style="381" customWidth="1"/>
    <col min="7183" max="7183" width="2" style="381" customWidth="1"/>
    <col min="7184" max="7184" width="3.28515625" style="381" customWidth="1"/>
    <col min="7185" max="7424" width="9" style="381"/>
    <col min="7425" max="7425" width="3.28515625" style="381" customWidth="1"/>
    <col min="7426" max="7426" width="2" style="381" customWidth="1"/>
    <col min="7427" max="7431" width="8.28515625" style="381" customWidth="1"/>
    <col min="7432" max="7432" width="3.28515625" style="381" customWidth="1"/>
    <col min="7433" max="7433" width="2" style="381" customWidth="1"/>
    <col min="7434" max="7434" width="7" style="381" customWidth="1"/>
    <col min="7435" max="7436" width="8.28515625" style="381" customWidth="1"/>
    <col min="7437" max="7437" width="8.5703125" style="381" customWidth="1"/>
    <col min="7438" max="7438" width="8.28515625" style="381" customWidth="1"/>
    <col min="7439" max="7439" width="2" style="381" customWidth="1"/>
    <col min="7440" max="7440" width="3.28515625" style="381" customWidth="1"/>
    <col min="7441" max="7680" width="9" style="381"/>
    <col min="7681" max="7681" width="3.28515625" style="381" customWidth="1"/>
    <col min="7682" max="7682" width="2" style="381" customWidth="1"/>
    <col min="7683" max="7687" width="8.28515625" style="381" customWidth="1"/>
    <col min="7688" max="7688" width="3.28515625" style="381" customWidth="1"/>
    <col min="7689" max="7689" width="2" style="381" customWidth="1"/>
    <col min="7690" max="7690" width="7" style="381" customWidth="1"/>
    <col min="7691" max="7692" width="8.28515625" style="381" customWidth="1"/>
    <col min="7693" max="7693" width="8.5703125" style="381" customWidth="1"/>
    <col min="7694" max="7694" width="8.28515625" style="381" customWidth="1"/>
    <col min="7695" max="7695" width="2" style="381" customWidth="1"/>
    <col min="7696" max="7696" width="3.28515625" style="381" customWidth="1"/>
    <col min="7697" max="7936" width="9" style="381"/>
    <col min="7937" max="7937" width="3.28515625" style="381" customWidth="1"/>
    <col min="7938" max="7938" width="2" style="381" customWidth="1"/>
    <col min="7939" max="7943" width="8.28515625" style="381" customWidth="1"/>
    <col min="7944" max="7944" width="3.28515625" style="381" customWidth="1"/>
    <col min="7945" max="7945" width="2" style="381" customWidth="1"/>
    <col min="7946" max="7946" width="7" style="381" customWidth="1"/>
    <col min="7947" max="7948" width="8.28515625" style="381" customWidth="1"/>
    <col min="7949" max="7949" width="8.5703125" style="381" customWidth="1"/>
    <col min="7950" max="7950" width="8.28515625" style="381" customWidth="1"/>
    <col min="7951" max="7951" width="2" style="381" customWidth="1"/>
    <col min="7952" max="7952" width="3.28515625" style="381" customWidth="1"/>
    <col min="7953" max="8192" width="9" style="381"/>
    <col min="8193" max="8193" width="3.28515625" style="381" customWidth="1"/>
    <col min="8194" max="8194" width="2" style="381" customWidth="1"/>
    <col min="8195" max="8199" width="8.28515625" style="381" customWidth="1"/>
    <col min="8200" max="8200" width="3.28515625" style="381" customWidth="1"/>
    <col min="8201" max="8201" width="2" style="381" customWidth="1"/>
    <col min="8202" max="8202" width="7" style="381" customWidth="1"/>
    <col min="8203" max="8204" width="8.28515625" style="381" customWidth="1"/>
    <col min="8205" max="8205" width="8.5703125" style="381" customWidth="1"/>
    <col min="8206" max="8206" width="8.28515625" style="381" customWidth="1"/>
    <col min="8207" max="8207" width="2" style="381" customWidth="1"/>
    <col min="8208" max="8208" width="3.28515625" style="381" customWidth="1"/>
    <col min="8209" max="8448" width="9" style="381"/>
    <col min="8449" max="8449" width="3.28515625" style="381" customWidth="1"/>
    <col min="8450" max="8450" width="2" style="381" customWidth="1"/>
    <col min="8451" max="8455" width="8.28515625" style="381" customWidth="1"/>
    <col min="8456" max="8456" width="3.28515625" style="381" customWidth="1"/>
    <col min="8457" max="8457" width="2" style="381" customWidth="1"/>
    <col min="8458" max="8458" width="7" style="381" customWidth="1"/>
    <col min="8459" max="8460" width="8.28515625" style="381" customWidth="1"/>
    <col min="8461" max="8461" width="8.5703125" style="381" customWidth="1"/>
    <col min="8462" max="8462" width="8.28515625" style="381" customWidth="1"/>
    <col min="8463" max="8463" width="2" style="381" customWidth="1"/>
    <col min="8464" max="8464" width="3.28515625" style="381" customWidth="1"/>
    <col min="8465" max="8704" width="9" style="381"/>
    <col min="8705" max="8705" width="3.28515625" style="381" customWidth="1"/>
    <col min="8706" max="8706" width="2" style="381" customWidth="1"/>
    <col min="8707" max="8711" width="8.28515625" style="381" customWidth="1"/>
    <col min="8712" max="8712" width="3.28515625" style="381" customWidth="1"/>
    <col min="8713" max="8713" width="2" style="381" customWidth="1"/>
    <col min="8714" max="8714" width="7" style="381" customWidth="1"/>
    <col min="8715" max="8716" width="8.28515625" style="381" customWidth="1"/>
    <col min="8717" max="8717" width="8.5703125" style="381" customWidth="1"/>
    <col min="8718" max="8718" width="8.28515625" style="381" customWidth="1"/>
    <col min="8719" max="8719" width="2" style="381" customWidth="1"/>
    <col min="8720" max="8720" width="3.28515625" style="381" customWidth="1"/>
    <col min="8721" max="8960" width="9" style="381"/>
    <col min="8961" max="8961" width="3.28515625" style="381" customWidth="1"/>
    <col min="8962" max="8962" width="2" style="381" customWidth="1"/>
    <col min="8963" max="8967" width="8.28515625" style="381" customWidth="1"/>
    <col min="8968" max="8968" width="3.28515625" style="381" customWidth="1"/>
    <col min="8969" max="8969" width="2" style="381" customWidth="1"/>
    <col min="8970" max="8970" width="7" style="381" customWidth="1"/>
    <col min="8971" max="8972" width="8.28515625" style="381" customWidth="1"/>
    <col min="8973" max="8973" width="8.5703125" style="381" customWidth="1"/>
    <col min="8974" max="8974" width="8.28515625" style="381" customWidth="1"/>
    <col min="8975" max="8975" width="2" style="381" customWidth="1"/>
    <col min="8976" max="8976" width="3.28515625" style="381" customWidth="1"/>
    <col min="8977" max="9216" width="9" style="381"/>
    <col min="9217" max="9217" width="3.28515625" style="381" customWidth="1"/>
    <col min="9218" max="9218" width="2" style="381" customWidth="1"/>
    <col min="9219" max="9223" width="8.28515625" style="381" customWidth="1"/>
    <col min="9224" max="9224" width="3.28515625" style="381" customWidth="1"/>
    <col min="9225" max="9225" width="2" style="381" customWidth="1"/>
    <col min="9226" max="9226" width="7" style="381" customWidth="1"/>
    <col min="9227" max="9228" width="8.28515625" style="381" customWidth="1"/>
    <col min="9229" max="9229" width="8.5703125" style="381" customWidth="1"/>
    <col min="9230" max="9230" width="8.28515625" style="381" customWidth="1"/>
    <col min="9231" max="9231" width="2" style="381" customWidth="1"/>
    <col min="9232" max="9232" width="3.28515625" style="381" customWidth="1"/>
    <col min="9233" max="9472" width="9" style="381"/>
    <col min="9473" max="9473" width="3.28515625" style="381" customWidth="1"/>
    <col min="9474" max="9474" width="2" style="381" customWidth="1"/>
    <col min="9475" max="9479" width="8.28515625" style="381" customWidth="1"/>
    <col min="9480" max="9480" width="3.28515625" style="381" customWidth="1"/>
    <col min="9481" max="9481" width="2" style="381" customWidth="1"/>
    <col min="9482" max="9482" width="7" style="381" customWidth="1"/>
    <col min="9483" max="9484" width="8.28515625" style="381" customWidth="1"/>
    <col min="9485" max="9485" width="8.5703125" style="381" customWidth="1"/>
    <col min="9486" max="9486" width="8.28515625" style="381" customWidth="1"/>
    <col min="9487" max="9487" width="2" style="381" customWidth="1"/>
    <col min="9488" max="9488" width="3.28515625" style="381" customWidth="1"/>
    <col min="9489" max="9728" width="9" style="381"/>
    <col min="9729" max="9729" width="3.28515625" style="381" customWidth="1"/>
    <col min="9730" max="9730" width="2" style="381" customWidth="1"/>
    <col min="9731" max="9735" width="8.28515625" style="381" customWidth="1"/>
    <col min="9736" max="9736" width="3.28515625" style="381" customWidth="1"/>
    <col min="9737" max="9737" width="2" style="381" customWidth="1"/>
    <col min="9738" max="9738" width="7" style="381" customWidth="1"/>
    <col min="9739" max="9740" width="8.28515625" style="381" customWidth="1"/>
    <col min="9741" max="9741" width="8.5703125" style="381" customWidth="1"/>
    <col min="9742" max="9742" width="8.28515625" style="381" customWidth="1"/>
    <col min="9743" max="9743" width="2" style="381" customWidth="1"/>
    <col min="9744" max="9744" width="3.28515625" style="381" customWidth="1"/>
    <col min="9745" max="9984" width="9" style="381"/>
    <col min="9985" max="9985" width="3.28515625" style="381" customWidth="1"/>
    <col min="9986" max="9986" width="2" style="381" customWidth="1"/>
    <col min="9987" max="9991" width="8.28515625" style="381" customWidth="1"/>
    <col min="9992" max="9992" width="3.28515625" style="381" customWidth="1"/>
    <col min="9993" max="9993" width="2" style="381" customWidth="1"/>
    <col min="9994" max="9994" width="7" style="381" customWidth="1"/>
    <col min="9995" max="9996" width="8.28515625" style="381" customWidth="1"/>
    <col min="9997" max="9997" width="8.5703125" style="381" customWidth="1"/>
    <col min="9998" max="9998" width="8.28515625" style="381" customWidth="1"/>
    <col min="9999" max="9999" width="2" style="381" customWidth="1"/>
    <col min="10000" max="10000" width="3.28515625" style="381" customWidth="1"/>
    <col min="10001" max="10240" width="9" style="381"/>
    <col min="10241" max="10241" width="3.28515625" style="381" customWidth="1"/>
    <col min="10242" max="10242" width="2" style="381" customWidth="1"/>
    <col min="10243" max="10247" width="8.28515625" style="381" customWidth="1"/>
    <col min="10248" max="10248" width="3.28515625" style="381" customWidth="1"/>
    <col min="10249" max="10249" width="2" style="381" customWidth="1"/>
    <col min="10250" max="10250" width="7" style="381" customWidth="1"/>
    <col min="10251" max="10252" width="8.28515625" style="381" customWidth="1"/>
    <col min="10253" max="10253" width="8.5703125" style="381" customWidth="1"/>
    <col min="10254" max="10254" width="8.28515625" style="381" customWidth="1"/>
    <col min="10255" max="10255" width="2" style="381" customWidth="1"/>
    <col min="10256" max="10256" width="3.28515625" style="381" customWidth="1"/>
    <col min="10257" max="10496" width="9" style="381"/>
    <col min="10497" max="10497" width="3.28515625" style="381" customWidth="1"/>
    <col min="10498" max="10498" width="2" style="381" customWidth="1"/>
    <col min="10499" max="10503" width="8.28515625" style="381" customWidth="1"/>
    <col min="10504" max="10504" width="3.28515625" style="381" customWidth="1"/>
    <col min="10505" max="10505" width="2" style="381" customWidth="1"/>
    <col min="10506" max="10506" width="7" style="381" customWidth="1"/>
    <col min="10507" max="10508" width="8.28515625" style="381" customWidth="1"/>
    <col min="10509" max="10509" width="8.5703125" style="381" customWidth="1"/>
    <col min="10510" max="10510" width="8.28515625" style="381" customWidth="1"/>
    <col min="10511" max="10511" width="2" style="381" customWidth="1"/>
    <col min="10512" max="10512" width="3.28515625" style="381" customWidth="1"/>
    <col min="10513" max="10752" width="9" style="381"/>
    <col min="10753" max="10753" width="3.28515625" style="381" customWidth="1"/>
    <col min="10754" max="10754" width="2" style="381" customWidth="1"/>
    <col min="10755" max="10759" width="8.28515625" style="381" customWidth="1"/>
    <col min="10760" max="10760" width="3.28515625" style="381" customWidth="1"/>
    <col min="10761" max="10761" width="2" style="381" customWidth="1"/>
    <col min="10762" max="10762" width="7" style="381" customWidth="1"/>
    <col min="10763" max="10764" width="8.28515625" style="381" customWidth="1"/>
    <col min="10765" max="10765" width="8.5703125" style="381" customWidth="1"/>
    <col min="10766" max="10766" width="8.28515625" style="381" customWidth="1"/>
    <col min="10767" max="10767" width="2" style="381" customWidth="1"/>
    <col min="10768" max="10768" width="3.28515625" style="381" customWidth="1"/>
    <col min="10769" max="11008" width="9" style="381"/>
    <col min="11009" max="11009" width="3.28515625" style="381" customWidth="1"/>
    <col min="11010" max="11010" width="2" style="381" customWidth="1"/>
    <col min="11011" max="11015" width="8.28515625" style="381" customWidth="1"/>
    <col min="11016" max="11016" width="3.28515625" style="381" customWidth="1"/>
    <col min="11017" max="11017" width="2" style="381" customWidth="1"/>
    <col min="11018" max="11018" width="7" style="381" customWidth="1"/>
    <col min="11019" max="11020" width="8.28515625" style="381" customWidth="1"/>
    <col min="11021" max="11021" width="8.5703125" style="381" customWidth="1"/>
    <col min="11022" max="11022" width="8.28515625" style="381" customWidth="1"/>
    <col min="11023" max="11023" width="2" style="381" customWidth="1"/>
    <col min="11024" max="11024" width="3.28515625" style="381" customWidth="1"/>
    <col min="11025" max="11264" width="9" style="381"/>
    <col min="11265" max="11265" width="3.28515625" style="381" customWidth="1"/>
    <col min="11266" max="11266" width="2" style="381" customWidth="1"/>
    <col min="11267" max="11271" width="8.28515625" style="381" customWidth="1"/>
    <col min="11272" max="11272" width="3.28515625" style="381" customWidth="1"/>
    <col min="11273" max="11273" width="2" style="381" customWidth="1"/>
    <col min="11274" max="11274" width="7" style="381" customWidth="1"/>
    <col min="11275" max="11276" width="8.28515625" style="381" customWidth="1"/>
    <col min="11277" max="11277" width="8.5703125" style="381" customWidth="1"/>
    <col min="11278" max="11278" width="8.28515625" style="381" customWidth="1"/>
    <col min="11279" max="11279" width="2" style="381" customWidth="1"/>
    <col min="11280" max="11280" width="3.28515625" style="381" customWidth="1"/>
    <col min="11281" max="11520" width="9" style="381"/>
    <col min="11521" max="11521" width="3.28515625" style="381" customWidth="1"/>
    <col min="11522" max="11522" width="2" style="381" customWidth="1"/>
    <col min="11523" max="11527" width="8.28515625" style="381" customWidth="1"/>
    <col min="11528" max="11528" width="3.28515625" style="381" customWidth="1"/>
    <col min="11529" max="11529" width="2" style="381" customWidth="1"/>
    <col min="11530" max="11530" width="7" style="381" customWidth="1"/>
    <col min="11531" max="11532" width="8.28515625" style="381" customWidth="1"/>
    <col min="11533" max="11533" width="8.5703125" style="381" customWidth="1"/>
    <col min="11534" max="11534" width="8.28515625" style="381" customWidth="1"/>
    <col min="11535" max="11535" width="2" style="381" customWidth="1"/>
    <col min="11536" max="11536" width="3.28515625" style="381" customWidth="1"/>
    <col min="11537" max="11776" width="9" style="381"/>
    <col min="11777" max="11777" width="3.28515625" style="381" customWidth="1"/>
    <col min="11778" max="11778" width="2" style="381" customWidth="1"/>
    <col min="11779" max="11783" width="8.28515625" style="381" customWidth="1"/>
    <col min="11784" max="11784" width="3.28515625" style="381" customWidth="1"/>
    <col min="11785" max="11785" width="2" style="381" customWidth="1"/>
    <col min="11786" max="11786" width="7" style="381" customWidth="1"/>
    <col min="11787" max="11788" width="8.28515625" style="381" customWidth="1"/>
    <col min="11789" max="11789" width="8.5703125" style="381" customWidth="1"/>
    <col min="11790" max="11790" width="8.28515625" style="381" customWidth="1"/>
    <col min="11791" max="11791" width="2" style="381" customWidth="1"/>
    <col min="11792" max="11792" width="3.28515625" style="381" customWidth="1"/>
    <col min="11793" max="12032" width="9" style="381"/>
    <col min="12033" max="12033" width="3.28515625" style="381" customWidth="1"/>
    <col min="12034" max="12034" width="2" style="381" customWidth="1"/>
    <col min="12035" max="12039" width="8.28515625" style="381" customWidth="1"/>
    <col min="12040" max="12040" width="3.28515625" style="381" customWidth="1"/>
    <col min="12041" max="12041" width="2" style="381" customWidth="1"/>
    <col min="12042" max="12042" width="7" style="381" customWidth="1"/>
    <col min="12043" max="12044" width="8.28515625" style="381" customWidth="1"/>
    <col min="12045" max="12045" width="8.5703125" style="381" customWidth="1"/>
    <col min="12046" max="12046" width="8.28515625" style="381" customWidth="1"/>
    <col min="12047" max="12047" width="2" style="381" customWidth="1"/>
    <col min="12048" max="12048" width="3.28515625" style="381" customWidth="1"/>
    <col min="12049" max="12288" width="9" style="381"/>
    <col min="12289" max="12289" width="3.28515625" style="381" customWidth="1"/>
    <col min="12290" max="12290" width="2" style="381" customWidth="1"/>
    <col min="12291" max="12295" width="8.28515625" style="381" customWidth="1"/>
    <col min="12296" max="12296" width="3.28515625" style="381" customWidth="1"/>
    <col min="12297" max="12297" width="2" style="381" customWidth="1"/>
    <col min="12298" max="12298" width="7" style="381" customWidth="1"/>
    <col min="12299" max="12300" width="8.28515625" style="381" customWidth="1"/>
    <col min="12301" max="12301" width="8.5703125" style="381" customWidth="1"/>
    <col min="12302" max="12302" width="8.28515625" style="381" customWidth="1"/>
    <col min="12303" max="12303" width="2" style="381" customWidth="1"/>
    <col min="12304" max="12304" width="3.28515625" style="381" customWidth="1"/>
    <col min="12305" max="12544" width="9" style="381"/>
    <col min="12545" max="12545" width="3.28515625" style="381" customWidth="1"/>
    <col min="12546" max="12546" width="2" style="381" customWidth="1"/>
    <col min="12547" max="12551" width="8.28515625" style="381" customWidth="1"/>
    <col min="12552" max="12552" width="3.28515625" style="381" customWidth="1"/>
    <col min="12553" max="12553" width="2" style="381" customWidth="1"/>
    <col min="12554" max="12554" width="7" style="381" customWidth="1"/>
    <col min="12555" max="12556" width="8.28515625" style="381" customWidth="1"/>
    <col min="12557" max="12557" width="8.5703125" style="381" customWidth="1"/>
    <col min="12558" max="12558" width="8.28515625" style="381" customWidth="1"/>
    <col min="12559" max="12559" width="2" style="381" customWidth="1"/>
    <col min="12560" max="12560" width="3.28515625" style="381" customWidth="1"/>
    <col min="12561" max="12800" width="9" style="381"/>
    <col min="12801" max="12801" width="3.28515625" style="381" customWidth="1"/>
    <col min="12802" max="12802" width="2" style="381" customWidth="1"/>
    <col min="12803" max="12807" width="8.28515625" style="381" customWidth="1"/>
    <col min="12808" max="12808" width="3.28515625" style="381" customWidth="1"/>
    <col min="12809" max="12809" width="2" style="381" customWidth="1"/>
    <col min="12810" max="12810" width="7" style="381" customWidth="1"/>
    <col min="12811" max="12812" width="8.28515625" style="381" customWidth="1"/>
    <col min="12813" max="12813" width="8.5703125" style="381" customWidth="1"/>
    <col min="12814" max="12814" width="8.28515625" style="381" customWidth="1"/>
    <col min="12815" max="12815" width="2" style="381" customWidth="1"/>
    <col min="12816" max="12816" width="3.28515625" style="381" customWidth="1"/>
    <col min="12817" max="13056" width="9" style="381"/>
    <col min="13057" max="13057" width="3.28515625" style="381" customWidth="1"/>
    <col min="13058" max="13058" width="2" style="381" customWidth="1"/>
    <col min="13059" max="13063" width="8.28515625" style="381" customWidth="1"/>
    <col min="13064" max="13064" width="3.28515625" style="381" customWidth="1"/>
    <col min="13065" max="13065" width="2" style="381" customWidth="1"/>
    <col min="13066" max="13066" width="7" style="381" customWidth="1"/>
    <col min="13067" max="13068" width="8.28515625" style="381" customWidth="1"/>
    <col min="13069" max="13069" width="8.5703125" style="381" customWidth="1"/>
    <col min="13070" max="13070" width="8.28515625" style="381" customWidth="1"/>
    <col min="13071" max="13071" width="2" style="381" customWidth="1"/>
    <col min="13072" max="13072" width="3.28515625" style="381" customWidth="1"/>
    <col min="13073" max="13312" width="9" style="381"/>
    <col min="13313" max="13313" width="3.28515625" style="381" customWidth="1"/>
    <col min="13314" max="13314" width="2" style="381" customWidth="1"/>
    <col min="13315" max="13319" width="8.28515625" style="381" customWidth="1"/>
    <col min="13320" max="13320" width="3.28515625" style="381" customWidth="1"/>
    <col min="13321" max="13321" width="2" style="381" customWidth="1"/>
    <col min="13322" max="13322" width="7" style="381" customWidth="1"/>
    <col min="13323" max="13324" width="8.28515625" style="381" customWidth="1"/>
    <col min="13325" max="13325" width="8.5703125" style="381" customWidth="1"/>
    <col min="13326" max="13326" width="8.28515625" style="381" customWidth="1"/>
    <col min="13327" max="13327" width="2" style="381" customWidth="1"/>
    <col min="13328" max="13328" width="3.28515625" style="381" customWidth="1"/>
    <col min="13329" max="13568" width="9" style="381"/>
    <col min="13569" max="13569" width="3.28515625" style="381" customWidth="1"/>
    <col min="13570" max="13570" width="2" style="381" customWidth="1"/>
    <col min="13571" max="13575" width="8.28515625" style="381" customWidth="1"/>
    <col min="13576" max="13576" width="3.28515625" style="381" customWidth="1"/>
    <col min="13577" max="13577" width="2" style="381" customWidth="1"/>
    <col min="13578" max="13578" width="7" style="381" customWidth="1"/>
    <col min="13579" max="13580" width="8.28515625" style="381" customWidth="1"/>
    <col min="13581" max="13581" width="8.5703125" style="381" customWidth="1"/>
    <col min="13582" max="13582" width="8.28515625" style="381" customWidth="1"/>
    <col min="13583" max="13583" width="2" style="381" customWidth="1"/>
    <col min="13584" max="13584" width="3.28515625" style="381" customWidth="1"/>
    <col min="13585" max="13824" width="9" style="381"/>
    <col min="13825" max="13825" width="3.28515625" style="381" customWidth="1"/>
    <col min="13826" max="13826" width="2" style="381" customWidth="1"/>
    <col min="13827" max="13831" width="8.28515625" style="381" customWidth="1"/>
    <col min="13832" max="13832" width="3.28515625" style="381" customWidth="1"/>
    <col min="13833" max="13833" width="2" style="381" customWidth="1"/>
    <col min="13834" max="13834" width="7" style="381" customWidth="1"/>
    <col min="13835" max="13836" width="8.28515625" style="381" customWidth="1"/>
    <col min="13837" max="13837" width="8.5703125" style="381" customWidth="1"/>
    <col min="13838" max="13838" width="8.28515625" style="381" customWidth="1"/>
    <col min="13839" max="13839" width="2" style="381" customWidth="1"/>
    <col min="13840" max="13840" width="3.28515625" style="381" customWidth="1"/>
    <col min="13841" max="14080" width="9" style="381"/>
    <col min="14081" max="14081" width="3.28515625" style="381" customWidth="1"/>
    <col min="14082" max="14082" width="2" style="381" customWidth="1"/>
    <col min="14083" max="14087" width="8.28515625" style="381" customWidth="1"/>
    <col min="14088" max="14088" width="3.28515625" style="381" customWidth="1"/>
    <col min="14089" max="14089" width="2" style="381" customWidth="1"/>
    <col min="14090" max="14090" width="7" style="381" customWidth="1"/>
    <col min="14091" max="14092" width="8.28515625" style="381" customWidth="1"/>
    <col min="14093" max="14093" width="8.5703125" style="381" customWidth="1"/>
    <col min="14094" max="14094" width="8.28515625" style="381" customWidth="1"/>
    <col min="14095" max="14095" width="2" style="381" customWidth="1"/>
    <col min="14096" max="14096" width="3.28515625" style="381" customWidth="1"/>
    <col min="14097" max="14336" width="9" style="381"/>
    <col min="14337" max="14337" width="3.28515625" style="381" customWidth="1"/>
    <col min="14338" max="14338" width="2" style="381" customWidth="1"/>
    <col min="14339" max="14343" width="8.28515625" style="381" customWidth="1"/>
    <col min="14344" max="14344" width="3.28515625" style="381" customWidth="1"/>
    <col min="14345" max="14345" width="2" style="381" customWidth="1"/>
    <col min="14346" max="14346" width="7" style="381" customWidth="1"/>
    <col min="14347" max="14348" width="8.28515625" style="381" customWidth="1"/>
    <col min="14349" max="14349" width="8.5703125" style="381" customWidth="1"/>
    <col min="14350" max="14350" width="8.28515625" style="381" customWidth="1"/>
    <col min="14351" max="14351" width="2" style="381" customWidth="1"/>
    <col min="14352" max="14352" width="3.28515625" style="381" customWidth="1"/>
    <col min="14353" max="14592" width="9" style="381"/>
    <col min="14593" max="14593" width="3.28515625" style="381" customWidth="1"/>
    <col min="14594" max="14594" width="2" style="381" customWidth="1"/>
    <col min="14595" max="14599" width="8.28515625" style="381" customWidth="1"/>
    <col min="14600" max="14600" width="3.28515625" style="381" customWidth="1"/>
    <col min="14601" max="14601" width="2" style="381" customWidth="1"/>
    <col min="14602" max="14602" width="7" style="381" customWidth="1"/>
    <col min="14603" max="14604" width="8.28515625" style="381" customWidth="1"/>
    <col min="14605" max="14605" width="8.5703125" style="381" customWidth="1"/>
    <col min="14606" max="14606" width="8.28515625" style="381" customWidth="1"/>
    <col min="14607" max="14607" width="2" style="381" customWidth="1"/>
    <col min="14608" max="14608" width="3.28515625" style="381" customWidth="1"/>
    <col min="14609" max="14848" width="9" style="381"/>
    <col min="14849" max="14849" width="3.28515625" style="381" customWidth="1"/>
    <col min="14850" max="14850" width="2" style="381" customWidth="1"/>
    <col min="14851" max="14855" width="8.28515625" style="381" customWidth="1"/>
    <col min="14856" max="14856" width="3.28515625" style="381" customWidth="1"/>
    <col min="14857" max="14857" width="2" style="381" customWidth="1"/>
    <col min="14858" max="14858" width="7" style="381" customWidth="1"/>
    <col min="14859" max="14860" width="8.28515625" style="381" customWidth="1"/>
    <col min="14861" max="14861" width="8.5703125" style="381" customWidth="1"/>
    <col min="14862" max="14862" width="8.28515625" style="381" customWidth="1"/>
    <col min="14863" max="14863" width="2" style="381" customWidth="1"/>
    <col min="14864" max="14864" width="3.28515625" style="381" customWidth="1"/>
    <col min="14865" max="15104" width="9" style="381"/>
    <col min="15105" max="15105" width="3.28515625" style="381" customWidth="1"/>
    <col min="15106" max="15106" width="2" style="381" customWidth="1"/>
    <col min="15107" max="15111" width="8.28515625" style="381" customWidth="1"/>
    <col min="15112" max="15112" width="3.28515625" style="381" customWidth="1"/>
    <col min="15113" max="15113" width="2" style="381" customWidth="1"/>
    <col min="15114" max="15114" width="7" style="381" customWidth="1"/>
    <col min="15115" max="15116" width="8.28515625" style="381" customWidth="1"/>
    <col min="15117" max="15117" width="8.5703125" style="381" customWidth="1"/>
    <col min="15118" max="15118" width="8.28515625" style="381" customWidth="1"/>
    <col min="15119" max="15119" width="2" style="381" customWidth="1"/>
    <col min="15120" max="15120" width="3.28515625" style="381" customWidth="1"/>
    <col min="15121" max="15360" width="9" style="381"/>
    <col min="15361" max="15361" width="3.28515625" style="381" customWidth="1"/>
    <col min="15362" max="15362" width="2" style="381" customWidth="1"/>
    <col min="15363" max="15367" width="8.28515625" style="381" customWidth="1"/>
    <col min="15368" max="15368" width="3.28515625" style="381" customWidth="1"/>
    <col min="15369" max="15369" width="2" style="381" customWidth="1"/>
    <col min="15370" max="15370" width="7" style="381" customWidth="1"/>
    <col min="15371" max="15372" width="8.28515625" style="381" customWidth="1"/>
    <col min="15373" max="15373" width="8.5703125" style="381" customWidth="1"/>
    <col min="15374" max="15374" width="8.28515625" style="381" customWidth="1"/>
    <col min="15375" max="15375" width="2" style="381" customWidth="1"/>
    <col min="15376" max="15376" width="3.28515625" style="381" customWidth="1"/>
    <col min="15377" max="15616" width="9" style="381"/>
    <col min="15617" max="15617" width="3.28515625" style="381" customWidth="1"/>
    <col min="15618" max="15618" width="2" style="381" customWidth="1"/>
    <col min="15619" max="15623" width="8.28515625" style="381" customWidth="1"/>
    <col min="15624" max="15624" width="3.28515625" style="381" customWidth="1"/>
    <col min="15625" max="15625" width="2" style="381" customWidth="1"/>
    <col min="15626" max="15626" width="7" style="381" customWidth="1"/>
    <col min="15627" max="15628" width="8.28515625" style="381" customWidth="1"/>
    <col min="15629" max="15629" width="8.5703125" style="381" customWidth="1"/>
    <col min="15630" max="15630" width="8.28515625" style="381" customWidth="1"/>
    <col min="15631" max="15631" width="2" style="381" customWidth="1"/>
    <col min="15632" max="15632" width="3.28515625" style="381" customWidth="1"/>
    <col min="15633" max="15872" width="9" style="381"/>
    <col min="15873" max="15873" width="3.28515625" style="381" customWidth="1"/>
    <col min="15874" max="15874" width="2" style="381" customWidth="1"/>
    <col min="15875" max="15879" width="8.28515625" style="381" customWidth="1"/>
    <col min="15880" max="15880" width="3.28515625" style="381" customWidth="1"/>
    <col min="15881" max="15881" width="2" style="381" customWidth="1"/>
    <col min="15882" max="15882" width="7" style="381" customWidth="1"/>
    <col min="15883" max="15884" width="8.28515625" style="381" customWidth="1"/>
    <col min="15885" max="15885" width="8.5703125" style="381" customWidth="1"/>
    <col min="15886" max="15886" width="8.28515625" style="381" customWidth="1"/>
    <col min="15887" max="15887" width="2" style="381" customWidth="1"/>
    <col min="15888" max="15888" width="3.28515625" style="381" customWidth="1"/>
    <col min="15889" max="16128" width="9" style="381"/>
    <col min="16129" max="16129" width="3.28515625" style="381" customWidth="1"/>
    <col min="16130" max="16130" width="2" style="381" customWidth="1"/>
    <col min="16131" max="16135" width="8.28515625" style="381" customWidth="1"/>
    <col min="16136" max="16136" width="3.28515625" style="381" customWidth="1"/>
    <col min="16137" max="16137" width="2" style="381" customWidth="1"/>
    <col min="16138" max="16138" width="7" style="381" customWidth="1"/>
    <col min="16139" max="16140" width="8.28515625" style="381" customWidth="1"/>
    <col min="16141" max="16141" width="8.5703125" style="381" customWidth="1"/>
    <col min="16142" max="16142" width="8.28515625" style="381" customWidth="1"/>
    <col min="16143" max="16143" width="2" style="381" customWidth="1"/>
    <col min="16144" max="16144" width="3.28515625" style="381" customWidth="1"/>
    <col min="16145" max="16384" width="9" style="381"/>
  </cols>
  <sheetData>
    <row r="1" spans="1:16" ht="9.9499999999999993" customHeight="1">
      <c r="A1" s="379"/>
      <c r="B1" s="380"/>
      <c r="C1" s="380"/>
      <c r="E1" s="382"/>
      <c r="F1" s="383"/>
      <c r="G1" s="384"/>
      <c r="H1" s="384"/>
      <c r="I1" s="384"/>
      <c r="J1" s="384"/>
      <c r="K1" s="385"/>
      <c r="L1" s="386"/>
      <c r="M1" s="386"/>
      <c r="N1" s="387"/>
      <c r="O1" s="387"/>
      <c r="P1" s="388"/>
    </row>
    <row r="2" spans="1:16" ht="9.9499999999999993" customHeight="1">
      <c r="A2" s="1795"/>
      <c r="B2" s="1796"/>
      <c r="C2" s="1797"/>
      <c r="D2" s="1797"/>
      <c r="E2" s="1797"/>
      <c r="F2" s="1797"/>
      <c r="G2" s="1797"/>
      <c r="H2" s="1797"/>
      <c r="I2" s="1797"/>
      <c r="J2" s="1797"/>
      <c r="K2" s="1797"/>
      <c r="L2" s="1797"/>
      <c r="M2" s="1797"/>
      <c r="N2" s="1797"/>
      <c r="O2" s="389"/>
      <c r="P2" s="390"/>
    </row>
    <row r="3" spans="1:16" ht="9.9499999999999993" customHeight="1">
      <c r="A3" s="1798"/>
      <c r="B3" s="1797"/>
      <c r="C3" s="1797"/>
      <c r="D3" s="1797"/>
      <c r="E3" s="1797"/>
      <c r="F3" s="1797"/>
      <c r="G3" s="1797"/>
      <c r="H3" s="1797"/>
      <c r="I3" s="1797"/>
      <c r="J3" s="1797"/>
      <c r="K3" s="1797"/>
      <c r="L3" s="1797"/>
      <c r="M3" s="1797"/>
      <c r="N3" s="1797"/>
      <c r="O3" s="389"/>
      <c r="P3" s="390"/>
    </row>
    <row r="4" spans="1:16" ht="15" customHeight="1">
      <c r="A4" s="391"/>
      <c r="B4" s="392"/>
      <c r="C4" s="392"/>
      <c r="D4" s="392"/>
      <c r="E4" s="393"/>
      <c r="F4" s="394"/>
      <c r="G4" s="394"/>
      <c r="H4" s="394"/>
      <c r="I4" s="394"/>
      <c r="J4" s="394"/>
      <c r="K4" s="395"/>
      <c r="L4" s="395"/>
      <c r="M4" s="395"/>
      <c r="N4" s="396"/>
      <c r="O4" s="397"/>
      <c r="P4" s="388"/>
    </row>
    <row r="5" spans="1:16" ht="15" customHeight="1">
      <c r="A5" s="398"/>
      <c r="B5" s="399"/>
      <c r="C5" s="399"/>
      <c r="D5" s="399"/>
      <c r="E5" s="399"/>
      <c r="F5" s="399"/>
      <c r="G5" s="399"/>
      <c r="H5" s="399"/>
      <c r="I5" s="399"/>
      <c r="J5" s="399"/>
      <c r="K5" s="400"/>
      <c r="L5" s="400"/>
      <c r="M5" s="400"/>
      <c r="N5" s="401"/>
      <c r="O5" s="402"/>
      <c r="P5" s="403"/>
    </row>
    <row r="6" spans="1:16" ht="15" customHeight="1">
      <c r="A6" s="404"/>
      <c r="B6" s="405"/>
      <c r="C6" s="1799"/>
      <c r="D6" s="1799"/>
      <c r="E6" s="1799"/>
      <c r="F6" s="1799"/>
      <c r="G6" s="405"/>
      <c r="H6" s="405"/>
      <c r="I6" s="405"/>
      <c r="J6" s="405"/>
      <c r="K6" s="400"/>
      <c r="L6" s="400"/>
      <c r="M6" s="400"/>
      <c r="N6" s="401"/>
      <c r="O6" s="402"/>
      <c r="P6" s="406"/>
    </row>
    <row r="7" spans="1:16" ht="7.5" customHeight="1">
      <c r="A7" s="407"/>
      <c r="B7" s="384"/>
      <c r="C7" s="1800"/>
      <c r="D7" s="1800"/>
      <c r="E7" s="1800"/>
      <c r="F7" s="1800"/>
      <c r="G7" s="384"/>
      <c r="H7" s="384"/>
      <c r="I7" s="384"/>
      <c r="J7" s="384"/>
      <c r="K7" s="408"/>
      <c r="L7" s="408"/>
      <c r="M7" s="408"/>
      <c r="N7" s="402"/>
      <c r="O7" s="402"/>
      <c r="P7" s="406"/>
    </row>
    <row r="8" spans="1:16" ht="13.5" customHeight="1">
      <c r="A8" s="409"/>
      <c r="B8" s="410"/>
      <c r="C8" s="1801"/>
      <c r="D8" s="1801"/>
      <c r="E8" s="1801"/>
      <c r="F8" s="1801"/>
      <c r="G8" s="411"/>
      <c r="H8" s="412"/>
      <c r="I8" s="412"/>
      <c r="J8" s="412"/>
      <c r="K8" s="412"/>
      <c r="L8" s="412"/>
      <c r="M8" s="411"/>
      <c r="N8" s="412"/>
      <c r="O8" s="413"/>
      <c r="P8" s="406"/>
    </row>
    <row r="9" spans="1:16" ht="12.75" customHeight="1">
      <c r="A9" s="407"/>
      <c r="B9" s="731"/>
      <c r="C9" s="731"/>
      <c r="D9" s="731"/>
      <c r="E9" s="731"/>
      <c r="F9" s="1802" t="s">
        <v>383</v>
      </c>
      <c r="G9" s="1802"/>
      <c r="H9" s="1803">
        <v>45933</v>
      </c>
      <c r="I9" s="1803"/>
      <c r="J9" s="1803"/>
      <c r="K9" s="1803"/>
      <c r="L9" s="731"/>
      <c r="M9" s="731"/>
      <c r="N9" s="731"/>
      <c r="O9" s="731"/>
      <c r="P9" s="406"/>
    </row>
    <row r="10" spans="1:16" ht="9.75" hidden="1" customHeight="1">
      <c r="A10" s="407"/>
      <c r="B10" s="453"/>
      <c r="C10" s="1786"/>
      <c r="D10" s="1786"/>
      <c r="E10" s="1786"/>
      <c r="F10" s="1786"/>
      <c r="G10" s="453"/>
      <c r="H10" s="453"/>
      <c r="I10" s="453"/>
      <c r="J10" s="453"/>
      <c r="K10" s="454"/>
      <c r="L10" s="454"/>
      <c r="M10" s="454"/>
      <c r="N10" s="455"/>
      <c r="O10" s="455"/>
      <c r="P10" s="406"/>
    </row>
    <row r="11" spans="1:16" ht="15" hidden="1" customHeight="1">
      <c r="A11" s="407"/>
      <c r="B11" s="453"/>
      <c r="C11" s="453"/>
      <c r="D11" s="453"/>
      <c r="E11" s="453"/>
      <c r="F11" s="453"/>
      <c r="G11" s="453"/>
      <c r="H11" s="453"/>
      <c r="I11" s="453"/>
      <c r="J11" s="453"/>
      <c r="K11" s="454"/>
      <c r="L11" s="454"/>
      <c r="M11" s="454"/>
      <c r="N11" s="455"/>
      <c r="O11" s="455"/>
      <c r="P11" s="406"/>
    </row>
    <row r="12" spans="1:16" ht="15" customHeight="1">
      <c r="A12" s="407"/>
      <c r="B12" s="1787" t="s">
        <v>392</v>
      </c>
      <c r="C12" s="1787"/>
      <c r="D12" s="1787"/>
      <c r="E12" s="1787"/>
      <c r="F12" s="1787"/>
      <c r="G12" s="1787"/>
      <c r="H12" s="1787"/>
      <c r="I12" s="1787"/>
      <c r="J12" s="1787"/>
      <c r="K12" s="1787"/>
      <c r="L12" s="1787"/>
      <c r="M12" s="1787"/>
      <c r="N12" s="1787"/>
      <c r="O12" s="1787"/>
      <c r="P12" s="406"/>
    </row>
    <row r="13" spans="1:16" ht="9.9499999999999993" customHeight="1">
      <c r="A13" s="414"/>
      <c r="B13" s="415"/>
      <c r="C13" s="415"/>
      <c r="D13" s="415"/>
      <c r="E13" s="415"/>
      <c r="F13" s="415"/>
      <c r="G13" s="415"/>
      <c r="H13" s="415"/>
      <c r="I13" s="415"/>
      <c r="J13" s="415"/>
      <c r="K13" s="415"/>
      <c r="L13" s="415"/>
      <c r="M13" s="415"/>
      <c r="N13" s="415"/>
      <c r="O13" s="415"/>
      <c r="P13" s="416"/>
    </row>
    <row r="14" spans="1:16" ht="9.9499999999999993" customHeight="1">
      <c r="A14" s="414"/>
      <c r="B14" s="1775" t="s">
        <v>188</v>
      </c>
      <c r="C14" s="1776"/>
      <c r="D14" s="1776"/>
      <c r="E14" s="1776"/>
      <c r="F14" s="1776"/>
      <c r="G14" s="1777"/>
      <c r="H14" s="415"/>
      <c r="I14" s="1775" t="s">
        <v>189</v>
      </c>
      <c r="J14" s="1776"/>
      <c r="K14" s="1776"/>
      <c r="L14" s="1776"/>
      <c r="M14" s="1776"/>
      <c r="N14" s="1776"/>
      <c r="O14" s="1777"/>
      <c r="P14" s="416"/>
    </row>
    <row r="15" spans="1:16" ht="9.9499999999999993" customHeight="1">
      <c r="A15" s="414"/>
      <c r="B15" s="1778"/>
      <c r="C15" s="1779"/>
      <c r="D15" s="1779"/>
      <c r="E15" s="1779"/>
      <c r="F15" s="1779"/>
      <c r="G15" s="1780"/>
      <c r="H15" s="415"/>
      <c r="I15" s="1778"/>
      <c r="J15" s="1779"/>
      <c r="K15" s="1779"/>
      <c r="L15" s="1779"/>
      <c r="M15" s="1779"/>
      <c r="N15" s="1779"/>
      <c r="O15" s="1780"/>
      <c r="P15" s="416"/>
    </row>
    <row r="16" spans="1:16" ht="9.9499999999999993" customHeight="1">
      <c r="A16" s="417"/>
      <c r="B16" s="418"/>
      <c r="C16" s="418"/>
      <c r="D16" s="418"/>
      <c r="E16" s="418"/>
      <c r="F16" s="418"/>
      <c r="G16" s="419"/>
      <c r="H16" s="415"/>
      <c r="I16" s="420"/>
      <c r="J16" s="1788" t="s">
        <v>304</v>
      </c>
      <c r="K16" s="1789"/>
      <c r="L16" s="1789"/>
      <c r="M16" s="1790"/>
      <c r="N16" s="1791"/>
      <c r="O16" s="419"/>
      <c r="P16" s="416"/>
    </row>
    <row r="17" spans="1:17" ht="5.0999999999999996" customHeight="1">
      <c r="A17" s="417"/>
      <c r="B17" s="415"/>
      <c r="C17" s="421"/>
      <c r="D17" s="421"/>
      <c r="E17" s="421"/>
      <c r="F17" s="421"/>
      <c r="G17" s="422"/>
      <c r="H17" s="415"/>
      <c r="I17" s="423"/>
      <c r="J17" s="1789"/>
      <c r="K17" s="1789"/>
      <c r="L17" s="1789"/>
      <c r="M17" s="1790"/>
      <c r="N17" s="1791"/>
      <c r="O17" s="424"/>
      <c r="P17" s="416"/>
    </row>
    <row r="18" spans="1:17" ht="9.9499999999999993" customHeight="1">
      <c r="A18" s="417"/>
      <c r="B18" s="415"/>
      <c r="C18" s="425" t="s">
        <v>190</v>
      </c>
      <c r="D18" s="426"/>
      <c r="E18" s="426"/>
      <c r="F18" s="427"/>
      <c r="G18" s="428"/>
      <c r="H18" s="415"/>
      <c r="I18" s="423"/>
      <c r="J18" s="1789"/>
      <c r="K18" s="1789"/>
      <c r="L18" s="1789"/>
      <c r="M18" s="1790"/>
      <c r="N18" s="1791"/>
      <c r="O18" s="428"/>
      <c r="P18" s="416"/>
    </row>
    <row r="19" spans="1:17" ht="9.9499999999999993" customHeight="1">
      <c r="A19" s="417"/>
      <c r="B19" s="415"/>
      <c r="C19" s="429" t="s">
        <v>191</v>
      </c>
      <c r="D19" s="1597" t="s">
        <v>760</v>
      </c>
      <c r="E19" s="426"/>
      <c r="F19" s="431"/>
      <c r="G19" s="432"/>
      <c r="H19" s="415"/>
      <c r="I19" s="423"/>
      <c r="J19" s="1789"/>
      <c r="K19" s="1789"/>
      <c r="L19" s="1789"/>
      <c r="M19" s="1790"/>
      <c r="N19" s="1791"/>
      <c r="O19" s="428"/>
      <c r="P19" s="416"/>
    </row>
    <row r="20" spans="1:17" ht="9.9499999999999993" customHeight="1">
      <c r="A20" s="417"/>
      <c r="B20" s="415"/>
      <c r="C20" s="429" t="s">
        <v>193</v>
      </c>
      <c r="D20" s="426" t="s">
        <v>194</v>
      </c>
      <c r="E20" s="426"/>
      <c r="F20" s="427"/>
      <c r="G20" s="428"/>
      <c r="H20" s="415"/>
      <c r="I20" s="423"/>
      <c r="J20" s="1789"/>
      <c r="K20" s="1789"/>
      <c r="L20" s="1789"/>
      <c r="M20" s="1790"/>
      <c r="N20" s="1791"/>
      <c r="O20" s="428"/>
      <c r="P20" s="416"/>
    </row>
    <row r="21" spans="1:17" ht="9.9499999999999993" customHeight="1">
      <c r="A21" s="417"/>
      <c r="B21" s="415"/>
      <c r="C21" s="456" t="s">
        <v>803</v>
      </c>
      <c r="D21" s="457"/>
      <c r="E21" s="433"/>
      <c r="F21" s="433"/>
      <c r="G21" s="428"/>
      <c r="H21" s="415"/>
      <c r="I21" s="423"/>
      <c r="J21" s="1789"/>
      <c r="K21" s="1789"/>
      <c r="L21" s="1789"/>
      <c r="M21" s="1790"/>
      <c r="N21" s="1791"/>
      <c r="O21" s="428"/>
      <c r="P21" s="416"/>
    </row>
    <row r="22" spans="1:17" ht="5.0999999999999996" customHeight="1">
      <c r="A22" s="417"/>
      <c r="B22" s="415"/>
      <c r="C22" s="456"/>
      <c r="D22" s="457"/>
      <c r="E22" s="433"/>
      <c r="F22" s="433"/>
      <c r="G22" s="428"/>
      <c r="H22" s="415"/>
      <c r="I22" s="423"/>
      <c r="J22" s="1789"/>
      <c r="K22" s="1789"/>
      <c r="L22" s="1789"/>
      <c r="M22" s="1790"/>
      <c r="N22" s="1791"/>
      <c r="O22" s="428"/>
      <c r="P22" s="416"/>
    </row>
    <row r="23" spans="1:17" ht="9.9499999999999993" customHeight="1">
      <c r="A23" s="417"/>
      <c r="B23" s="434"/>
      <c r="C23" s="435"/>
      <c r="D23" s="435"/>
      <c r="E23" s="435"/>
      <c r="F23" s="435"/>
      <c r="G23" s="436"/>
      <c r="H23" s="415"/>
      <c r="I23" s="437"/>
      <c r="J23" s="1792"/>
      <c r="K23" s="1792"/>
      <c r="L23" s="1792"/>
      <c r="M23" s="1793"/>
      <c r="N23" s="1794"/>
      <c r="O23" s="436"/>
      <c r="P23" s="416"/>
    </row>
    <row r="24" spans="1:17" ht="9.9499999999999993" customHeight="1">
      <c r="A24" s="414"/>
      <c r="B24" s="415"/>
      <c r="C24" s="427"/>
      <c r="D24" s="427"/>
      <c r="E24" s="427"/>
      <c r="F24" s="427"/>
      <c r="G24" s="427"/>
      <c r="H24" s="415"/>
      <c r="I24" s="415"/>
      <c r="J24" s="427"/>
      <c r="K24" s="427"/>
      <c r="L24" s="427"/>
      <c r="M24" s="427"/>
      <c r="N24" s="427"/>
      <c r="O24" s="427"/>
      <c r="P24" s="416"/>
    </row>
    <row r="25" spans="1:17" ht="9.9499999999999993" customHeight="1">
      <c r="A25" s="414"/>
      <c r="B25" s="1775" t="s">
        <v>196</v>
      </c>
      <c r="C25" s="1776"/>
      <c r="D25" s="1776"/>
      <c r="E25" s="1776"/>
      <c r="F25" s="1776"/>
      <c r="G25" s="1777"/>
      <c r="H25" s="438"/>
      <c r="I25" s="1775" t="s">
        <v>380</v>
      </c>
      <c r="J25" s="1776"/>
      <c r="K25" s="1776"/>
      <c r="L25" s="1776"/>
      <c r="M25" s="1776"/>
      <c r="N25" s="1776"/>
      <c r="O25" s="1777"/>
      <c r="P25" s="416"/>
    </row>
    <row r="26" spans="1:17" ht="9.9499999999999993" customHeight="1">
      <c r="A26" s="414"/>
      <c r="B26" s="1778"/>
      <c r="C26" s="1779"/>
      <c r="D26" s="1779"/>
      <c r="E26" s="1779"/>
      <c r="F26" s="1779"/>
      <c r="G26" s="1780"/>
      <c r="H26" s="438"/>
      <c r="I26" s="1778"/>
      <c r="J26" s="1779"/>
      <c r="K26" s="1779"/>
      <c r="L26" s="1779"/>
      <c r="M26" s="1779"/>
      <c r="N26" s="1779"/>
      <c r="O26" s="1780"/>
      <c r="P26" s="416"/>
    </row>
    <row r="27" spans="1:17" ht="9.9499999999999993" customHeight="1">
      <c r="A27" s="414"/>
      <c r="B27" s="446"/>
      <c r="C27" s="728"/>
      <c r="D27" s="447"/>
      <c r="E27" s="447"/>
      <c r="F27" s="447"/>
      <c r="G27" s="448"/>
      <c r="H27" s="415"/>
      <c r="I27" s="463"/>
      <c r="J27" s="464"/>
      <c r="K27" s="464"/>
      <c r="L27" s="464"/>
      <c r="M27" s="464"/>
      <c r="N27" s="464"/>
      <c r="O27" s="465"/>
      <c r="P27" s="416"/>
    </row>
    <row r="28" spans="1:17" ht="11.25" customHeight="1">
      <c r="A28" s="414"/>
      <c r="B28" s="449"/>
      <c r="C28" s="1781" t="s">
        <v>385</v>
      </c>
      <c r="D28" s="1782"/>
      <c r="E28" s="1782"/>
      <c r="F28" s="1782"/>
      <c r="G28" s="440"/>
      <c r="H28" s="415"/>
      <c r="I28" s="1783" t="s">
        <v>810</v>
      </c>
      <c r="J28" s="1784"/>
      <c r="K28" s="1784"/>
      <c r="L28" s="1784"/>
      <c r="M28" s="1784"/>
      <c r="N28" s="1784"/>
      <c r="O28" s="1785"/>
      <c r="P28" s="416"/>
    </row>
    <row r="29" spans="1:17" ht="11.25" customHeight="1">
      <c r="A29" s="414"/>
      <c r="B29" s="449"/>
      <c r="C29" s="717" t="s">
        <v>443</v>
      </c>
      <c r="D29" s="443"/>
      <c r="E29" s="443"/>
      <c r="F29" s="171"/>
      <c r="G29" s="172" t="s">
        <v>197</v>
      </c>
      <c r="H29" s="415"/>
      <c r="I29" s="1783" t="s">
        <v>381</v>
      </c>
      <c r="J29" s="1784"/>
      <c r="K29" s="1784"/>
      <c r="L29" s="1784"/>
      <c r="M29" s="1784"/>
      <c r="N29" s="1784"/>
      <c r="O29" s="1785"/>
      <c r="P29" s="416"/>
      <c r="Q29" s="543"/>
    </row>
    <row r="30" spans="1:17" ht="9.9499999999999993" customHeight="1">
      <c r="A30" s="414"/>
      <c r="B30" s="449"/>
      <c r="C30" s="717" t="s">
        <v>384</v>
      </c>
      <c r="D30" s="443"/>
      <c r="E30" s="443"/>
      <c r="F30" s="171"/>
      <c r="G30" s="172" t="s">
        <v>198</v>
      </c>
      <c r="H30" s="415"/>
      <c r="I30" s="466"/>
      <c r="J30" s="1766"/>
      <c r="K30" s="1766"/>
      <c r="L30" s="1766"/>
      <c r="M30" s="1766"/>
      <c r="N30" s="1766"/>
      <c r="O30" s="468"/>
      <c r="P30" s="416"/>
    </row>
    <row r="31" spans="1:17" ht="9.9499999999999993" customHeight="1">
      <c r="A31" s="414"/>
      <c r="B31" s="449"/>
      <c r="C31" s="717" t="s">
        <v>774</v>
      </c>
      <c r="D31" s="443"/>
      <c r="E31" s="443"/>
      <c r="F31" s="171"/>
      <c r="G31" s="172" t="s">
        <v>378</v>
      </c>
      <c r="H31" s="415"/>
      <c r="I31" s="466"/>
      <c r="J31" s="467"/>
      <c r="K31" s="467"/>
      <c r="L31" s="467"/>
      <c r="M31" s="467"/>
      <c r="N31" s="467"/>
      <c r="O31" s="468"/>
      <c r="P31" s="416"/>
    </row>
    <row r="32" spans="1:17" ht="9.9499999999999993" customHeight="1">
      <c r="A32" s="414"/>
      <c r="B32" s="449"/>
      <c r="C32" s="717" t="s">
        <v>386</v>
      </c>
      <c r="D32" s="443"/>
      <c r="E32" s="443"/>
      <c r="F32" s="171"/>
      <c r="G32" s="172" t="s">
        <v>379</v>
      </c>
      <c r="H32" s="415"/>
      <c r="I32" s="469"/>
      <c r="J32" s="470"/>
      <c r="K32" s="470"/>
      <c r="L32" s="470"/>
      <c r="M32" s="470"/>
      <c r="N32" s="470"/>
      <c r="O32" s="471"/>
      <c r="P32" s="416"/>
    </row>
    <row r="33" spans="1:16" ht="9.9499999999999993" customHeight="1">
      <c r="A33" s="414"/>
      <c r="B33" s="458"/>
      <c r="C33" s="717"/>
      <c r="D33" s="443"/>
      <c r="E33" s="443"/>
      <c r="F33" s="171"/>
      <c r="G33" s="172"/>
      <c r="H33" s="415"/>
      <c r="I33" s="439"/>
      <c r="J33" s="439"/>
      <c r="K33" s="439"/>
      <c r="L33" s="439"/>
      <c r="M33" s="439"/>
      <c r="N33" s="439"/>
      <c r="O33" s="439"/>
      <c r="P33" s="416"/>
    </row>
    <row r="34" spans="1:16" ht="9.9499999999999993" customHeight="1">
      <c r="A34" s="414"/>
      <c r="B34" s="449"/>
      <c r="C34" s="717"/>
      <c r="D34" s="443"/>
      <c r="E34" s="443"/>
      <c r="F34" s="171"/>
      <c r="G34" s="172"/>
      <c r="H34" s="415"/>
      <c r="I34" s="439"/>
      <c r="J34" s="439"/>
      <c r="K34" s="439"/>
      <c r="L34" s="439"/>
      <c r="M34" s="439"/>
      <c r="N34" s="439"/>
      <c r="O34" s="439"/>
      <c r="P34" s="416"/>
    </row>
    <row r="35" spans="1:16" ht="11.45" customHeight="1">
      <c r="A35" s="414"/>
      <c r="B35" s="449"/>
      <c r="C35" s="718"/>
      <c r="D35" s="491"/>
      <c r="E35" s="491"/>
      <c r="F35" s="491"/>
      <c r="G35" s="492"/>
      <c r="H35" s="415"/>
      <c r="O35" s="439"/>
      <c r="P35" s="416"/>
    </row>
    <row r="36" spans="1:16" ht="9.9499999999999993" customHeight="1">
      <c r="A36" s="414"/>
      <c r="B36" s="449"/>
      <c r="D36" s="725"/>
      <c r="E36" s="727"/>
      <c r="O36" s="427"/>
      <c r="P36" s="416"/>
    </row>
    <row r="37" spans="1:16" ht="9.9499999999999993" customHeight="1">
      <c r="A37" s="414"/>
      <c r="B37" s="449"/>
      <c r="D37" s="726"/>
      <c r="O37" s="427"/>
      <c r="P37" s="416"/>
    </row>
    <row r="38" spans="1:16" ht="9.9499999999999993" customHeight="1">
      <c r="A38" s="414"/>
      <c r="B38" s="449"/>
      <c r="C38" s="425"/>
      <c r="D38" s="489"/>
      <c r="E38" s="1750" t="s">
        <v>199</v>
      </c>
      <c r="F38" s="1751"/>
      <c r="G38" s="1751"/>
      <c r="H38" s="1751"/>
      <c r="I38" s="1751"/>
      <c r="J38" s="1751"/>
      <c r="K38" s="1751"/>
      <c r="L38" s="1751"/>
      <c r="O38" s="427"/>
      <c r="P38" s="416"/>
    </row>
    <row r="39" spans="1:16" ht="9.9499999999999993" customHeight="1">
      <c r="A39" s="414"/>
      <c r="B39" s="449"/>
      <c r="C39" s="486"/>
      <c r="D39" s="172"/>
      <c r="E39" s="1750"/>
      <c r="F39" s="1751"/>
      <c r="G39" s="1751"/>
      <c r="H39" s="1751"/>
      <c r="I39" s="1751"/>
      <c r="J39" s="1751"/>
      <c r="K39" s="1751"/>
      <c r="L39" s="1751"/>
      <c r="O39" s="427"/>
      <c r="P39" s="416"/>
    </row>
    <row r="40" spans="1:16" ht="9.9499999999999993" customHeight="1">
      <c r="A40" s="414"/>
      <c r="B40" s="449"/>
      <c r="C40" s="475"/>
      <c r="D40" s="172"/>
      <c r="E40" s="1767" t="s">
        <v>382</v>
      </c>
      <c r="F40" s="1768"/>
      <c r="G40" s="1768"/>
      <c r="H40" s="1768"/>
      <c r="I40" s="1768"/>
      <c r="J40" s="1768"/>
      <c r="K40" s="1768"/>
      <c r="L40" s="1769"/>
      <c r="O40" s="427"/>
      <c r="P40" s="416"/>
    </row>
    <row r="41" spans="1:16" ht="9.9499999999999993" customHeight="1">
      <c r="A41" s="414"/>
      <c r="B41" s="449"/>
      <c r="C41" s="475"/>
      <c r="D41" s="172"/>
      <c r="G41" s="744" t="s">
        <v>200</v>
      </c>
      <c r="H41" s="727"/>
      <c r="I41" s="727"/>
      <c r="J41" s="736">
        <v>-0.125</v>
      </c>
      <c r="K41" s="743"/>
      <c r="L41" s="729"/>
      <c r="O41" s="418"/>
      <c r="P41" s="416"/>
    </row>
    <row r="42" spans="1:16" ht="10.5" customHeight="1">
      <c r="A42" s="414"/>
      <c r="B42" s="449"/>
      <c r="C42" s="475"/>
      <c r="D42" s="490"/>
      <c r="G42" s="742" t="s">
        <v>215</v>
      </c>
      <c r="J42" s="743">
        <v>-0.25</v>
      </c>
      <c r="K42" s="743"/>
      <c r="L42" s="729"/>
      <c r="P42" s="416"/>
    </row>
    <row r="43" spans="1:16" ht="9.9499999999999993" customHeight="1">
      <c r="A43" s="414"/>
      <c r="B43" s="449"/>
      <c r="C43" s="475"/>
      <c r="D43" s="487"/>
      <c r="G43" s="742" t="s">
        <v>216</v>
      </c>
      <c r="J43" s="743">
        <v>-0.375</v>
      </c>
      <c r="K43" s="743"/>
      <c r="L43" s="729"/>
      <c r="P43" s="416"/>
    </row>
    <row r="44" spans="1:16" ht="9.9499999999999993" customHeight="1">
      <c r="A44" s="414"/>
      <c r="B44" s="449"/>
      <c r="D44" s="716"/>
      <c r="G44" s="742" t="s">
        <v>217</v>
      </c>
      <c r="H44" s="715"/>
      <c r="J44" s="743">
        <v>-0.5</v>
      </c>
      <c r="K44" s="715"/>
      <c r="L44" s="729"/>
      <c r="P44" s="416"/>
    </row>
    <row r="45" spans="1:16" ht="9.9499999999999993" customHeight="1">
      <c r="A45" s="414"/>
      <c r="B45" s="449"/>
      <c r="D45" s="487"/>
      <c r="E45" s="719"/>
      <c r="F45" s="720"/>
      <c r="G45" s="720"/>
      <c r="H45" s="720"/>
      <c r="I45" s="720"/>
      <c r="J45" s="720"/>
      <c r="K45" s="720"/>
      <c r="L45" s="721"/>
      <c r="P45" s="416"/>
    </row>
    <row r="46" spans="1:16" ht="9.9499999999999993" customHeight="1">
      <c r="A46" s="414"/>
      <c r="B46" s="449"/>
      <c r="D46" s="487"/>
      <c r="E46" s="1744" t="s">
        <v>34</v>
      </c>
      <c r="F46" s="1745"/>
      <c r="G46" s="1745"/>
      <c r="H46" s="1745"/>
      <c r="I46" s="1745"/>
      <c r="J46" s="1745"/>
      <c r="K46" s="1745"/>
      <c r="L46" s="1746"/>
      <c r="P46" s="416"/>
    </row>
    <row r="47" spans="1:16" ht="9.9499999999999993" customHeight="1">
      <c r="A47" s="414"/>
      <c r="B47" s="449"/>
      <c r="C47" s="485"/>
      <c r="D47" s="488"/>
      <c r="E47" s="722"/>
      <c r="F47" s="723"/>
      <c r="G47" s="723"/>
      <c r="H47" s="723"/>
      <c r="I47" s="723"/>
      <c r="J47" s="723"/>
      <c r="K47" s="723"/>
      <c r="L47" s="724"/>
      <c r="P47" s="416"/>
    </row>
    <row r="48" spans="1:16" ht="9.9499999999999993" customHeight="1">
      <c r="A48" s="414"/>
      <c r="B48" s="1747" t="s">
        <v>201</v>
      </c>
      <c r="C48" s="1748"/>
      <c r="D48" s="1748"/>
      <c r="E48" s="1748"/>
      <c r="F48" s="1748"/>
      <c r="G48" s="1748"/>
      <c r="H48" s="1748"/>
      <c r="I48" s="1748"/>
      <c r="J48" s="1748"/>
      <c r="K48" s="1748"/>
      <c r="L48" s="1748"/>
      <c r="M48" s="1748"/>
      <c r="N48" s="1748"/>
      <c r="O48" s="1749"/>
      <c r="P48" s="416"/>
    </row>
    <row r="49" spans="1:16" ht="9.9499999999999993" customHeight="1">
      <c r="A49" s="414"/>
      <c r="B49" s="1750"/>
      <c r="C49" s="1751"/>
      <c r="D49" s="1751"/>
      <c r="E49" s="1751"/>
      <c r="F49" s="1751"/>
      <c r="G49" s="1751"/>
      <c r="H49" s="1751"/>
      <c r="I49" s="1751"/>
      <c r="J49" s="1751"/>
      <c r="K49" s="1751"/>
      <c r="L49" s="1751"/>
      <c r="M49" s="1751"/>
      <c r="N49" s="1751"/>
      <c r="O49" s="1752"/>
      <c r="P49" s="416"/>
    </row>
    <row r="50" spans="1:16" ht="15">
      <c r="A50" s="414"/>
      <c r="B50" s="473"/>
      <c r="C50" s="67" t="s">
        <v>202</v>
      </c>
      <c r="D50" s="483"/>
      <c r="E50" s="483"/>
      <c r="F50" s="483"/>
      <c r="G50" s="483"/>
      <c r="H50" s="484"/>
      <c r="I50" s="482"/>
      <c r="J50" s="482"/>
      <c r="K50" s="482"/>
      <c r="L50" s="482"/>
      <c r="M50" s="482"/>
      <c r="N50" s="482"/>
      <c r="O50" s="476"/>
      <c r="P50" s="416"/>
    </row>
    <row r="51" spans="1:16" ht="15">
      <c r="A51" s="414"/>
      <c r="B51" s="449"/>
      <c r="C51" s="67" t="s">
        <v>405</v>
      </c>
      <c r="D51" s="67"/>
      <c r="E51" s="67"/>
      <c r="F51" s="67"/>
      <c r="G51" s="67"/>
      <c r="H51" s="67"/>
      <c r="I51" s="67"/>
      <c r="J51" s="67"/>
      <c r="K51" s="67"/>
      <c r="L51" s="67"/>
      <c r="M51" s="482"/>
      <c r="N51" s="482"/>
      <c r="O51" s="478"/>
      <c r="P51" s="416"/>
    </row>
    <row r="52" spans="1:16" ht="9.9499999999999993" customHeight="1">
      <c r="A52" s="414"/>
      <c r="B52" s="449"/>
      <c r="H52" s="415"/>
      <c r="O52" s="478"/>
      <c r="P52" s="416"/>
    </row>
    <row r="53" spans="1:16" ht="9.9499999999999993" customHeight="1">
      <c r="A53" s="441"/>
      <c r="B53" s="460"/>
      <c r="C53" s="443" t="s">
        <v>203</v>
      </c>
      <c r="H53" s="415"/>
      <c r="O53" s="478"/>
      <c r="P53" s="442"/>
    </row>
    <row r="54" spans="1:16" ht="9.9499999999999993" customHeight="1">
      <c r="A54" s="441"/>
      <c r="B54" s="460"/>
      <c r="C54" s="443"/>
      <c r="H54" s="415"/>
      <c r="O54" s="478"/>
      <c r="P54" s="442"/>
    </row>
    <row r="55" spans="1:16" ht="9.9499999999999993" customHeight="1">
      <c r="A55" s="441"/>
      <c r="B55" s="481"/>
      <c r="C55" s="475"/>
      <c r="D55" s="171"/>
      <c r="E55" s="171"/>
      <c r="F55" s="1753"/>
      <c r="G55" s="1753"/>
      <c r="H55" s="415"/>
      <c r="O55" s="478"/>
      <c r="P55" s="442"/>
    </row>
    <row r="56" spans="1:16" ht="9.9499999999999993" customHeight="1">
      <c r="A56" s="441"/>
      <c r="B56" s="477"/>
      <c r="C56" s="472"/>
      <c r="D56" s="472"/>
      <c r="E56" s="472"/>
      <c r="F56" s="472"/>
      <c r="G56" s="474"/>
      <c r="H56" s="474"/>
      <c r="I56" s="479"/>
      <c r="J56" s="479"/>
      <c r="K56" s="479"/>
      <c r="L56" s="479"/>
      <c r="M56" s="479"/>
      <c r="N56" s="479"/>
      <c r="O56" s="480"/>
      <c r="P56" s="442"/>
    </row>
    <row r="57" spans="1:16" ht="9.9499999999999993" customHeight="1">
      <c r="A57" s="441"/>
      <c r="B57" s="1747"/>
      <c r="C57" s="1754"/>
      <c r="D57" s="1754"/>
      <c r="E57" s="1754"/>
      <c r="F57" s="1754"/>
      <c r="G57" s="1754"/>
      <c r="H57" s="1754"/>
      <c r="I57" s="1754"/>
      <c r="J57" s="1754"/>
      <c r="K57" s="1754"/>
      <c r="L57" s="1754"/>
      <c r="M57" s="1754"/>
      <c r="N57" s="1754"/>
      <c r="O57" s="1755"/>
      <c r="P57" s="442"/>
    </row>
    <row r="58" spans="1:16" ht="9.9499999999999993" customHeight="1">
      <c r="A58" s="441"/>
      <c r="B58" s="1756"/>
      <c r="C58" s="1757"/>
      <c r="D58" s="1757"/>
      <c r="E58" s="1757"/>
      <c r="F58" s="1757"/>
      <c r="G58" s="1757"/>
      <c r="H58" s="1757"/>
      <c r="I58" s="1757"/>
      <c r="J58" s="1757"/>
      <c r="K58" s="1757"/>
      <c r="L58" s="1757"/>
      <c r="M58" s="1757"/>
      <c r="N58" s="1757"/>
      <c r="O58" s="1758"/>
      <c r="P58" s="442"/>
    </row>
    <row r="59" spans="1:16" ht="9.9499999999999993" customHeight="1">
      <c r="A59" s="451"/>
      <c r="B59" s="458"/>
      <c r="O59" s="440"/>
      <c r="P59" s="442"/>
    </row>
    <row r="60" spans="1:16" ht="9.9499999999999993" customHeight="1">
      <c r="A60" s="451"/>
      <c r="B60" s="458"/>
      <c r="O60" s="440"/>
      <c r="P60" s="442"/>
    </row>
    <row r="61" spans="1:16" ht="9.9499999999999993" customHeight="1">
      <c r="A61" s="451"/>
      <c r="B61" s="449"/>
      <c r="C61" s="1759"/>
      <c r="D61" s="1759"/>
      <c r="E61" s="1759"/>
      <c r="F61" s="1759"/>
      <c r="G61" s="1759"/>
      <c r="H61" s="1759"/>
      <c r="I61" s="1759"/>
      <c r="J61" s="1759"/>
      <c r="K61" s="1759"/>
      <c r="L61" s="1759"/>
      <c r="M61" s="1759"/>
      <c r="N61" s="1759"/>
      <c r="O61" s="459"/>
      <c r="P61" s="450"/>
    </row>
    <row r="62" spans="1:16" ht="9.9499999999999993" customHeight="1">
      <c r="A62" s="451"/>
      <c r="B62" s="460"/>
      <c r="C62" s="443"/>
      <c r="O62" s="459"/>
      <c r="P62" s="450"/>
    </row>
    <row r="63" spans="1:16" ht="9.9499999999999993" customHeight="1">
      <c r="A63" s="451"/>
      <c r="B63" s="460"/>
      <c r="C63" s="443"/>
      <c r="O63" s="459"/>
      <c r="P63" s="450"/>
    </row>
    <row r="64" spans="1:16" ht="9.9499999999999993" customHeight="1">
      <c r="A64" s="451"/>
      <c r="B64" s="460"/>
      <c r="C64" s="461"/>
      <c r="D64" s="450"/>
      <c r="E64" s="450"/>
      <c r="F64" s="450"/>
      <c r="G64" s="384"/>
      <c r="H64" s="462"/>
      <c r="I64" s="462"/>
      <c r="J64" s="450"/>
      <c r="K64" s="450"/>
      <c r="L64" s="450"/>
      <c r="M64" s="450"/>
      <c r="N64" s="450"/>
      <c r="O64" s="459"/>
      <c r="P64" s="442"/>
    </row>
    <row r="65" spans="1:16" ht="9.9499999999999993" customHeight="1">
      <c r="A65" s="451"/>
      <c r="B65" s="460"/>
      <c r="C65" s="450"/>
      <c r="D65" s="450"/>
      <c r="E65" s="450"/>
      <c r="F65" s="450"/>
      <c r="G65" s="462"/>
      <c r="H65" s="462"/>
      <c r="I65" s="462"/>
      <c r="J65" s="450"/>
      <c r="K65" s="450"/>
      <c r="L65" s="450"/>
      <c r="M65" s="450"/>
      <c r="N65" s="450"/>
      <c r="O65" s="459"/>
      <c r="P65" s="442"/>
    </row>
    <row r="66" spans="1:16" ht="9.9499999999999993" customHeight="1">
      <c r="A66" s="451"/>
      <c r="B66" s="458"/>
      <c r="O66" s="440"/>
      <c r="P66" s="442"/>
    </row>
    <row r="67" spans="1:16" ht="9.9499999999999993" customHeight="1">
      <c r="A67" s="451"/>
      <c r="B67" s="458"/>
      <c r="O67" s="440"/>
      <c r="P67" s="442"/>
    </row>
    <row r="68" spans="1:16" ht="12" customHeight="1">
      <c r="A68" s="451"/>
      <c r="B68" s="458"/>
      <c r="O68" s="440"/>
      <c r="P68" s="442"/>
    </row>
    <row r="69" spans="1:16" ht="12" customHeight="1">
      <c r="A69" s="452"/>
      <c r="B69" s="458"/>
      <c r="O69" s="440"/>
      <c r="P69" s="444"/>
    </row>
    <row r="70" spans="1:16" ht="9.9499999999999993" customHeight="1">
      <c r="A70" s="445"/>
      <c r="B70" s="458"/>
      <c r="O70" s="440"/>
      <c r="P70" s="445"/>
    </row>
    <row r="71" spans="1:16" ht="89.25" customHeight="1">
      <c r="A71" s="445"/>
      <c r="B71" s="458"/>
      <c r="O71" s="440"/>
      <c r="P71" s="445"/>
    </row>
    <row r="72" spans="1:16" ht="6.6" customHeight="1">
      <c r="B72" s="1760" t="s">
        <v>204</v>
      </c>
      <c r="C72" s="1761"/>
      <c r="D72" s="1761"/>
      <c r="E72" s="1761"/>
      <c r="F72" s="1761"/>
      <c r="G72" s="1761"/>
      <c r="H72" s="1761"/>
      <c r="I72" s="1761"/>
      <c r="J72" s="1761"/>
      <c r="K72" s="1761"/>
      <c r="L72" s="1761"/>
      <c r="M72" s="1761"/>
      <c r="N72" s="1761"/>
      <c r="O72" s="1762"/>
    </row>
    <row r="73" spans="1:16">
      <c r="B73" s="1763"/>
      <c r="C73" s="1764"/>
      <c r="D73" s="1764"/>
      <c r="E73" s="1764"/>
      <c r="F73" s="1764"/>
      <c r="G73" s="1764"/>
      <c r="H73" s="1764"/>
      <c r="I73" s="1764"/>
      <c r="J73" s="1764"/>
      <c r="K73" s="1764"/>
      <c r="L73" s="1764"/>
      <c r="M73" s="1764"/>
      <c r="N73" s="1764"/>
      <c r="O73" s="1765"/>
    </row>
    <row r="74" spans="1:16">
      <c r="B74" s="1770" t="s">
        <v>205</v>
      </c>
      <c r="C74" s="1771"/>
      <c r="D74" s="1771"/>
      <c r="E74" s="1771"/>
      <c r="F74" s="1771"/>
      <c r="G74" s="1771"/>
      <c r="H74" s="1771"/>
      <c r="I74" s="1771"/>
      <c r="J74" s="1771"/>
      <c r="K74" s="1771"/>
      <c r="L74" s="1771"/>
      <c r="M74" s="1771"/>
      <c r="N74" s="1771"/>
      <c r="O74" s="1772"/>
    </row>
    <row r="75" spans="1:16" ht="9.9499999999999993" customHeight="1">
      <c r="B75" s="1773" t="s">
        <v>206</v>
      </c>
      <c r="C75" s="1753"/>
      <c r="D75" s="1753"/>
      <c r="E75" s="1753"/>
      <c r="F75" s="1753"/>
      <c r="G75" s="1753"/>
      <c r="H75" s="1753"/>
      <c r="I75" s="1753"/>
      <c r="J75" s="1753"/>
      <c r="K75" s="1753"/>
      <c r="L75" s="1753"/>
      <c r="M75" s="1753"/>
      <c r="N75" s="1753"/>
      <c r="O75" s="1774"/>
    </row>
    <row r="76" spans="1:16" ht="13.5" customHeight="1">
      <c r="B76" s="1738" t="s">
        <v>207</v>
      </c>
      <c r="C76" s="1739"/>
      <c r="D76" s="1739"/>
      <c r="E76" s="1739"/>
      <c r="F76" s="1739"/>
      <c r="G76" s="1739"/>
      <c r="H76" s="1739"/>
      <c r="I76" s="1739"/>
      <c r="J76" s="1739"/>
      <c r="K76" s="1739"/>
      <c r="L76" s="1739"/>
      <c r="M76" s="1739"/>
      <c r="N76" s="1739"/>
      <c r="O76" s="1740"/>
    </row>
    <row r="77" spans="1:16">
      <c r="B77" s="1741"/>
      <c r="C77" s="1742"/>
      <c r="D77" s="1742"/>
      <c r="E77" s="1742"/>
      <c r="F77" s="1742"/>
      <c r="G77" s="1742"/>
      <c r="H77" s="1742"/>
      <c r="I77" s="1742"/>
      <c r="J77" s="1742"/>
      <c r="K77" s="1742"/>
      <c r="L77" s="1742"/>
      <c r="M77" s="1742"/>
      <c r="N77" s="1742"/>
      <c r="O77" s="1743"/>
    </row>
  </sheetData>
  <mergeCells count="28">
    <mergeCell ref="A2:N3"/>
    <mergeCell ref="C6:F6"/>
    <mergeCell ref="C7:F7"/>
    <mergeCell ref="C8:F8"/>
    <mergeCell ref="F9:G9"/>
    <mergeCell ref="H9:K9"/>
    <mergeCell ref="C10:F10"/>
    <mergeCell ref="B12:O12"/>
    <mergeCell ref="B14:G15"/>
    <mergeCell ref="I14:O15"/>
    <mergeCell ref="J16:N23"/>
    <mergeCell ref="B25:G26"/>
    <mergeCell ref="I25:O26"/>
    <mergeCell ref="C28:F28"/>
    <mergeCell ref="I28:O28"/>
    <mergeCell ref="I29:O29"/>
    <mergeCell ref="J30:N30"/>
    <mergeCell ref="E38:L39"/>
    <mergeCell ref="E40:L40"/>
    <mergeCell ref="B74:O74"/>
    <mergeCell ref="B75:O75"/>
    <mergeCell ref="B76:O77"/>
    <mergeCell ref="E46:L46"/>
    <mergeCell ref="B48:O49"/>
    <mergeCell ref="F55:G55"/>
    <mergeCell ref="B57:O58"/>
    <mergeCell ref="C61:N61"/>
    <mergeCell ref="B72:O73"/>
  </mergeCells>
  <hyperlinks>
    <hyperlink ref="D19" r:id="rId1" xr:uid="{E2A6639C-4A65-468C-B400-AE1F9776F712}"/>
    <hyperlink ref="J16:L23" r:id="rId2" display="AMC selection can be made vy clicking here.  theLender accepts transferred appraisals." xr:uid="{646456DA-DCEB-4070-99F3-091B42C4D521}"/>
    <hyperlink ref="J16:N23" r:id="rId3" display="AMC selection can be made by clicking here.  theLender accepts transferred appraisals." xr:uid="{7824EB55-BA3C-42CB-BA0A-0BA4DE40B6ED}"/>
  </hyperlinks>
  <pageMargins left="0.25" right="0.25" top="0.75" bottom="0.75" header="0.3" footer="0.3"/>
  <pageSetup paperSize="5" orientation="portrait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DBB0D-0012-4449-B3DC-A1428C2862AC}">
  <sheetPr codeName="Sheet5">
    <pageSetUpPr fitToPage="1"/>
  </sheetPr>
  <dimension ref="B1:AA79"/>
  <sheetViews>
    <sheetView showGridLines="0" workbookViewId="0">
      <selection activeCell="U63" sqref="U63"/>
    </sheetView>
  </sheetViews>
  <sheetFormatPr defaultRowHeight="15"/>
  <cols>
    <col min="1" max="2" width="3.7109375" style="1" customWidth="1"/>
    <col min="3" max="6" width="9.7109375" style="1" customWidth="1"/>
    <col min="7" max="7" width="1.7109375" style="1" customWidth="1"/>
    <col min="8" max="8" width="24.5703125" style="1" customWidth="1"/>
    <col min="9" max="9" width="23.85546875" style="1" customWidth="1"/>
    <col min="10" max="13" width="10.42578125" style="1" customWidth="1"/>
    <col min="14" max="17" width="10.42578125" customWidth="1"/>
    <col min="18" max="18" width="10.42578125" style="1" customWidth="1"/>
    <col min="19" max="19" width="9.140625" style="1"/>
    <col min="20" max="20" width="17.140625" style="1" customWidth="1"/>
    <col min="21" max="21" width="24.5703125" style="1" customWidth="1"/>
    <col min="22" max="22" width="17.140625" style="1" customWidth="1"/>
    <col min="23" max="238" width="9.140625" style="1"/>
    <col min="239" max="240" width="3.7109375" style="1" customWidth="1"/>
    <col min="241" max="244" width="12.5703125" style="1" customWidth="1"/>
    <col min="245" max="245" width="3.7109375" style="1" customWidth="1"/>
    <col min="246" max="246" width="42.85546875" style="1" bestFit="1" customWidth="1"/>
    <col min="247" max="248" width="11.28515625" style="1" customWidth="1"/>
    <col min="249" max="249" width="12.5703125" style="1" customWidth="1"/>
    <col min="250" max="250" width="13.42578125" style="1" customWidth="1"/>
    <col min="251" max="251" width="31.28515625" style="1" bestFit="1" customWidth="1"/>
    <col min="252" max="253" width="11.85546875" style="1" customWidth="1"/>
    <col min="254" max="254" width="8.7109375" style="1" bestFit="1" customWidth="1"/>
    <col min="255" max="255" width="9.42578125" style="1" bestFit="1" customWidth="1"/>
    <col min="256" max="262" width="11.85546875" style="1" customWidth="1"/>
    <col min="263" max="263" width="5.7109375" style="1" customWidth="1"/>
    <col min="264" max="264" width="3.7109375" style="1" customWidth="1"/>
    <col min="265" max="494" width="9.140625" style="1"/>
    <col min="495" max="496" width="3.7109375" style="1" customWidth="1"/>
    <col min="497" max="500" width="12.5703125" style="1" customWidth="1"/>
    <col min="501" max="501" width="3.7109375" style="1" customWidth="1"/>
    <col min="502" max="502" width="42.85546875" style="1" bestFit="1" customWidth="1"/>
    <col min="503" max="504" width="11.28515625" style="1" customWidth="1"/>
    <col min="505" max="505" width="12.5703125" style="1" customWidth="1"/>
    <col min="506" max="506" width="13.42578125" style="1" customWidth="1"/>
    <col min="507" max="507" width="31.28515625" style="1" bestFit="1" customWidth="1"/>
    <col min="508" max="509" width="11.85546875" style="1" customWidth="1"/>
    <col min="510" max="510" width="8.7109375" style="1" bestFit="1" customWidth="1"/>
    <col min="511" max="511" width="9.42578125" style="1" bestFit="1" customWidth="1"/>
    <col min="512" max="518" width="11.85546875" style="1" customWidth="1"/>
    <col min="519" max="519" width="5.7109375" style="1" customWidth="1"/>
    <col min="520" max="520" width="3.7109375" style="1" customWidth="1"/>
    <col min="521" max="750" width="9.140625" style="1"/>
    <col min="751" max="752" width="3.7109375" style="1" customWidth="1"/>
    <col min="753" max="756" width="12.5703125" style="1" customWidth="1"/>
    <col min="757" max="757" width="3.7109375" style="1" customWidth="1"/>
    <col min="758" max="758" width="42.85546875" style="1" bestFit="1" customWidth="1"/>
    <col min="759" max="760" width="11.28515625" style="1" customWidth="1"/>
    <col min="761" max="761" width="12.5703125" style="1" customWidth="1"/>
    <col min="762" max="762" width="13.42578125" style="1" customWidth="1"/>
    <col min="763" max="763" width="31.28515625" style="1" bestFit="1" customWidth="1"/>
    <col min="764" max="765" width="11.85546875" style="1" customWidth="1"/>
    <col min="766" max="766" width="8.7109375" style="1" bestFit="1" customWidth="1"/>
    <col min="767" max="767" width="9.42578125" style="1" bestFit="1" customWidth="1"/>
    <col min="768" max="774" width="11.85546875" style="1" customWidth="1"/>
    <col min="775" max="775" width="5.7109375" style="1" customWidth="1"/>
    <col min="776" max="776" width="3.7109375" style="1" customWidth="1"/>
    <col min="777" max="1006" width="9.140625" style="1"/>
    <col min="1007" max="1008" width="3.7109375" style="1" customWidth="1"/>
    <col min="1009" max="1012" width="12.5703125" style="1" customWidth="1"/>
    <col min="1013" max="1013" width="3.7109375" style="1" customWidth="1"/>
    <col min="1014" max="1014" width="42.85546875" style="1" bestFit="1" customWidth="1"/>
    <col min="1015" max="1016" width="11.28515625" style="1" customWidth="1"/>
    <col min="1017" max="1017" width="12.5703125" style="1" customWidth="1"/>
    <col min="1018" max="1018" width="13.42578125" style="1" customWidth="1"/>
    <col min="1019" max="1019" width="31.28515625" style="1" bestFit="1" customWidth="1"/>
    <col min="1020" max="1021" width="11.85546875" style="1" customWidth="1"/>
    <col min="1022" max="1022" width="8.7109375" style="1" bestFit="1" customWidth="1"/>
    <col min="1023" max="1023" width="9.42578125" style="1" bestFit="1" customWidth="1"/>
    <col min="1024" max="1030" width="11.85546875" style="1" customWidth="1"/>
    <col min="1031" max="1031" width="5.7109375" style="1" customWidth="1"/>
    <col min="1032" max="1032" width="3.7109375" style="1" customWidth="1"/>
    <col min="1033" max="1262" width="9.140625" style="1"/>
    <col min="1263" max="1264" width="3.7109375" style="1" customWidth="1"/>
    <col min="1265" max="1268" width="12.5703125" style="1" customWidth="1"/>
    <col min="1269" max="1269" width="3.7109375" style="1" customWidth="1"/>
    <col min="1270" max="1270" width="42.85546875" style="1" bestFit="1" customWidth="1"/>
    <col min="1271" max="1272" width="11.28515625" style="1" customWidth="1"/>
    <col min="1273" max="1273" width="12.5703125" style="1" customWidth="1"/>
    <col min="1274" max="1274" width="13.42578125" style="1" customWidth="1"/>
    <col min="1275" max="1275" width="31.28515625" style="1" bestFit="1" customWidth="1"/>
    <col min="1276" max="1277" width="11.85546875" style="1" customWidth="1"/>
    <col min="1278" max="1278" width="8.7109375" style="1" bestFit="1" customWidth="1"/>
    <col min="1279" max="1279" width="9.42578125" style="1" bestFit="1" customWidth="1"/>
    <col min="1280" max="1286" width="11.85546875" style="1" customWidth="1"/>
    <col min="1287" max="1287" width="5.7109375" style="1" customWidth="1"/>
    <col min="1288" max="1288" width="3.7109375" style="1" customWidth="1"/>
    <col min="1289" max="1518" width="9.140625" style="1"/>
    <col min="1519" max="1520" width="3.7109375" style="1" customWidth="1"/>
    <col min="1521" max="1524" width="12.5703125" style="1" customWidth="1"/>
    <col min="1525" max="1525" width="3.7109375" style="1" customWidth="1"/>
    <col min="1526" max="1526" width="42.85546875" style="1" bestFit="1" customWidth="1"/>
    <col min="1527" max="1528" width="11.28515625" style="1" customWidth="1"/>
    <col min="1529" max="1529" width="12.5703125" style="1" customWidth="1"/>
    <col min="1530" max="1530" width="13.42578125" style="1" customWidth="1"/>
    <col min="1531" max="1531" width="31.28515625" style="1" bestFit="1" customWidth="1"/>
    <col min="1532" max="1533" width="11.85546875" style="1" customWidth="1"/>
    <col min="1534" max="1534" width="8.7109375" style="1" bestFit="1" customWidth="1"/>
    <col min="1535" max="1535" width="9.42578125" style="1" bestFit="1" customWidth="1"/>
    <col min="1536" max="1542" width="11.85546875" style="1" customWidth="1"/>
    <col min="1543" max="1543" width="5.7109375" style="1" customWidth="1"/>
    <col min="1544" max="1544" width="3.7109375" style="1" customWidth="1"/>
    <col min="1545" max="1774" width="9.140625" style="1"/>
    <col min="1775" max="1776" width="3.7109375" style="1" customWidth="1"/>
    <col min="1777" max="1780" width="12.5703125" style="1" customWidth="1"/>
    <col min="1781" max="1781" width="3.7109375" style="1" customWidth="1"/>
    <col min="1782" max="1782" width="42.85546875" style="1" bestFit="1" customWidth="1"/>
    <col min="1783" max="1784" width="11.28515625" style="1" customWidth="1"/>
    <col min="1785" max="1785" width="12.5703125" style="1" customWidth="1"/>
    <col min="1786" max="1786" width="13.42578125" style="1" customWidth="1"/>
    <col min="1787" max="1787" width="31.28515625" style="1" bestFit="1" customWidth="1"/>
    <col min="1788" max="1789" width="11.85546875" style="1" customWidth="1"/>
    <col min="1790" max="1790" width="8.7109375" style="1" bestFit="1" customWidth="1"/>
    <col min="1791" max="1791" width="9.42578125" style="1" bestFit="1" customWidth="1"/>
    <col min="1792" max="1798" width="11.85546875" style="1" customWidth="1"/>
    <col min="1799" max="1799" width="5.7109375" style="1" customWidth="1"/>
    <col min="1800" max="1800" width="3.7109375" style="1" customWidth="1"/>
    <col min="1801" max="2030" width="9.140625" style="1"/>
    <col min="2031" max="2032" width="3.7109375" style="1" customWidth="1"/>
    <col min="2033" max="2036" width="12.5703125" style="1" customWidth="1"/>
    <col min="2037" max="2037" width="3.7109375" style="1" customWidth="1"/>
    <col min="2038" max="2038" width="42.85546875" style="1" bestFit="1" customWidth="1"/>
    <col min="2039" max="2040" width="11.28515625" style="1" customWidth="1"/>
    <col min="2041" max="2041" width="12.5703125" style="1" customWidth="1"/>
    <col min="2042" max="2042" width="13.42578125" style="1" customWidth="1"/>
    <col min="2043" max="2043" width="31.28515625" style="1" bestFit="1" customWidth="1"/>
    <col min="2044" max="2045" width="11.85546875" style="1" customWidth="1"/>
    <col min="2046" max="2046" width="8.7109375" style="1" bestFit="1" customWidth="1"/>
    <col min="2047" max="2047" width="9.42578125" style="1" bestFit="1" customWidth="1"/>
    <col min="2048" max="2054" width="11.85546875" style="1" customWidth="1"/>
    <col min="2055" max="2055" width="5.7109375" style="1" customWidth="1"/>
    <col min="2056" max="2056" width="3.7109375" style="1" customWidth="1"/>
    <col min="2057" max="2286" width="9.140625" style="1"/>
    <col min="2287" max="2288" width="3.7109375" style="1" customWidth="1"/>
    <col min="2289" max="2292" width="12.5703125" style="1" customWidth="1"/>
    <col min="2293" max="2293" width="3.7109375" style="1" customWidth="1"/>
    <col min="2294" max="2294" width="42.85546875" style="1" bestFit="1" customWidth="1"/>
    <col min="2295" max="2296" width="11.28515625" style="1" customWidth="1"/>
    <col min="2297" max="2297" width="12.5703125" style="1" customWidth="1"/>
    <col min="2298" max="2298" width="13.42578125" style="1" customWidth="1"/>
    <col min="2299" max="2299" width="31.28515625" style="1" bestFit="1" customWidth="1"/>
    <col min="2300" max="2301" width="11.85546875" style="1" customWidth="1"/>
    <col min="2302" max="2302" width="8.7109375" style="1" bestFit="1" customWidth="1"/>
    <col min="2303" max="2303" width="9.42578125" style="1" bestFit="1" customWidth="1"/>
    <col min="2304" max="2310" width="11.85546875" style="1" customWidth="1"/>
    <col min="2311" max="2311" width="5.7109375" style="1" customWidth="1"/>
    <col min="2312" max="2312" width="3.7109375" style="1" customWidth="1"/>
    <col min="2313" max="2542" width="9.140625" style="1"/>
    <col min="2543" max="2544" width="3.7109375" style="1" customWidth="1"/>
    <col min="2545" max="2548" width="12.5703125" style="1" customWidth="1"/>
    <col min="2549" max="2549" width="3.7109375" style="1" customWidth="1"/>
    <col min="2550" max="2550" width="42.85546875" style="1" bestFit="1" customWidth="1"/>
    <col min="2551" max="2552" width="11.28515625" style="1" customWidth="1"/>
    <col min="2553" max="2553" width="12.5703125" style="1" customWidth="1"/>
    <col min="2554" max="2554" width="13.42578125" style="1" customWidth="1"/>
    <col min="2555" max="2555" width="31.28515625" style="1" bestFit="1" customWidth="1"/>
    <col min="2556" max="2557" width="11.85546875" style="1" customWidth="1"/>
    <col min="2558" max="2558" width="8.7109375" style="1" bestFit="1" customWidth="1"/>
    <col min="2559" max="2559" width="9.42578125" style="1" bestFit="1" customWidth="1"/>
    <col min="2560" max="2566" width="11.85546875" style="1" customWidth="1"/>
    <col min="2567" max="2567" width="5.7109375" style="1" customWidth="1"/>
    <col min="2568" max="2568" width="3.7109375" style="1" customWidth="1"/>
    <col min="2569" max="2798" width="9.140625" style="1"/>
    <col min="2799" max="2800" width="3.7109375" style="1" customWidth="1"/>
    <col min="2801" max="2804" width="12.5703125" style="1" customWidth="1"/>
    <col min="2805" max="2805" width="3.7109375" style="1" customWidth="1"/>
    <col min="2806" max="2806" width="42.85546875" style="1" bestFit="1" customWidth="1"/>
    <col min="2807" max="2808" width="11.28515625" style="1" customWidth="1"/>
    <col min="2809" max="2809" width="12.5703125" style="1" customWidth="1"/>
    <col min="2810" max="2810" width="13.42578125" style="1" customWidth="1"/>
    <col min="2811" max="2811" width="31.28515625" style="1" bestFit="1" customWidth="1"/>
    <col min="2812" max="2813" width="11.85546875" style="1" customWidth="1"/>
    <col min="2814" max="2814" width="8.7109375" style="1" bestFit="1" customWidth="1"/>
    <col min="2815" max="2815" width="9.42578125" style="1" bestFit="1" customWidth="1"/>
    <col min="2816" max="2822" width="11.85546875" style="1" customWidth="1"/>
    <col min="2823" max="2823" width="5.7109375" style="1" customWidth="1"/>
    <col min="2824" max="2824" width="3.7109375" style="1" customWidth="1"/>
    <col min="2825" max="3054" width="9.140625" style="1"/>
    <col min="3055" max="3056" width="3.7109375" style="1" customWidth="1"/>
    <col min="3057" max="3060" width="12.5703125" style="1" customWidth="1"/>
    <col min="3061" max="3061" width="3.7109375" style="1" customWidth="1"/>
    <col min="3062" max="3062" width="42.85546875" style="1" bestFit="1" customWidth="1"/>
    <col min="3063" max="3064" width="11.28515625" style="1" customWidth="1"/>
    <col min="3065" max="3065" width="12.5703125" style="1" customWidth="1"/>
    <col min="3066" max="3066" width="13.42578125" style="1" customWidth="1"/>
    <col min="3067" max="3067" width="31.28515625" style="1" bestFit="1" customWidth="1"/>
    <col min="3068" max="3069" width="11.85546875" style="1" customWidth="1"/>
    <col min="3070" max="3070" width="8.7109375" style="1" bestFit="1" customWidth="1"/>
    <col min="3071" max="3071" width="9.42578125" style="1" bestFit="1" customWidth="1"/>
    <col min="3072" max="3078" width="11.85546875" style="1" customWidth="1"/>
    <col min="3079" max="3079" width="5.7109375" style="1" customWidth="1"/>
    <col min="3080" max="3080" width="3.7109375" style="1" customWidth="1"/>
    <col min="3081" max="3310" width="9.140625" style="1"/>
    <col min="3311" max="3312" width="3.7109375" style="1" customWidth="1"/>
    <col min="3313" max="3316" width="12.5703125" style="1" customWidth="1"/>
    <col min="3317" max="3317" width="3.7109375" style="1" customWidth="1"/>
    <col min="3318" max="3318" width="42.85546875" style="1" bestFit="1" customWidth="1"/>
    <col min="3319" max="3320" width="11.28515625" style="1" customWidth="1"/>
    <col min="3321" max="3321" width="12.5703125" style="1" customWidth="1"/>
    <col min="3322" max="3322" width="13.42578125" style="1" customWidth="1"/>
    <col min="3323" max="3323" width="31.28515625" style="1" bestFit="1" customWidth="1"/>
    <col min="3324" max="3325" width="11.85546875" style="1" customWidth="1"/>
    <col min="3326" max="3326" width="8.7109375" style="1" bestFit="1" customWidth="1"/>
    <col min="3327" max="3327" width="9.42578125" style="1" bestFit="1" customWidth="1"/>
    <col min="3328" max="3334" width="11.85546875" style="1" customWidth="1"/>
    <col min="3335" max="3335" width="5.7109375" style="1" customWidth="1"/>
    <col min="3336" max="3336" width="3.7109375" style="1" customWidth="1"/>
    <col min="3337" max="3566" width="9.140625" style="1"/>
    <col min="3567" max="3568" width="3.7109375" style="1" customWidth="1"/>
    <col min="3569" max="3572" width="12.5703125" style="1" customWidth="1"/>
    <col min="3573" max="3573" width="3.7109375" style="1" customWidth="1"/>
    <col min="3574" max="3574" width="42.85546875" style="1" bestFit="1" customWidth="1"/>
    <col min="3575" max="3576" width="11.28515625" style="1" customWidth="1"/>
    <col min="3577" max="3577" width="12.5703125" style="1" customWidth="1"/>
    <col min="3578" max="3578" width="13.42578125" style="1" customWidth="1"/>
    <col min="3579" max="3579" width="31.28515625" style="1" bestFit="1" customWidth="1"/>
    <col min="3580" max="3581" width="11.85546875" style="1" customWidth="1"/>
    <col min="3582" max="3582" width="8.7109375" style="1" bestFit="1" customWidth="1"/>
    <col min="3583" max="3583" width="9.42578125" style="1" bestFit="1" customWidth="1"/>
    <col min="3584" max="3590" width="11.85546875" style="1" customWidth="1"/>
    <col min="3591" max="3591" width="5.7109375" style="1" customWidth="1"/>
    <col min="3592" max="3592" width="3.7109375" style="1" customWidth="1"/>
    <col min="3593" max="3822" width="9.140625" style="1"/>
    <col min="3823" max="3824" width="3.7109375" style="1" customWidth="1"/>
    <col min="3825" max="3828" width="12.5703125" style="1" customWidth="1"/>
    <col min="3829" max="3829" width="3.7109375" style="1" customWidth="1"/>
    <col min="3830" max="3830" width="42.85546875" style="1" bestFit="1" customWidth="1"/>
    <col min="3831" max="3832" width="11.28515625" style="1" customWidth="1"/>
    <col min="3833" max="3833" width="12.5703125" style="1" customWidth="1"/>
    <col min="3834" max="3834" width="13.42578125" style="1" customWidth="1"/>
    <col min="3835" max="3835" width="31.28515625" style="1" bestFit="1" customWidth="1"/>
    <col min="3836" max="3837" width="11.85546875" style="1" customWidth="1"/>
    <col min="3838" max="3838" width="8.7109375" style="1" bestFit="1" customWidth="1"/>
    <col min="3839" max="3839" width="9.42578125" style="1" bestFit="1" customWidth="1"/>
    <col min="3840" max="3846" width="11.85546875" style="1" customWidth="1"/>
    <col min="3847" max="3847" width="5.7109375" style="1" customWidth="1"/>
    <col min="3848" max="3848" width="3.7109375" style="1" customWidth="1"/>
    <col min="3849" max="4078" width="9.140625" style="1"/>
    <col min="4079" max="4080" width="3.7109375" style="1" customWidth="1"/>
    <col min="4081" max="4084" width="12.5703125" style="1" customWidth="1"/>
    <col min="4085" max="4085" width="3.7109375" style="1" customWidth="1"/>
    <col min="4086" max="4086" width="42.85546875" style="1" bestFit="1" customWidth="1"/>
    <col min="4087" max="4088" width="11.28515625" style="1" customWidth="1"/>
    <col min="4089" max="4089" width="12.5703125" style="1" customWidth="1"/>
    <col min="4090" max="4090" width="13.42578125" style="1" customWidth="1"/>
    <col min="4091" max="4091" width="31.28515625" style="1" bestFit="1" customWidth="1"/>
    <col min="4092" max="4093" width="11.85546875" style="1" customWidth="1"/>
    <col min="4094" max="4094" width="8.7109375" style="1" bestFit="1" customWidth="1"/>
    <col min="4095" max="4095" width="9.42578125" style="1" bestFit="1" customWidth="1"/>
    <col min="4096" max="4102" width="11.85546875" style="1" customWidth="1"/>
    <col min="4103" max="4103" width="5.7109375" style="1" customWidth="1"/>
    <col min="4104" max="4104" width="3.7109375" style="1" customWidth="1"/>
    <col min="4105" max="4334" width="9.140625" style="1"/>
    <col min="4335" max="4336" width="3.7109375" style="1" customWidth="1"/>
    <col min="4337" max="4340" width="12.5703125" style="1" customWidth="1"/>
    <col min="4341" max="4341" width="3.7109375" style="1" customWidth="1"/>
    <col min="4342" max="4342" width="42.85546875" style="1" bestFit="1" customWidth="1"/>
    <col min="4343" max="4344" width="11.28515625" style="1" customWidth="1"/>
    <col min="4345" max="4345" width="12.5703125" style="1" customWidth="1"/>
    <col min="4346" max="4346" width="13.42578125" style="1" customWidth="1"/>
    <col min="4347" max="4347" width="31.28515625" style="1" bestFit="1" customWidth="1"/>
    <col min="4348" max="4349" width="11.85546875" style="1" customWidth="1"/>
    <col min="4350" max="4350" width="8.7109375" style="1" bestFit="1" customWidth="1"/>
    <col min="4351" max="4351" width="9.42578125" style="1" bestFit="1" customWidth="1"/>
    <col min="4352" max="4358" width="11.85546875" style="1" customWidth="1"/>
    <col min="4359" max="4359" width="5.7109375" style="1" customWidth="1"/>
    <col min="4360" max="4360" width="3.7109375" style="1" customWidth="1"/>
    <col min="4361" max="4590" width="9.140625" style="1"/>
    <col min="4591" max="4592" width="3.7109375" style="1" customWidth="1"/>
    <col min="4593" max="4596" width="12.5703125" style="1" customWidth="1"/>
    <col min="4597" max="4597" width="3.7109375" style="1" customWidth="1"/>
    <col min="4598" max="4598" width="42.85546875" style="1" bestFit="1" customWidth="1"/>
    <col min="4599" max="4600" width="11.28515625" style="1" customWidth="1"/>
    <col min="4601" max="4601" width="12.5703125" style="1" customWidth="1"/>
    <col min="4602" max="4602" width="13.42578125" style="1" customWidth="1"/>
    <col min="4603" max="4603" width="31.28515625" style="1" bestFit="1" customWidth="1"/>
    <col min="4604" max="4605" width="11.85546875" style="1" customWidth="1"/>
    <col min="4606" max="4606" width="8.7109375" style="1" bestFit="1" customWidth="1"/>
    <col min="4607" max="4607" width="9.42578125" style="1" bestFit="1" customWidth="1"/>
    <col min="4608" max="4614" width="11.85546875" style="1" customWidth="1"/>
    <col min="4615" max="4615" width="5.7109375" style="1" customWidth="1"/>
    <col min="4616" max="4616" width="3.7109375" style="1" customWidth="1"/>
    <col min="4617" max="4846" width="9.140625" style="1"/>
    <col min="4847" max="4848" width="3.7109375" style="1" customWidth="1"/>
    <col min="4849" max="4852" width="12.5703125" style="1" customWidth="1"/>
    <col min="4853" max="4853" width="3.7109375" style="1" customWidth="1"/>
    <col min="4854" max="4854" width="42.85546875" style="1" bestFit="1" customWidth="1"/>
    <col min="4855" max="4856" width="11.28515625" style="1" customWidth="1"/>
    <col min="4857" max="4857" width="12.5703125" style="1" customWidth="1"/>
    <col min="4858" max="4858" width="13.42578125" style="1" customWidth="1"/>
    <col min="4859" max="4859" width="31.28515625" style="1" bestFit="1" customWidth="1"/>
    <col min="4860" max="4861" width="11.85546875" style="1" customWidth="1"/>
    <col min="4862" max="4862" width="8.7109375" style="1" bestFit="1" customWidth="1"/>
    <col min="4863" max="4863" width="9.42578125" style="1" bestFit="1" customWidth="1"/>
    <col min="4864" max="4870" width="11.85546875" style="1" customWidth="1"/>
    <col min="4871" max="4871" width="5.7109375" style="1" customWidth="1"/>
    <col min="4872" max="4872" width="3.7109375" style="1" customWidth="1"/>
    <col min="4873" max="5102" width="9.140625" style="1"/>
    <col min="5103" max="5104" width="3.7109375" style="1" customWidth="1"/>
    <col min="5105" max="5108" width="12.5703125" style="1" customWidth="1"/>
    <col min="5109" max="5109" width="3.7109375" style="1" customWidth="1"/>
    <col min="5110" max="5110" width="42.85546875" style="1" bestFit="1" customWidth="1"/>
    <col min="5111" max="5112" width="11.28515625" style="1" customWidth="1"/>
    <col min="5113" max="5113" width="12.5703125" style="1" customWidth="1"/>
    <col min="5114" max="5114" width="13.42578125" style="1" customWidth="1"/>
    <col min="5115" max="5115" width="31.28515625" style="1" bestFit="1" customWidth="1"/>
    <col min="5116" max="5117" width="11.85546875" style="1" customWidth="1"/>
    <col min="5118" max="5118" width="8.7109375" style="1" bestFit="1" customWidth="1"/>
    <col min="5119" max="5119" width="9.42578125" style="1" bestFit="1" customWidth="1"/>
    <col min="5120" max="5126" width="11.85546875" style="1" customWidth="1"/>
    <col min="5127" max="5127" width="5.7109375" style="1" customWidth="1"/>
    <col min="5128" max="5128" width="3.7109375" style="1" customWidth="1"/>
    <col min="5129" max="5358" width="9.140625" style="1"/>
    <col min="5359" max="5360" width="3.7109375" style="1" customWidth="1"/>
    <col min="5361" max="5364" width="12.5703125" style="1" customWidth="1"/>
    <col min="5365" max="5365" width="3.7109375" style="1" customWidth="1"/>
    <col min="5366" max="5366" width="42.85546875" style="1" bestFit="1" customWidth="1"/>
    <col min="5367" max="5368" width="11.28515625" style="1" customWidth="1"/>
    <col min="5369" max="5369" width="12.5703125" style="1" customWidth="1"/>
    <col min="5370" max="5370" width="13.42578125" style="1" customWidth="1"/>
    <col min="5371" max="5371" width="31.28515625" style="1" bestFit="1" customWidth="1"/>
    <col min="5372" max="5373" width="11.85546875" style="1" customWidth="1"/>
    <col min="5374" max="5374" width="8.7109375" style="1" bestFit="1" customWidth="1"/>
    <col min="5375" max="5375" width="9.42578125" style="1" bestFit="1" customWidth="1"/>
    <col min="5376" max="5382" width="11.85546875" style="1" customWidth="1"/>
    <col min="5383" max="5383" width="5.7109375" style="1" customWidth="1"/>
    <col min="5384" max="5384" width="3.7109375" style="1" customWidth="1"/>
    <col min="5385" max="5614" width="9.140625" style="1"/>
    <col min="5615" max="5616" width="3.7109375" style="1" customWidth="1"/>
    <col min="5617" max="5620" width="12.5703125" style="1" customWidth="1"/>
    <col min="5621" max="5621" width="3.7109375" style="1" customWidth="1"/>
    <col min="5622" max="5622" width="42.85546875" style="1" bestFit="1" customWidth="1"/>
    <col min="5623" max="5624" width="11.28515625" style="1" customWidth="1"/>
    <col min="5625" max="5625" width="12.5703125" style="1" customWidth="1"/>
    <col min="5626" max="5626" width="13.42578125" style="1" customWidth="1"/>
    <col min="5627" max="5627" width="31.28515625" style="1" bestFit="1" customWidth="1"/>
    <col min="5628" max="5629" width="11.85546875" style="1" customWidth="1"/>
    <col min="5630" max="5630" width="8.7109375" style="1" bestFit="1" customWidth="1"/>
    <col min="5631" max="5631" width="9.42578125" style="1" bestFit="1" customWidth="1"/>
    <col min="5632" max="5638" width="11.85546875" style="1" customWidth="1"/>
    <col min="5639" max="5639" width="5.7109375" style="1" customWidth="1"/>
    <col min="5640" max="5640" width="3.7109375" style="1" customWidth="1"/>
    <col min="5641" max="5870" width="9.140625" style="1"/>
    <col min="5871" max="5872" width="3.7109375" style="1" customWidth="1"/>
    <col min="5873" max="5876" width="12.5703125" style="1" customWidth="1"/>
    <col min="5877" max="5877" width="3.7109375" style="1" customWidth="1"/>
    <col min="5878" max="5878" width="42.85546875" style="1" bestFit="1" customWidth="1"/>
    <col min="5879" max="5880" width="11.28515625" style="1" customWidth="1"/>
    <col min="5881" max="5881" width="12.5703125" style="1" customWidth="1"/>
    <col min="5882" max="5882" width="13.42578125" style="1" customWidth="1"/>
    <col min="5883" max="5883" width="31.28515625" style="1" bestFit="1" customWidth="1"/>
    <col min="5884" max="5885" width="11.85546875" style="1" customWidth="1"/>
    <col min="5886" max="5886" width="8.7109375" style="1" bestFit="1" customWidth="1"/>
    <col min="5887" max="5887" width="9.42578125" style="1" bestFit="1" customWidth="1"/>
    <col min="5888" max="5894" width="11.85546875" style="1" customWidth="1"/>
    <col min="5895" max="5895" width="5.7109375" style="1" customWidth="1"/>
    <col min="5896" max="5896" width="3.7109375" style="1" customWidth="1"/>
    <col min="5897" max="6126" width="9.140625" style="1"/>
    <col min="6127" max="6128" width="3.7109375" style="1" customWidth="1"/>
    <col min="6129" max="6132" width="12.5703125" style="1" customWidth="1"/>
    <col min="6133" max="6133" width="3.7109375" style="1" customWidth="1"/>
    <col min="6134" max="6134" width="42.85546875" style="1" bestFit="1" customWidth="1"/>
    <col min="6135" max="6136" width="11.28515625" style="1" customWidth="1"/>
    <col min="6137" max="6137" width="12.5703125" style="1" customWidth="1"/>
    <col min="6138" max="6138" width="13.42578125" style="1" customWidth="1"/>
    <col min="6139" max="6139" width="31.28515625" style="1" bestFit="1" customWidth="1"/>
    <col min="6140" max="6141" width="11.85546875" style="1" customWidth="1"/>
    <col min="6142" max="6142" width="8.7109375" style="1" bestFit="1" customWidth="1"/>
    <col min="6143" max="6143" width="9.42578125" style="1" bestFit="1" customWidth="1"/>
    <col min="6144" max="6150" width="11.85546875" style="1" customWidth="1"/>
    <col min="6151" max="6151" width="5.7109375" style="1" customWidth="1"/>
    <col min="6152" max="6152" width="3.7109375" style="1" customWidth="1"/>
    <col min="6153" max="6382" width="9.140625" style="1"/>
    <col min="6383" max="6384" width="3.7109375" style="1" customWidth="1"/>
    <col min="6385" max="6388" width="12.5703125" style="1" customWidth="1"/>
    <col min="6389" max="6389" width="3.7109375" style="1" customWidth="1"/>
    <col min="6390" max="6390" width="42.85546875" style="1" bestFit="1" customWidth="1"/>
    <col min="6391" max="6392" width="11.28515625" style="1" customWidth="1"/>
    <col min="6393" max="6393" width="12.5703125" style="1" customWidth="1"/>
    <col min="6394" max="6394" width="13.42578125" style="1" customWidth="1"/>
    <col min="6395" max="6395" width="31.28515625" style="1" bestFit="1" customWidth="1"/>
    <col min="6396" max="6397" width="11.85546875" style="1" customWidth="1"/>
    <col min="6398" max="6398" width="8.7109375" style="1" bestFit="1" customWidth="1"/>
    <col min="6399" max="6399" width="9.42578125" style="1" bestFit="1" customWidth="1"/>
    <col min="6400" max="6406" width="11.85546875" style="1" customWidth="1"/>
    <col min="6407" max="6407" width="5.7109375" style="1" customWidth="1"/>
    <col min="6408" max="6408" width="3.7109375" style="1" customWidth="1"/>
    <col min="6409" max="6638" width="9.140625" style="1"/>
    <col min="6639" max="6640" width="3.7109375" style="1" customWidth="1"/>
    <col min="6641" max="6644" width="12.5703125" style="1" customWidth="1"/>
    <col min="6645" max="6645" width="3.7109375" style="1" customWidth="1"/>
    <col min="6646" max="6646" width="42.85546875" style="1" bestFit="1" customWidth="1"/>
    <col min="6647" max="6648" width="11.28515625" style="1" customWidth="1"/>
    <col min="6649" max="6649" width="12.5703125" style="1" customWidth="1"/>
    <col min="6650" max="6650" width="13.42578125" style="1" customWidth="1"/>
    <col min="6651" max="6651" width="31.28515625" style="1" bestFit="1" customWidth="1"/>
    <col min="6652" max="6653" width="11.85546875" style="1" customWidth="1"/>
    <col min="6654" max="6654" width="8.7109375" style="1" bestFit="1" customWidth="1"/>
    <col min="6655" max="6655" width="9.42578125" style="1" bestFit="1" customWidth="1"/>
    <col min="6656" max="6662" width="11.85546875" style="1" customWidth="1"/>
    <col min="6663" max="6663" width="5.7109375" style="1" customWidth="1"/>
    <col min="6664" max="6664" width="3.7109375" style="1" customWidth="1"/>
    <col min="6665" max="6894" width="9.140625" style="1"/>
    <col min="6895" max="6896" width="3.7109375" style="1" customWidth="1"/>
    <col min="6897" max="6900" width="12.5703125" style="1" customWidth="1"/>
    <col min="6901" max="6901" width="3.7109375" style="1" customWidth="1"/>
    <col min="6902" max="6902" width="42.85546875" style="1" bestFit="1" customWidth="1"/>
    <col min="6903" max="6904" width="11.28515625" style="1" customWidth="1"/>
    <col min="6905" max="6905" width="12.5703125" style="1" customWidth="1"/>
    <col min="6906" max="6906" width="13.42578125" style="1" customWidth="1"/>
    <col min="6907" max="6907" width="31.28515625" style="1" bestFit="1" customWidth="1"/>
    <col min="6908" max="6909" width="11.85546875" style="1" customWidth="1"/>
    <col min="6910" max="6910" width="8.7109375" style="1" bestFit="1" customWidth="1"/>
    <col min="6911" max="6911" width="9.42578125" style="1" bestFit="1" customWidth="1"/>
    <col min="6912" max="6918" width="11.85546875" style="1" customWidth="1"/>
    <col min="6919" max="6919" width="5.7109375" style="1" customWidth="1"/>
    <col min="6920" max="6920" width="3.7109375" style="1" customWidth="1"/>
    <col min="6921" max="7150" width="9.140625" style="1"/>
    <col min="7151" max="7152" width="3.7109375" style="1" customWidth="1"/>
    <col min="7153" max="7156" width="12.5703125" style="1" customWidth="1"/>
    <col min="7157" max="7157" width="3.7109375" style="1" customWidth="1"/>
    <col min="7158" max="7158" width="42.85546875" style="1" bestFit="1" customWidth="1"/>
    <col min="7159" max="7160" width="11.28515625" style="1" customWidth="1"/>
    <col min="7161" max="7161" width="12.5703125" style="1" customWidth="1"/>
    <col min="7162" max="7162" width="13.42578125" style="1" customWidth="1"/>
    <col min="7163" max="7163" width="31.28515625" style="1" bestFit="1" customWidth="1"/>
    <col min="7164" max="7165" width="11.85546875" style="1" customWidth="1"/>
    <col min="7166" max="7166" width="8.7109375" style="1" bestFit="1" customWidth="1"/>
    <col min="7167" max="7167" width="9.42578125" style="1" bestFit="1" customWidth="1"/>
    <col min="7168" max="7174" width="11.85546875" style="1" customWidth="1"/>
    <col min="7175" max="7175" width="5.7109375" style="1" customWidth="1"/>
    <col min="7176" max="7176" width="3.7109375" style="1" customWidth="1"/>
    <col min="7177" max="7406" width="9.140625" style="1"/>
    <col min="7407" max="7408" width="3.7109375" style="1" customWidth="1"/>
    <col min="7409" max="7412" width="12.5703125" style="1" customWidth="1"/>
    <col min="7413" max="7413" width="3.7109375" style="1" customWidth="1"/>
    <col min="7414" max="7414" width="42.85546875" style="1" bestFit="1" customWidth="1"/>
    <col min="7415" max="7416" width="11.28515625" style="1" customWidth="1"/>
    <col min="7417" max="7417" width="12.5703125" style="1" customWidth="1"/>
    <col min="7418" max="7418" width="13.42578125" style="1" customWidth="1"/>
    <col min="7419" max="7419" width="31.28515625" style="1" bestFit="1" customWidth="1"/>
    <col min="7420" max="7421" width="11.85546875" style="1" customWidth="1"/>
    <col min="7422" max="7422" width="8.7109375" style="1" bestFit="1" customWidth="1"/>
    <col min="7423" max="7423" width="9.42578125" style="1" bestFit="1" customWidth="1"/>
    <col min="7424" max="7430" width="11.85546875" style="1" customWidth="1"/>
    <col min="7431" max="7431" width="5.7109375" style="1" customWidth="1"/>
    <col min="7432" max="7432" width="3.7109375" style="1" customWidth="1"/>
    <col min="7433" max="7662" width="9.140625" style="1"/>
    <col min="7663" max="7664" width="3.7109375" style="1" customWidth="1"/>
    <col min="7665" max="7668" width="12.5703125" style="1" customWidth="1"/>
    <col min="7669" max="7669" width="3.7109375" style="1" customWidth="1"/>
    <col min="7670" max="7670" width="42.85546875" style="1" bestFit="1" customWidth="1"/>
    <col min="7671" max="7672" width="11.28515625" style="1" customWidth="1"/>
    <col min="7673" max="7673" width="12.5703125" style="1" customWidth="1"/>
    <col min="7674" max="7674" width="13.42578125" style="1" customWidth="1"/>
    <col min="7675" max="7675" width="31.28515625" style="1" bestFit="1" customWidth="1"/>
    <col min="7676" max="7677" width="11.85546875" style="1" customWidth="1"/>
    <col min="7678" max="7678" width="8.7109375" style="1" bestFit="1" customWidth="1"/>
    <col min="7679" max="7679" width="9.42578125" style="1" bestFit="1" customWidth="1"/>
    <col min="7680" max="7686" width="11.85546875" style="1" customWidth="1"/>
    <col min="7687" max="7687" width="5.7109375" style="1" customWidth="1"/>
    <col min="7688" max="7688" width="3.7109375" style="1" customWidth="1"/>
    <col min="7689" max="7918" width="9.140625" style="1"/>
    <col min="7919" max="7920" width="3.7109375" style="1" customWidth="1"/>
    <col min="7921" max="7924" width="12.5703125" style="1" customWidth="1"/>
    <col min="7925" max="7925" width="3.7109375" style="1" customWidth="1"/>
    <col min="7926" max="7926" width="42.85546875" style="1" bestFit="1" customWidth="1"/>
    <col min="7927" max="7928" width="11.28515625" style="1" customWidth="1"/>
    <col min="7929" max="7929" width="12.5703125" style="1" customWidth="1"/>
    <col min="7930" max="7930" width="13.42578125" style="1" customWidth="1"/>
    <col min="7931" max="7931" width="31.28515625" style="1" bestFit="1" customWidth="1"/>
    <col min="7932" max="7933" width="11.85546875" style="1" customWidth="1"/>
    <col min="7934" max="7934" width="8.7109375" style="1" bestFit="1" customWidth="1"/>
    <col min="7935" max="7935" width="9.42578125" style="1" bestFit="1" customWidth="1"/>
    <col min="7936" max="7942" width="11.85546875" style="1" customWidth="1"/>
    <col min="7943" max="7943" width="5.7109375" style="1" customWidth="1"/>
    <col min="7944" max="7944" width="3.7109375" style="1" customWidth="1"/>
    <col min="7945" max="8174" width="9.140625" style="1"/>
    <col min="8175" max="8176" width="3.7109375" style="1" customWidth="1"/>
    <col min="8177" max="8180" width="12.5703125" style="1" customWidth="1"/>
    <col min="8181" max="8181" width="3.7109375" style="1" customWidth="1"/>
    <col min="8182" max="8182" width="42.85546875" style="1" bestFit="1" customWidth="1"/>
    <col min="8183" max="8184" width="11.28515625" style="1" customWidth="1"/>
    <col min="8185" max="8185" width="12.5703125" style="1" customWidth="1"/>
    <col min="8186" max="8186" width="13.42578125" style="1" customWidth="1"/>
    <col min="8187" max="8187" width="31.28515625" style="1" bestFit="1" customWidth="1"/>
    <col min="8188" max="8189" width="11.85546875" style="1" customWidth="1"/>
    <col min="8190" max="8190" width="8.7109375" style="1" bestFit="1" customWidth="1"/>
    <col min="8191" max="8191" width="9.42578125" style="1" bestFit="1" customWidth="1"/>
    <col min="8192" max="8198" width="11.85546875" style="1" customWidth="1"/>
    <col min="8199" max="8199" width="5.7109375" style="1" customWidth="1"/>
    <col min="8200" max="8200" width="3.7109375" style="1" customWidth="1"/>
    <col min="8201" max="8430" width="9.140625" style="1"/>
    <col min="8431" max="8432" width="3.7109375" style="1" customWidth="1"/>
    <col min="8433" max="8436" width="12.5703125" style="1" customWidth="1"/>
    <col min="8437" max="8437" width="3.7109375" style="1" customWidth="1"/>
    <col min="8438" max="8438" width="42.85546875" style="1" bestFit="1" customWidth="1"/>
    <col min="8439" max="8440" width="11.28515625" style="1" customWidth="1"/>
    <col min="8441" max="8441" width="12.5703125" style="1" customWidth="1"/>
    <col min="8442" max="8442" width="13.42578125" style="1" customWidth="1"/>
    <col min="8443" max="8443" width="31.28515625" style="1" bestFit="1" customWidth="1"/>
    <col min="8444" max="8445" width="11.85546875" style="1" customWidth="1"/>
    <col min="8446" max="8446" width="8.7109375" style="1" bestFit="1" customWidth="1"/>
    <col min="8447" max="8447" width="9.42578125" style="1" bestFit="1" customWidth="1"/>
    <col min="8448" max="8454" width="11.85546875" style="1" customWidth="1"/>
    <col min="8455" max="8455" width="5.7109375" style="1" customWidth="1"/>
    <col min="8456" max="8456" width="3.7109375" style="1" customWidth="1"/>
    <col min="8457" max="8686" width="9.140625" style="1"/>
    <col min="8687" max="8688" width="3.7109375" style="1" customWidth="1"/>
    <col min="8689" max="8692" width="12.5703125" style="1" customWidth="1"/>
    <col min="8693" max="8693" width="3.7109375" style="1" customWidth="1"/>
    <col min="8694" max="8694" width="42.85546875" style="1" bestFit="1" customWidth="1"/>
    <col min="8695" max="8696" width="11.28515625" style="1" customWidth="1"/>
    <col min="8697" max="8697" width="12.5703125" style="1" customWidth="1"/>
    <col min="8698" max="8698" width="13.42578125" style="1" customWidth="1"/>
    <col min="8699" max="8699" width="31.28515625" style="1" bestFit="1" customWidth="1"/>
    <col min="8700" max="8701" width="11.85546875" style="1" customWidth="1"/>
    <col min="8702" max="8702" width="8.7109375" style="1" bestFit="1" customWidth="1"/>
    <col min="8703" max="8703" width="9.42578125" style="1" bestFit="1" customWidth="1"/>
    <col min="8704" max="8710" width="11.85546875" style="1" customWidth="1"/>
    <col min="8711" max="8711" width="5.7109375" style="1" customWidth="1"/>
    <col min="8712" max="8712" width="3.7109375" style="1" customWidth="1"/>
    <col min="8713" max="8942" width="9.140625" style="1"/>
    <col min="8943" max="8944" width="3.7109375" style="1" customWidth="1"/>
    <col min="8945" max="8948" width="12.5703125" style="1" customWidth="1"/>
    <col min="8949" max="8949" width="3.7109375" style="1" customWidth="1"/>
    <col min="8950" max="8950" width="42.85546875" style="1" bestFit="1" customWidth="1"/>
    <col min="8951" max="8952" width="11.28515625" style="1" customWidth="1"/>
    <col min="8953" max="8953" width="12.5703125" style="1" customWidth="1"/>
    <col min="8954" max="8954" width="13.42578125" style="1" customWidth="1"/>
    <col min="8955" max="8955" width="31.28515625" style="1" bestFit="1" customWidth="1"/>
    <col min="8956" max="8957" width="11.85546875" style="1" customWidth="1"/>
    <col min="8958" max="8958" width="8.7109375" style="1" bestFit="1" customWidth="1"/>
    <col min="8959" max="8959" width="9.42578125" style="1" bestFit="1" customWidth="1"/>
    <col min="8960" max="8966" width="11.85546875" style="1" customWidth="1"/>
    <col min="8967" max="8967" width="5.7109375" style="1" customWidth="1"/>
    <col min="8968" max="8968" width="3.7109375" style="1" customWidth="1"/>
    <col min="8969" max="9198" width="9.140625" style="1"/>
    <col min="9199" max="9200" width="3.7109375" style="1" customWidth="1"/>
    <col min="9201" max="9204" width="12.5703125" style="1" customWidth="1"/>
    <col min="9205" max="9205" width="3.7109375" style="1" customWidth="1"/>
    <col min="9206" max="9206" width="42.85546875" style="1" bestFit="1" customWidth="1"/>
    <col min="9207" max="9208" width="11.28515625" style="1" customWidth="1"/>
    <col min="9209" max="9209" width="12.5703125" style="1" customWidth="1"/>
    <col min="9210" max="9210" width="13.42578125" style="1" customWidth="1"/>
    <col min="9211" max="9211" width="31.28515625" style="1" bestFit="1" customWidth="1"/>
    <col min="9212" max="9213" width="11.85546875" style="1" customWidth="1"/>
    <col min="9214" max="9214" width="8.7109375" style="1" bestFit="1" customWidth="1"/>
    <col min="9215" max="9215" width="9.42578125" style="1" bestFit="1" customWidth="1"/>
    <col min="9216" max="9222" width="11.85546875" style="1" customWidth="1"/>
    <col min="9223" max="9223" width="5.7109375" style="1" customWidth="1"/>
    <col min="9224" max="9224" width="3.7109375" style="1" customWidth="1"/>
    <col min="9225" max="9454" width="9.140625" style="1"/>
    <col min="9455" max="9456" width="3.7109375" style="1" customWidth="1"/>
    <col min="9457" max="9460" width="12.5703125" style="1" customWidth="1"/>
    <col min="9461" max="9461" width="3.7109375" style="1" customWidth="1"/>
    <col min="9462" max="9462" width="42.85546875" style="1" bestFit="1" customWidth="1"/>
    <col min="9463" max="9464" width="11.28515625" style="1" customWidth="1"/>
    <col min="9465" max="9465" width="12.5703125" style="1" customWidth="1"/>
    <col min="9466" max="9466" width="13.42578125" style="1" customWidth="1"/>
    <col min="9467" max="9467" width="31.28515625" style="1" bestFit="1" customWidth="1"/>
    <col min="9468" max="9469" width="11.85546875" style="1" customWidth="1"/>
    <col min="9470" max="9470" width="8.7109375" style="1" bestFit="1" customWidth="1"/>
    <col min="9471" max="9471" width="9.42578125" style="1" bestFit="1" customWidth="1"/>
    <col min="9472" max="9478" width="11.85546875" style="1" customWidth="1"/>
    <col min="9479" max="9479" width="5.7109375" style="1" customWidth="1"/>
    <col min="9480" max="9480" width="3.7109375" style="1" customWidth="1"/>
    <col min="9481" max="9710" width="9.140625" style="1"/>
    <col min="9711" max="9712" width="3.7109375" style="1" customWidth="1"/>
    <col min="9713" max="9716" width="12.5703125" style="1" customWidth="1"/>
    <col min="9717" max="9717" width="3.7109375" style="1" customWidth="1"/>
    <col min="9718" max="9718" width="42.85546875" style="1" bestFit="1" customWidth="1"/>
    <col min="9719" max="9720" width="11.28515625" style="1" customWidth="1"/>
    <col min="9721" max="9721" width="12.5703125" style="1" customWidth="1"/>
    <col min="9722" max="9722" width="13.42578125" style="1" customWidth="1"/>
    <col min="9723" max="9723" width="31.28515625" style="1" bestFit="1" customWidth="1"/>
    <col min="9724" max="9725" width="11.85546875" style="1" customWidth="1"/>
    <col min="9726" max="9726" width="8.7109375" style="1" bestFit="1" customWidth="1"/>
    <col min="9727" max="9727" width="9.42578125" style="1" bestFit="1" customWidth="1"/>
    <col min="9728" max="9734" width="11.85546875" style="1" customWidth="1"/>
    <col min="9735" max="9735" width="5.7109375" style="1" customWidth="1"/>
    <col min="9736" max="9736" width="3.7109375" style="1" customWidth="1"/>
    <col min="9737" max="9966" width="9.140625" style="1"/>
    <col min="9967" max="9968" width="3.7109375" style="1" customWidth="1"/>
    <col min="9969" max="9972" width="12.5703125" style="1" customWidth="1"/>
    <col min="9973" max="9973" width="3.7109375" style="1" customWidth="1"/>
    <col min="9974" max="9974" width="42.85546875" style="1" bestFit="1" customWidth="1"/>
    <col min="9975" max="9976" width="11.28515625" style="1" customWidth="1"/>
    <col min="9977" max="9977" width="12.5703125" style="1" customWidth="1"/>
    <col min="9978" max="9978" width="13.42578125" style="1" customWidth="1"/>
    <col min="9979" max="9979" width="31.28515625" style="1" bestFit="1" customWidth="1"/>
    <col min="9980" max="9981" width="11.85546875" style="1" customWidth="1"/>
    <col min="9982" max="9982" width="8.7109375" style="1" bestFit="1" customWidth="1"/>
    <col min="9983" max="9983" width="9.42578125" style="1" bestFit="1" customWidth="1"/>
    <col min="9984" max="9990" width="11.85546875" style="1" customWidth="1"/>
    <col min="9991" max="9991" width="5.7109375" style="1" customWidth="1"/>
    <col min="9992" max="9992" width="3.7109375" style="1" customWidth="1"/>
    <col min="9993" max="10222" width="9.140625" style="1"/>
    <col min="10223" max="10224" width="3.7109375" style="1" customWidth="1"/>
    <col min="10225" max="10228" width="12.5703125" style="1" customWidth="1"/>
    <col min="10229" max="10229" width="3.7109375" style="1" customWidth="1"/>
    <col min="10230" max="10230" width="42.85546875" style="1" bestFit="1" customWidth="1"/>
    <col min="10231" max="10232" width="11.28515625" style="1" customWidth="1"/>
    <col min="10233" max="10233" width="12.5703125" style="1" customWidth="1"/>
    <col min="10234" max="10234" width="13.42578125" style="1" customWidth="1"/>
    <col min="10235" max="10235" width="31.28515625" style="1" bestFit="1" customWidth="1"/>
    <col min="10236" max="10237" width="11.85546875" style="1" customWidth="1"/>
    <col min="10238" max="10238" width="8.7109375" style="1" bestFit="1" customWidth="1"/>
    <col min="10239" max="10239" width="9.42578125" style="1" bestFit="1" customWidth="1"/>
    <col min="10240" max="10246" width="11.85546875" style="1" customWidth="1"/>
    <col min="10247" max="10247" width="5.7109375" style="1" customWidth="1"/>
    <col min="10248" max="10248" width="3.7109375" style="1" customWidth="1"/>
    <col min="10249" max="10478" width="9.140625" style="1"/>
    <col min="10479" max="10480" width="3.7109375" style="1" customWidth="1"/>
    <col min="10481" max="10484" width="12.5703125" style="1" customWidth="1"/>
    <col min="10485" max="10485" width="3.7109375" style="1" customWidth="1"/>
    <col min="10486" max="10486" width="42.85546875" style="1" bestFit="1" customWidth="1"/>
    <col min="10487" max="10488" width="11.28515625" style="1" customWidth="1"/>
    <col min="10489" max="10489" width="12.5703125" style="1" customWidth="1"/>
    <col min="10490" max="10490" width="13.42578125" style="1" customWidth="1"/>
    <col min="10491" max="10491" width="31.28515625" style="1" bestFit="1" customWidth="1"/>
    <col min="10492" max="10493" width="11.85546875" style="1" customWidth="1"/>
    <col min="10494" max="10494" width="8.7109375" style="1" bestFit="1" customWidth="1"/>
    <col min="10495" max="10495" width="9.42578125" style="1" bestFit="1" customWidth="1"/>
    <col min="10496" max="10502" width="11.85546875" style="1" customWidth="1"/>
    <col min="10503" max="10503" width="5.7109375" style="1" customWidth="1"/>
    <col min="10504" max="10504" width="3.7109375" style="1" customWidth="1"/>
    <col min="10505" max="10734" width="9.140625" style="1"/>
    <col min="10735" max="10736" width="3.7109375" style="1" customWidth="1"/>
    <col min="10737" max="10740" width="12.5703125" style="1" customWidth="1"/>
    <col min="10741" max="10741" width="3.7109375" style="1" customWidth="1"/>
    <col min="10742" max="10742" width="42.85546875" style="1" bestFit="1" customWidth="1"/>
    <col min="10743" max="10744" width="11.28515625" style="1" customWidth="1"/>
    <col min="10745" max="10745" width="12.5703125" style="1" customWidth="1"/>
    <col min="10746" max="10746" width="13.42578125" style="1" customWidth="1"/>
    <col min="10747" max="10747" width="31.28515625" style="1" bestFit="1" customWidth="1"/>
    <col min="10748" max="10749" width="11.85546875" style="1" customWidth="1"/>
    <col min="10750" max="10750" width="8.7109375" style="1" bestFit="1" customWidth="1"/>
    <col min="10751" max="10751" width="9.42578125" style="1" bestFit="1" customWidth="1"/>
    <col min="10752" max="10758" width="11.85546875" style="1" customWidth="1"/>
    <col min="10759" max="10759" width="5.7109375" style="1" customWidth="1"/>
    <col min="10760" max="10760" width="3.7109375" style="1" customWidth="1"/>
    <col min="10761" max="10990" width="9.140625" style="1"/>
    <col min="10991" max="10992" width="3.7109375" style="1" customWidth="1"/>
    <col min="10993" max="10996" width="12.5703125" style="1" customWidth="1"/>
    <col min="10997" max="10997" width="3.7109375" style="1" customWidth="1"/>
    <col min="10998" max="10998" width="42.85546875" style="1" bestFit="1" customWidth="1"/>
    <col min="10999" max="11000" width="11.28515625" style="1" customWidth="1"/>
    <col min="11001" max="11001" width="12.5703125" style="1" customWidth="1"/>
    <col min="11002" max="11002" width="13.42578125" style="1" customWidth="1"/>
    <col min="11003" max="11003" width="31.28515625" style="1" bestFit="1" customWidth="1"/>
    <col min="11004" max="11005" width="11.85546875" style="1" customWidth="1"/>
    <col min="11006" max="11006" width="8.7109375" style="1" bestFit="1" customWidth="1"/>
    <col min="11007" max="11007" width="9.42578125" style="1" bestFit="1" customWidth="1"/>
    <col min="11008" max="11014" width="11.85546875" style="1" customWidth="1"/>
    <col min="11015" max="11015" width="5.7109375" style="1" customWidth="1"/>
    <col min="11016" max="11016" width="3.7109375" style="1" customWidth="1"/>
    <col min="11017" max="11246" width="9.140625" style="1"/>
    <col min="11247" max="11248" width="3.7109375" style="1" customWidth="1"/>
    <col min="11249" max="11252" width="12.5703125" style="1" customWidth="1"/>
    <col min="11253" max="11253" width="3.7109375" style="1" customWidth="1"/>
    <col min="11254" max="11254" width="42.85546875" style="1" bestFit="1" customWidth="1"/>
    <col min="11255" max="11256" width="11.28515625" style="1" customWidth="1"/>
    <col min="11257" max="11257" width="12.5703125" style="1" customWidth="1"/>
    <col min="11258" max="11258" width="13.42578125" style="1" customWidth="1"/>
    <col min="11259" max="11259" width="31.28515625" style="1" bestFit="1" customWidth="1"/>
    <col min="11260" max="11261" width="11.85546875" style="1" customWidth="1"/>
    <col min="11262" max="11262" width="8.7109375" style="1" bestFit="1" customWidth="1"/>
    <col min="11263" max="11263" width="9.42578125" style="1" bestFit="1" customWidth="1"/>
    <col min="11264" max="11270" width="11.85546875" style="1" customWidth="1"/>
    <col min="11271" max="11271" width="5.7109375" style="1" customWidth="1"/>
    <col min="11272" max="11272" width="3.7109375" style="1" customWidth="1"/>
    <col min="11273" max="11502" width="9.140625" style="1"/>
    <col min="11503" max="11504" width="3.7109375" style="1" customWidth="1"/>
    <col min="11505" max="11508" width="12.5703125" style="1" customWidth="1"/>
    <col min="11509" max="11509" width="3.7109375" style="1" customWidth="1"/>
    <col min="11510" max="11510" width="42.85546875" style="1" bestFit="1" customWidth="1"/>
    <col min="11511" max="11512" width="11.28515625" style="1" customWidth="1"/>
    <col min="11513" max="11513" width="12.5703125" style="1" customWidth="1"/>
    <col min="11514" max="11514" width="13.42578125" style="1" customWidth="1"/>
    <col min="11515" max="11515" width="31.28515625" style="1" bestFit="1" customWidth="1"/>
    <col min="11516" max="11517" width="11.85546875" style="1" customWidth="1"/>
    <col min="11518" max="11518" width="8.7109375" style="1" bestFit="1" customWidth="1"/>
    <col min="11519" max="11519" width="9.42578125" style="1" bestFit="1" customWidth="1"/>
    <col min="11520" max="11526" width="11.85546875" style="1" customWidth="1"/>
    <col min="11527" max="11527" width="5.7109375" style="1" customWidth="1"/>
    <col min="11528" max="11528" width="3.7109375" style="1" customWidth="1"/>
    <col min="11529" max="11758" width="9.140625" style="1"/>
    <col min="11759" max="11760" width="3.7109375" style="1" customWidth="1"/>
    <col min="11761" max="11764" width="12.5703125" style="1" customWidth="1"/>
    <col min="11765" max="11765" width="3.7109375" style="1" customWidth="1"/>
    <col min="11766" max="11766" width="42.85546875" style="1" bestFit="1" customWidth="1"/>
    <col min="11767" max="11768" width="11.28515625" style="1" customWidth="1"/>
    <col min="11769" max="11769" width="12.5703125" style="1" customWidth="1"/>
    <col min="11770" max="11770" width="13.42578125" style="1" customWidth="1"/>
    <col min="11771" max="11771" width="31.28515625" style="1" bestFit="1" customWidth="1"/>
    <col min="11772" max="11773" width="11.85546875" style="1" customWidth="1"/>
    <col min="11774" max="11774" width="8.7109375" style="1" bestFit="1" customWidth="1"/>
    <col min="11775" max="11775" width="9.42578125" style="1" bestFit="1" customWidth="1"/>
    <col min="11776" max="11782" width="11.85546875" style="1" customWidth="1"/>
    <col min="11783" max="11783" width="5.7109375" style="1" customWidth="1"/>
    <col min="11784" max="11784" width="3.7109375" style="1" customWidth="1"/>
    <col min="11785" max="12014" width="9.140625" style="1"/>
    <col min="12015" max="12016" width="3.7109375" style="1" customWidth="1"/>
    <col min="12017" max="12020" width="12.5703125" style="1" customWidth="1"/>
    <col min="12021" max="12021" width="3.7109375" style="1" customWidth="1"/>
    <col min="12022" max="12022" width="42.85546875" style="1" bestFit="1" customWidth="1"/>
    <col min="12023" max="12024" width="11.28515625" style="1" customWidth="1"/>
    <col min="12025" max="12025" width="12.5703125" style="1" customWidth="1"/>
    <col min="12026" max="12026" width="13.42578125" style="1" customWidth="1"/>
    <col min="12027" max="12027" width="31.28515625" style="1" bestFit="1" customWidth="1"/>
    <col min="12028" max="12029" width="11.85546875" style="1" customWidth="1"/>
    <col min="12030" max="12030" width="8.7109375" style="1" bestFit="1" customWidth="1"/>
    <col min="12031" max="12031" width="9.42578125" style="1" bestFit="1" customWidth="1"/>
    <col min="12032" max="12038" width="11.85546875" style="1" customWidth="1"/>
    <col min="12039" max="12039" width="5.7109375" style="1" customWidth="1"/>
    <col min="12040" max="12040" width="3.7109375" style="1" customWidth="1"/>
    <col min="12041" max="12270" width="9.140625" style="1"/>
    <col min="12271" max="12272" width="3.7109375" style="1" customWidth="1"/>
    <col min="12273" max="12276" width="12.5703125" style="1" customWidth="1"/>
    <col min="12277" max="12277" width="3.7109375" style="1" customWidth="1"/>
    <col min="12278" max="12278" width="42.85546875" style="1" bestFit="1" customWidth="1"/>
    <col min="12279" max="12280" width="11.28515625" style="1" customWidth="1"/>
    <col min="12281" max="12281" width="12.5703125" style="1" customWidth="1"/>
    <col min="12282" max="12282" width="13.42578125" style="1" customWidth="1"/>
    <col min="12283" max="12283" width="31.28515625" style="1" bestFit="1" customWidth="1"/>
    <col min="12284" max="12285" width="11.85546875" style="1" customWidth="1"/>
    <col min="12286" max="12286" width="8.7109375" style="1" bestFit="1" customWidth="1"/>
    <col min="12287" max="12287" width="9.42578125" style="1" bestFit="1" customWidth="1"/>
    <col min="12288" max="12294" width="11.85546875" style="1" customWidth="1"/>
    <col min="12295" max="12295" width="5.7109375" style="1" customWidth="1"/>
    <col min="12296" max="12296" width="3.7109375" style="1" customWidth="1"/>
    <col min="12297" max="12526" width="9.140625" style="1"/>
    <col min="12527" max="12528" width="3.7109375" style="1" customWidth="1"/>
    <col min="12529" max="12532" width="12.5703125" style="1" customWidth="1"/>
    <col min="12533" max="12533" width="3.7109375" style="1" customWidth="1"/>
    <col min="12534" max="12534" width="42.85546875" style="1" bestFit="1" customWidth="1"/>
    <col min="12535" max="12536" width="11.28515625" style="1" customWidth="1"/>
    <col min="12537" max="12537" width="12.5703125" style="1" customWidth="1"/>
    <col min="12538" max="12538" width="13.42578125" style="1" customWidth="1"/>
    <col min="12539" max="12539" width="31.28515625" style="1" bestFit="1" customWidth="1"/>
    <col min="12540" max="12541" width="11.85546875" style="1" customWidth="1"/>
    <col min="12542" max="12542" width="8.7109375" style="1" bestFit="1" customWidth="1"/>
    <col min="12543" max="12543" width="9.42578125" style="1" bestFit="1" customWidth="1"/>
    <col min="12544" max="12550" width="11.85546875" style="1" customWidth="1"/>
    <col min="12551" max="12551" width="5.7109375" style="1" customWidth="1"/>
    <col min="12552" max="12552" width="3.7109375" style="1" customWidth="1"/>
    <col min="12553" max="12782" width="9.140625" style="1"/>
    <col min="12783" max="12784" width="3.7109375" style="1" customWidth="1"/>
    <col min="12785" max="12788" width="12.5703125" style="1" customWidth="1"/>
    <col min="12789" max="12789" width="3.7109375" style="1" customWidth="1"/>
    <col min="12790" max="12790" width="42.85546875" style="1" bestFit="1" customWidth="1"/>
    <col min="12791" max="12792" width="11.28515625" style="1" customWidth="1"/>
    <col min="12793" max="12793" width="12.5703125" style="1" customWidth="1"/>
    <col min="12794" max="12794" width="13.42578125" style="1" customWidth="1"/>
    <col min="12795" max="12795" width="31.28515625" style="1" bestFit="1" customWidth="1"/>
    <col min="12796" max="12797" width="11.85546875" style="1" customWidth="1"/>
    <col min="12798" max="12798" width="8.7109375" style="1" bestFit="1" customWidth="1"/>
    <col min="12799" max="12799" width="9.42578125" style="1" bestFit="1" customWidth="1"/>
    <col min="12800" max="12806" width="11.85546875" style="1" customWidth="1"/>
    <col min="12807" max="12807" width="5.7109375" style="1" customWidth="1"/>
    <col min="12808" max="12808" width="3.7109375" style="1" customWidth="1"/>
    <col min="12809" max="13038" width="9.140625" style="1"/>
    <col min="13039" max="13040" width="3.7109375" style="1" customWidth="1"/>
    <col min="13041" max="13044" width="12.5703125" style="1" customWidth="1"/>
    <col min="13045" max="13045" width="3.7109375" style="1" customWidth="1"/>
    <col min="13046" max="13046" width="42.85546875" style="1" bestFit="1" customWidth="1"/>
    <col min="13047" max="13048" width="11.28515625" style="1" customWidth="1"/>
    <col min="13049" max="13049" width="12.5703125" style="1" customWidth="1"/>
    <col min="13050" max="13050" width="13.42578125" style="1" customWidth="1"/>
    <col min="13051" max="13051" width="31.28515625" style="1" bestFit="1" customWidth="1"/>
    <col min="13052" max="13053" width="11.85546875" style="1" customWidth="1"/>
    <col min="13054" max="13054" width="8.7109375" style="1" bestFit="1" customWidth="1"/>
    <col min="13055" max="13055" width="9.42578125" style="1" bestFit="1" customWidth="1"/>
    <col min="13056" max="13062" width="11.85546875" style="1" customWidth="1"/>
    <col min="13063" max="13063" width="5.7109375" style="1" customWidth="1"/>
    <col min="13064" max="13064" width="3.7109375" style="1" customWidth="1"/>
    <col min="13065" max="13294" width="9.140625" style="1"/>
    <col min="13295" max="13296" width="3.7109375" style="1" customWidth="1"/>
    <col min="13297" max="13300" width="12.5703125" style="1" customWidth="1"/>
    <col min="13301" max="13301" width="3.7109375" style="1" customWidth="1"/>
    <col min="13302" max="13302" width="42.85546875" style="1" bestFit="1" customWidth="1"/>
    <col min="13303" max="13304" width="11.28515625" style="1" customWidth="1"/>
    <col min="13305" max="13305" width="12.5703125" style="1" customWidth="1"/>
    <col min="13306" max="13306" width="13.42578125" style="1" customWidth="1"/>
    <col min="13307" max="13307" width="31.28515625" style="1" bestFit="1" customWidth="1"/>
    <col min="13308" max="13309" width="11.85546875" style="1" customWidth="1"/>
    <col min="13310" max="13310" width="8.7109375" style="1" bestFit="1" customWidth="1"/>
    <col min="13311" max="13311" width="9.42578125" style="1" bestFit="1" customWidth="1"/>
    <col min="13312" max="13318" width="11.85546875" style="1" customWidth="1"/>
    <col min="13319" max="13319" width="5.7109375" style="1" customWidth="1"/>
    <col min="13320" max="13320" width="3.7109375" style="1" customWidth="1"/>
    <col min="13321" max="13550" width="9.140625" style="1"/>
    <col min="13551" max="13552" width="3.7109375" style="1" customWidth="1"/>
    <col min="13553" max="13556" width="12.5703125" style="1" customWidth="1"/>
    <col min="13557" max="13557" width="3.7109375" style="1" customWidth="1"/>
    <col min="13558" max="13558" width="42.85546875" style="1" bestFit="1" customWidth="1"/>
    <col min="13559" max="13560" width="11.28515625" style="1" customWidth="1"/>
    <col min="13561" max="13561" width="12.5703125" style="1" customWidth="1"/>
    <col min="13562" max="13562" width="13.42578125" style="1" customWidth="1"/>
    <col min="13563" max="13563" width="31.28515625" style="1" bestFit="1" customWidth="1"/>
    <col min="13564" max="13565" width="11.85546875" style="1" customWidth="1"/>
    <col min="13566" max="13566" width="8.7109375" style="1" bestFit="1" customWidth="1"/>
    <col min="13567" max="13567" width="9.42578125" style="1" bestFit="1" customWidth="1"/>
    <col min="13568" max="13574" width="11.85546875" style="1" customWidth="1"/>
    <col min="13575" max="13575" width="5.7109375" style="1" customWidth="1"/>
    <col min="13576" max="13576" width="3.7109375" style="1" customWidth="1"/>
    <col min="13577" max="13806" width="9.140625" style="1"/>
    <col min="13807" max="13808" width="3.7109375" style="1" customWidth="1"/>
    <col min="13809" max="13812" width="12.5703125" style="1" customWidth="1"/>
    <col min="13813" max="13813" width="3.7109375" style="1" customWidth="1"/>
    <col min="13814" max="13814" width="42.85546875" style="1" bestFit="1" customWidth="1"/>
    <col min="13815" max="13816" width="11.28515625" style="1" customWidth="1"/>
    <col min="13817" max="13817" width="12.5703125" style="1" customWidth="1"/>
    <col min="13818" max="13818" width="13.42578125" style="1" customWidth="1"/>
    <col min="13819" max="13819" width="31.28515625" style="1" bestFit="1" customWidth="1"/>
    <col min="13820" max="13821" width="11.85546875" style="1" customWidth="1"/>
    <col min="13822" max="13822" width="8.7109375" style="1" bestFit="1" customWidth="1"/>
    <col min="13823" max="13823" width="9.42578125" style="1" bestFit="1" customWidth="1"/>
    <col min="13824" max="13830" width="11.85546875" style="1" customWidth="1"/>
    <col min="13831" max="13831" width="5.7109375" style="1" customWidth="1"/>
    <col min="13832" max="13832" width="3.7109375" style="1" customWidth="1"/>
    <col min="13833" max="14062" width="9.140625" style="1"/>
    <col min="14063" max="14064" width="3.7109375" style="1" customWidth="1"/>
    <col min="14065" max="14068" width="12.5703125" style="1" customWidth="1"/>
    <col min="14069" max="14069" width="3.7109375" style="1" customWidth="1"/>
    <col min="14070" max="14070" width="42.85546875" style="1" bestFit="1" customWidth="1"/>
    <col min="14071" max="14072" width="11.28515625" style="1" customWidth="1"/>
    <col min="14073" max="14073" width="12.5703125" style="1" customWidth="1"/>
    <col min="14074" max="14074" width="13.42578125" style="1" customWidth="1"/>
    <col min="14075" max="14075" width="31.28515625" style="1" bestFit="1" customWidth="1"/>
    <col min="14076" max="14077" width="11.85546875" style="1" customWidth="1"/>
    <col min="14078" max="14078" width="8.7109375" style="1" bestFit="1" customWidth="1"/>
    <col min="14079" max="14079" width="9.42578125" style="1" bestFit="1" customWidth="1"/>
    <col min="14080" max="14086" width="11.85546875" style="1" customWidth="1"/>
    <col min="14087" max="14087" width="5.7109375" style="1" customWidth="1"/>
    <col min="14088" max="14088" width="3.7109375" style="1" customWidth="1"/>
    <col min="14089" max="14318" width="9.140625" style="1"/>
    <col min="14319" max="14320" width="3.7109375" style="1" customWidth="1"/>
    <col min="14321" max="14324" width="12.5703125" style="1" customWidth="1"/>
    <col min="14325" max="14325" width="3.7109375" style="1" customWidth="1"/>
    <col min="14326" max="14326" width="42.85546875" style="1" bestFit="1" customWidth="1"/>
    <col min="14327" max="14328" width="11.28515625" style="1" customWidth="1"/>
    <col min="14329" max="14329" width="12.5703125" style="1" customWidth="1"/>
    <col min="14330" max="14330" width="13.42578125" style="1" customWidth="1"/>
    <col min="14331" max="14331" width="31.28515625" style="1" bestFit="1" customWidth="1"/>
    <col min="14332" max="14333" width="11.85546875" style="1" customWidth="1"/>
    <col min="14334" max="14334" width="8.7109375" style="1" bestFit="1" customWidth="1"/>
    <col min="14335" max="14335" width="9.42578125" style="1" bestFit="1" customWidth="1"/>
    <col min="14336" max="14342" width="11.85546875" style="1" customWidth="1"/>
    <col min="14343" max="14343" width="5.7109375" style="1" customWidth="1"/>
    <col min="14344" max="14344" width="3.7109375" style="1" customWidth="1"/>
    <col min="14345" max="14574" width="9.140625" style="1"/>
    <col min="14575" max="14576" width="3.7109375" style="1" customWidth="1"/>
    <col min="14577" max="14580" width="12.5703125" style="1" customWidth="1"/>
    <col min="14581" max="14581" width="3.7109375" style="1" customWidth="1"/>
    <col min="14582" max="14582" width="42.85546875" style="1" bestFit="1" customWidth="1"/>
    <col min="14583" max="14584" width="11.28515625" style="1" customWidth="1"/>
    <col min="14585" max="14585" width="12.5703125" style="1" customWidth="1"/>
    <col min="14586" max="14586" width="13.42578125" style="1" customWidth="1"/>
    <col min="14587" max="14587" width="31.28515625" style="1" bestFit="1" customWidth="1"/>
    <col min="14588" max="14589" width="11.85546875" style="1" customWidth="1"/>
    <col min="14590" max="14590" width="8.7109375" style="1" bestFit="1" customWidth="1"/>
    <col min="14591" max="14591" width="9.42578125" style="1" bestFit="1" customWidth="1"/>
    <col min="14592" max="14598" width="11.85546875" style="1" customWidth="1"/>
    <col min="14599" max="14599" width="5.7109375" style="1" customWidth="1"/>
    <col min="14600" max="14600" width="3.7109375" style="1" customWidth="1"/>
    <col min="14601" max="14830" width="9.140625" style="1"/>
    <col min="14831" max="14832" width="3.7109375" style="1" customWidth="1"/>
    <col min="14833" max="14836" width="12.5703125" style="1" customWidth="1"/>
    <col min="14837" max="14837" width="3.7109375" style="1" customWidth="1"/>
    <col min="14838" max="14838" width="42.85546875" style="1" bestFit="1" customWidth="1"/>
    <col min="14839" max="14840" width="11.28515625" style="1" customWidth="1"/>
    <col min="14841" max="14841" width="12.5703125" style="1" customWidth="1"/>
    <col min="14842" max="14842" width="13.42578125" style="1" customWidth="1"/>
    <col min="14843" max="14843" width="31.28515625" style="1" bestFit="1" customWidth="1"/>
    <col min="14844" max="14845" width="11.85546875" style="1" customWidth="1"/>
    <col min="14846" max="14846" width="8.7109375" style="1" bestFit="1" customWidth="1"/>
    <col min="14847" max="14847" width="9.42578125" style="1" bestFit="1" customWidth="1"/>
    <col min="14848" max="14854" width="11.85546875" style="1" customWidth="1"/>
    <col min="14855" max="14855" width="5.7109375" style="1" customWidth="1"/>
    <col min="14856" max="14856" width="3.7109375" style="1" customWidth="1"/>
    <col min="14857" max="15086" width="9.140625" style="1"/>
    <col min="15087" max="15088" width="3.7109375" style="1" customWidth="1"/>
    <col min="15089" max="15092" width="12.5703125" style="1" customWidth="1"/>
    <col min="15093" max="15093" width="3.7109375" style="1" customWidth="1"/>
    <col min="15094" max="15094" width="42.85546875" style="1" bestFit="1" customWidth="1"/>
    <col min="15095" max="15096" width="11.28515625" style="1" customWidth="1"/>
    <col min="15097" max="15097" width="12.5703125" style="1" customWidth="1"/>
    <col min="15098" max="15098" width="13.42578125" style="1" customWidth="1"/>
    <col min="15099" max="15099" width="31.28515625" style="1" bestFit="1" customWidth="1"/>
    <col min="15100" max="15101" width="11.85546875" style="1" customWidth="1"/>
    <col min="15102" max="15102" width="8.7109375" style="1" bestFit="1" customWidth="1"/>
    <col min="15103" max="15103" width="9.42578125" style="1" bestFit="1" customWidth="1"/>
    <col min="15104" max="15110" width="11.85546875" style="1" customWidth="1"/>
    <col min="15111" max="15111" width="5.7109375" style="1" customWidth="1"/>
    <col min="15112" max="15112" width="3.7109375" style="1" customWidth="1"/>
    <col min="15113" max="15342" width="9.140625" style="1"/>
    <col min="15343" max="15344" width="3.7109375" style="1" customWidth="1"/>
    <col min="15345" max="15348" width="12.5703125" style="1" customWidth="1"/>
    <col min="15349" max="15349" width="3.7109375" style="1" customWidth="1"/>
    <col min="15350" max="15350" width="42.85546875" style="1" bestFit="1" customWidth="1"/>
    <col min="15351" max="15352" width="11.28515625" style="1" customWidth="1"/>
    <col min="15353" max="15353" width="12.5703125" style="1" customWidth="1"/>
    <col min="15354" max="15354" width="13.42578125" style="1" customWidth="1"/>
    <col min="15355" max="15355" width="31.28515625" style="1" bestFit="1" customWidth="1"/>
    <col min="15356" max="15357" width="11.85546875" style="1" customWidth="1"/>
    <col min="15358" max="15358" width="8.7109375" style="1" bestFit="1" customWidth="1"/>
    <col min="15359" max="15359" width="9.42578125" style="1" bestFit="1" customWidth="1"/>
    <col min="15360" max="15366" width="11.85546875" style="1" customWidth="1"/>
    <col min="15367" max="15367" width="5.7109375" style="1" customWidth="1"/>
    <col min="15368" max="15368" width="3.7109375" style="1" customWidth="1"/>
    <col min="15369" max="15598" width="9.140625" style="1"/>
    <col min="15599" max="15600" width="3.7109375" style="1" customWidth="1"/>
    <col min="15601" max="15604" width="12.5703125" style="1" customWidth="1"/>
    <col min="15605" max="15605" width="3.7109375" style="1" customWidth="1"/>
    <col min="15606" max="15606" width="42.85546875" style="1" bestFit="1" customWidth="1"/>
    <col min="15607" max="15608" width="11.28515625" style="1" customWidth="1"/>
    <col min="15609" max="15609" width="12.5703125" style="1" customWidth="1"/>
    <col min="15610" max="15610" width="13.42578125" style="1" customWidth="1"/>
    <col min="15611" max="15611" width="31.28515625" style="1" bestFit="1" customWidth="1"/>
    <col min="15612" max="15613" width="11.85546875" style="1" customWidth="1"/>
    <col min="15614" max="15614" width="8.7109375" style="1" bestFit="1" customWidth="1"/>
    <col min="15615" max="15615" width="9.42578125" style="1" bestFit="1" customWidth="1"/>
    <col min="15616" max="15622" width="11.85546875" style="1" customWidth="1"/>
    <col min="15623" max="15623" width="5.7109375" style="1" customWidth="1"/>
    <col min="15624" max="15624" width="3.7109375" style="1" customWidth="1"/>
    <col min="15625" max="15854" width="9.140625" style="1"/>
    <col min="15855" max="15856" width="3.7109375" style="1" customWidth="1"/>
    <col min="15857" max="15860" width="12.5703125" style="1" customWidth="1"/>
    <col min="15861" max="15861" width="3.7109375" style="1" customWidth="1"/>
    <col min="15862" max="15862" width="42.85546875" style="1" bestFit="1" customWidth="1"/>
    <col min="15863" max="15864" width="11.28515625" style="1" customWidth="1"/>
    <col min="15865" max="15865" width="12.5703125" style="1" customWidth="1"/>
    <col min="15866" max="15866" width="13.42578125" style="1" customWidth="1"/>
    <col min="15867" max="15867" width="31.28515625" style="1" bestFit="1" customWidth="1"/>
    <col min="15868" max="15869" width="11.85546875" style="1" customWidth="1"/>
    <col min="15870" max="15870" width="8.7109375" style="1" bestFit="1" customWidth="1"/>
    <col min="15871" max="15871" width="9.42578125" style="1" bestFit="1" customWidth="1"/>
    <col min="15872" max="15878" width="11.85546875" style="1" customWidth="1"/>
    <col min="15879" max="15879" width="5.7109375" style="1" customWidth="1"/>
    <col min="15880" max="15880" width="3.7109375" style="1" customWidth="1"/>
    <col min="15881" max="16110" width="9.140625" style="1"/>
    <col min="16111" max="16112" width="3.7109375" style="1" customWidth="1"/>
    <col min="16113" max="16116" width="12.5703125" style="1" customWidth="1"/>
    <col min="16117" max="16117" width="3.7109375" style="1" customWidth="1"/>
    <col min="16118" max="16118" width="42.85546875" style="1" bestFit="1" customWidth="1"/>
    <col min="16119" max="16120" width="11.28515625" style="1" customWidth="1"/>
    <col min="16121" max="16121" width="12.5703125" style="1" customWidth="1"/>
    <col min="16122" max="16122" width="13.42578125" style="1" customWidth="1"/>
    <col min="16123" max="16123" width="31.28515625" style="1" bestFit="1" customWidth="1"/>
    <col min="16124" max="16125" width="11.85546875" style="1" customWidth="1"/>
    <col min="16126" max="16126" width="8.7109375" style="1" bestFit="1" customWidth="1"/>
    <col min="16127" max="16127" width="9.42578125" style="1" bestFit="1" customWidth="1"/>
    <col min="16128" max="16134" width="11.85546875" style="1" customWidth="1"/>
    <col min="16135" max="16135" width="5.7109375" style="1" customWidth="1"/>
    <col min="16136" max="16136" width="3.7109375" style="1" customWidth="1"/>
    <col min="16137" max="16384" width="9.140625" style="1"/>
  </cols>
  <sheetData>
    <row r="1" spans="2:27">
      <c r="N1" s="1"/>
      <c r="O1" s="1"/>
      <c r="P1" s="1"/>
      <c r="Q1" s="1"/>
    </row>
    <row r="2" spans="2:27">
      <c r="N2" s="1"/>
      <c r="O2" s="1"/>
      <c r="P2" s="1"/>
      <c r="Q2" s="1"/>
    </row>
    <row r="3" spans="2:27" ht="21.4" customHeight="1">
      <c r="C3" s="2"/>
      <c r="H3" s="3"/>
      <c r="I3" s="4"/>
      <c r="J3" s="5"/>
      <c r="M3" s="6" t="s">
        <v>0</v>
      </c>
      <c r="P3" s="1"/>
      <c r="Q3" s="1"/>
    </row>
    <row r="4" spans="2:27" ht="21.4" customHeight="1">
      <c r="C4" s="7"/>
      <c r="D4" s="8"/>
      <c r="E4" s="8"/>
      <c r="F4" s="8"/>
      <c r="I4" s="5"/>
      <c r="M4" s="6" t="s">
        <v>761</v>
      </c>
      <c r="P4" s="1"/>
      <c r="Q4" s="1"/>
    </row>
    <row r="5" spans="2:27" ht="19.5">
      <c r="C5" s="9"/>
      <c r="H5" s="66"/>
      <c r="I5" s="66"/>
      <c r="J5" s="66"/>
      <c r="K5" s="66"/>
      <c r="L5" s="66"/>
      <c r="M5" s="42" t="s">
        <v>1</v>
      </c>
      <c r="P5" s="1"/>
      <c r="Q5" s="1"/>
    </row>
    <row r="6" spans="2:27" ht="18.75">
      <c r="C6" s="1949" t="s">
        <v>93</v>
      </c>
      <c r="D6" s="1949"/>
      <c r="E6" s="1949"/>
      <c r="F6" s="1949"/>
      <c r="H6" s="1950"/>
      <c r="I6" s="1950"/>
      <c r="J6" s="1950"/>
      <c r="K6" s="1950"/>
      <c r="L6" s="1950"/>
      <c r="M6" s="1950"/>
      <c r="N6" s="1950"/>
      <c r="P6" s="1"/>
      <c r="Q6" s="1"/>
    </row>
    <row r="7" spans="2:27" ht="15.75" thickBot="1">
      <c r="C7" s="10" t="s">
        <v>3</v>
      </c>
      <c r="D7" s="11" t="s">
        <v>13</v>
      </c>
      <c r="E7" s="11" t="s">
        <v>101</v>
      </c>
      <c r="F7" s="12" t="s">
        <v>35</v>
      </c>
      <c r="H7" s="37" t="s">
        <v>2</v>
      </c>
      <c r="I7" s="36"/>
      <c r="J7"/>
      <c r="L7" s="1951" t="s">
        <v>30</v>
      </c>
      <c r="M7" s="1954"/>
      <c r="N7" s="1952"/>
      <c r="P7" s="1"/>
      <c r="Q7" s="1"/>
    </row>
    <row r="8" spans="2:27" ht="15.75" thickBot="1">
      <c r="B8" s="16">
        <f>C8-0.125+0.125</f>
        <v>6.125</v>
      </c>
      <c r="C8" s="150">
        <f>margins!Z3</f>
        <v>6.125</v>
      </c>
      <c r="D8" s="148">
        <v>98.379000000000005</v>
      </c>
      <c r="E8" s="148">
        <v>98.529000000000011</v>
      </c>
      <c r="F8" s="149">
        <v>98.529000000000011</v>
      </c>
      <c r="G8" s="16"/>
      <c r="H8" s="777" t="s">
        <v>6</v>
      </c>
      <c r="I8" s="778">
        <v>102</v>
      </c>
      <c r="J8"/>
      <c r="K8" s="776"/>
      <c r="L8" s="49" t="s">
        <v>31</v>
      </c>
      <c r="M8" s="25"/>
      <c r="N8" s="50"/>
      <c r="T8" s="1924" t="s">
        <v>366</v>
      </c>
      <c r="U8" s="1925"/>
      <c r="V8" s="1926"/>
      <c r="Y8" s="776"/>
      <c r="Z8" s="776"/>
      <c r="AA8" s="776"/>
    </row>
    <row r="9" spans="2:27" ht="15.75" thickBot="1">
      <c r="B9" s="16">
        <f t="shared" ref="B9:B33" si="0">C9-0.125+0.125</f>
        <v>6.25</v>
      </c>
      <c r="C9" s="150">
        <f>margins!Z4</f>
        <v>6.25</v>
      </c>
      <c r="D9" s="148">
        <v>99.004000000000005</v>
      </c>
      <c r="E9" s="148">
        <v>99.154000000000011</v>
      </c>
      <c r="F9" s="149">
        <v>99.154000000000011</v>
      </c>
      <c r="G9" s="19"/>
      <c r="H9" s="558" t="s">
        <v>767</v>
      </c>
      <c r="I9" s="779">
        <v>100.5</v>
      </c>
      <c r="J9"/>
      <c r="K9" s="776"/>
      <c r="L9" s="51" t="s">
        <v>90</v>
      </c>
      <c r="M9" s="25"/>
      <c r="N9" s="50"/>
      <c r="T9" s="519"/>
      <c r="U9" s="519"/>
      <c r="V9" s="519"/>
      <c r="Y9" s="776"/>
      <c r="Z9" s="776"/>
      <c r="AA9" s="776"/>
    </row>
    <row r="10" spans="2:27" ht="15.75" thickBot="1">
      <c r="B10" s="16">
        <f t="shared" si="0"/>
        <v>6.375</v>
      </c>
      <c r="C10" s="150">
        <f>margins!Z5</f>
        <v>6.375</v>
      </c>
      <c r="D10" s="148">
        <v>99.629000000000005</v>
      </c>
      <c r="E10" s="148">
        <v>99.779000000000011</v>
      </c>
      <c r="F10" s="149">
        <v>99.779000000000011</v>
      </c>
      <c r="G10" s="19"/>
      <c r="H10" s="780" t="s">
        <v>8</v>
      </c>
      <c r="I10" s="781">
        <v>0</v>
      </c>
      <c r="J10"/>
      <c r="K10" s="776"/>
      <c r="L10" s="51" t="s">
        <v>91</v>
      </c>
      <c r="M10" s="25"/>
      <c r="N10" s="50"/>
      <c r="Q10" s="1"/>
      <c r="T10" s="544" t="s">
        <v>226</v>
      </c>
      <c r="U10" s="545" t="s">
        <v>227</v>
      </c>
      <c r="V10" s="545" t="s">
        <v>228</v>
      </c>
      <c r="Y10" s="776"/>
      <c r="Z10" s="776"/>
      <c r="AA10" s="776"/>
    </row>
    <row r="11" spans="2:27" ht="15.75" thickBot="1">
      <c r="B11" s="16">
        <f t="shared" si="0"/>
        <v>6.5</v>
      </c>
      <c r="C11" s="150">
        <f>margins!Z6</f>
        <v>6.5</v>
      </c>
      <c r="D11" s="148">
        <v>100.254</v>
      </c>
      <c r="E11" s="148">
        <v>100.40400000000001</v>
      </c>
      <c r="F11" s="149">
        <v>100.40400000000001</v>
      </c>
      <c r="G11" s="19"/>
      <c r="H11" s="782" t="s">
        <v>10</v>
      </c>
      <c r="I11" s="24">
        <v>-0.375</v>
      </c>
      <c r="J11"/>
      <c r="K11" s="776"/>
      <c r="L11" s="52" t="s">
        <v>32</v>
      </c>
      <c r="M11" s="53"/>
      <c r="N11" s="54"/>
      <c r="Q11" s="1"/>
      <c r="Y11" s="776"/>
      <c r="Z11" s="776"/>
      <c r="AA11" s="776"/>
    </row>
    <row r="12" spans="2:27">
      <c r="B12" s="16">
        <f t="shared" si="0"/>
        <v>6.625</v>
      </c>
      <c r="C12" s="150">
        <f>margins!Z7</f>
        <v>6.625</v>
      </c>
      <c r="D12" s="148">
        <v>100.879</v>
      </c>
      <c r="E12" s="148">
        <v>101.02900000000001</v>
      </c>
      <c r="F12" s="149">
        <v>101.02900000000001</v>
      </c>
      <c r="G12" s="19"/>
      <c r="H12" s="1830" t="s">
        <v>818</v>
      </c>
      <c r="I12" s="1831"/>
      <c r="J12" s="1832"/>
      <c r="K12" s="776"/>
      <c r="L12" s="1961"/>
      <c r="M12" s="1961"/>
      <c r="Q12" s="1"/>
      <c r="T12" s="709" t="s">
        <v>229</v>
      </c>
      <c r="U12" s="532" t="s">
        <v>221</v>
      </c>
      <c r="V12" s="537"/>
      <c r="Y12" s="776"/>
      <c r="Z12" s="776"/>
      <c r="AA12" s="776"/>
    </row>
    <row r="13" spans="2:27">
      <c r="B13" s="16">
        <f t="shared" si="0"/>
        <v>6.75</v>
      </c>
      <c r="C13" s="150">
        <f>margins!Z8</f>
        <v>6.75</v>
      </c>
      <c r="D13" s="148">
        <v>101.504</v>
      </c>
      <c r="E13" s="148">
        <v>101.65400000000001</v>
      </c>
      <c r="F13" s="149">
        <v>101.65400000000001</v>
      </c>
      <c r="G13" s="19"/>
      <c r="H13" s="1088" t="s">
        <v>575</v>
      </c>
      <c r="I13" s="1089"/>
      <c r="J13" s="1090">
        <v>0.375</v>
      </c>
      <c r="K13" s="776"/>
      <c r="L13" s="1960" t="s">
        <v>492</v>
      </c>
      <c r="M13" s="1960"/>
      <c r="N13" s="896" t="s">
        <v>6</v>
      </c>
      <c r="Q13" s="1"/>
      <c r="T13" s="711" t="s">
        <v>5</v>
      </c>
      <c r="U13" s="712" t="s">
        <v>365</v>
      </c>
      <c r="V13" s="538"/>
      <c r="Y13" s="776"/>
      <c r="Z13" s="776"/>
      <c r="AA13" s="776"/>
    </row>
    <row r="14" spans="2:27" ht="15.75" thickBot="1">
      <c r="B14" s="16">
        <f t="shared" si="0"/>
        <v>6.875</v>
      </c>
      <c r="C14" s="150">
        <f>margins!Z9</f>
        <v>6.875</v>
      </c>
      <c r="D14" s="148">
        <v>102.09700000000001</v>
      </c>
      <c r="E14" s="148">
        <v>102.247</v>
      </c>
      <c r="F14" s="149">
        <v>102.247</v>
      </c>
      <c r="G14" s="19"/>
      <c r="H14" s="1091" t="s">
        <v>582</v>
      </c>
      <c r="I14" s="1092"/>
      <c r="J14" s="1093">
        <v>0.375</v>
      </c>
      <c r="K14" s="776"/>
      <c r="L14" s="777" t="s">
        <v>112</v>
      </c>
      <c r="M14" s="892">
        <v>0.5</v>
      </c>
      <c r="N14" s="892">
        <v>102</v>
      </c>
      <c r="Q14" s="1"/>
      <c r="T14" s="711" t="s">
        <v>230</v>
      </c>
      <c r="U14" s="533">
        <v>8</v>
      </c>
      <c r="V14" s="538">
        <f>IF(U13="No",IF(U12="7/6 Arm",VLOOKUP(U14,$C$8:$F$33,2,FALSE),IF(U12="10/6 Arm",VLOOKUP(U14,$C$8:$F$33,3,FALSE),VLOOKUP(U14,$C$8:$F$33,4,FALSE))),IF(U13="Yes",IF(U12="7/6 Arm",VLOOKUP(U14,$C$43:$F$68,2,FALSE),IF(U12="10/6 Arm",VLOOKUP(U14,$C$43:$F$68,3,FALSE),VLOOKUP(U14,$C$43:$F$68,4,FALSE))),"NA"))</f>
        <v>105.66000000000001</v>
      </c>
      <c r="Y14" s="776"/>
      <c r="Z14" s="776"/>
      <c r="AA14" s="776"/>
    </row>
    <row r="15" spans="2:27" ht="15" customHeight="1">
      <c r="B15" s="16">
        <f t="shared" si="0"/>
        <v>7</v>
      </c>
      <c r="C15" s="150">
        <f>margins!Z10</f>
        <v>7</v>
      </c>
      <c r="D15" s="148">
        <v>102.628</v>
      </c>
      <c r="E15" s="148">
        <v>102.77800000000001</v>
      </c>
      <c r="F15" s="149">
        <v>102.77800000000001</v>
      </c>
      <c r="G15" s="19"/>
      <c r="I15"/>
      <c r="J15"/>
      <c r="K15" s="776"/>
      <c r="L15" s="876" t="s">
        <v>113</v>
      </c>
      <c r="M15" s="893">
        <v>0.25</v>
      </c>
      <c r="N15" s="892">
        <v>102</v>
      </c>
      <c r="T15" s="529" t="s">
        <v>409</v>
      </c>
      <c r="U15" s="533" t="s">
        <v>20</v>
      </c>
      <c r="V15" s="538"/>
      <c r="Y15" s="776"/>
      <c r="Z15" s="776"/>
      <c r="AA15" s="776"/>
    </row>
    <row r="16" spans="2:27" ht="15" customHeight="1">
      <c r="B16" s="16">
        <f t="shared" si="0"/>
        <v>7.125</v>
      </c>
      <c r="C16" s="150">
        <f>margins!Z11</f>
        <v>7.125</v>
      </c>
      <c r="D16" s="148">
        <v>103.09700000000001</v>
      </c>
      <c r="E16" s="148">
        <v>103.247</v>
      </c>
      <c r="F16" s="149">
        <v>103.247</v>
      </c>
      <c r="G16" s="19"/>
      <c r="H16" s="1951" t="s">
        <v>33</v>
      </c>
      <c r="I16" s="1952"/>
      <c r="K16" s="776"/>
      <c r="L16" s="558" t="s">
        <v>7</v>
      </c>
      <c r="M16" s="894">
        <v>0</v>
      </c>
      <c r="N16" s="892">
        <v>102</v>
      </c>
      <c r="T16" s="711" t="s">
        <v>231</v>
      </c>
      <c r="U16" s="533" t="s">
        <v>26</v>
      </c>
      <c r="V16" s="538"/>
      <c r="Y16" s="776"/>
      <c r="Z16" s="776"/>
      <c r="AA16" s="776"/>
    </row>
    <row r="17" spans="2:27" ht="15" customHeight="1">
      <c r="B17" s="16">
        <f t="shared" si="0"/>
        <v>7.25</v>
      </c>
      <c r="C17" s="150">
        <f>margins!Z12</f>
        <v>7.25</v>
      </c>
      <c r="D17" s="148">
        <v>103.56500000000001</v>
      </c>
      <c r="E17" s="148">
        <v>103.715</v>
      </c>
      <c r="F17" s="149">
        <v>103.715</v>
      </c>
      <c r="G17" s="19"/>
      <c r="H17" s="46" t="s">
        <v>97</v>
      </c>
      <c r="I17" s="55">
        <v>-0.125</v>
      </c>
      <c r="K17" s="776"/>
      <c r="L17" s="558" t="s">
        <v>9</v>
      </c>
      <c r="M17" s="893">
        <v>-0.375</v>
      </c>
      <c r="N17" s="892">
        <v>101</v>
      </c>
      <c r="T17" s="711" t="s">
        <v>361</v>
      </c>
      <c r="U17" s="712" t="s">
        <v>220</v>
      </c>
      <c r="V17" s="538">
        <f>IF(U17="Full Doc - 2 Years",INDEX($J$25:$R$31,MATCH(U16,I25:I31,0),MATCH(U15,$J$24:$R$24,0),1),0)</f>
        <v>0</v>
      </c>
      <c r="Y17" s="776"/>
      <c r="Z17" s="776"/>
      <c r="AA17" s="776"/>
    </row>
    <row r="18" spans="2:27" ht="15" customHeight="1">
      <c r="B18" s="16">
        <f t="shared" si="0"/>
        <v>7.375</v>
      </c>
      <c r="C18" s="150">
        <f>margins!Z13</f>
        <v>7.375</v>
      </c>
      <c r="D18" s="148">
        <v>103.94000000000001</v>
      </c>
      <c r="E18" s="148">
        <v>104.09</v>
      </c>
      <c r="F18" s="149">
        <v>104.09</v>
      </c>
      <c r="G18" s="19"/>
      <c r="H18" s="46" t="s">
        <v>98</v>
      </c>
      <c r="I18" s="55">
        <v>-0.25</v>
      </c>
      <c r="K18" s="776"/>
      <c r="L18" s="558" t="s">
        <v>11</v>
      </c>
      <c r="M18" s="893">
        <v>-0.75</v>
      </c>
      <c r="N18" s="892">
        <v>100.5</v>
      </c>
      <c r="T18" s="711" t="s">
        <v>362</v>
      </c>
      <c r="U18" s="712" t="s">
        <v>220</v>
      </c>
      <c r="V18" s="538">
        <f>IF(U18="Full Doc - 1 Year",INDEX($J$25:$R$32,MATCH(U18,I25:I32,0),MATCH(U15,$J$24:$R$24,0),1),0)</f>
        <v>0</v>
      </c>
      <c r="Y18" s="776"/>
      <c r="Z18" s="776"/>
      <c r="AA18" s="776"/>
    </row>
    <row r="19" spans="2:27" ht="15" customHeight="1">
      <c r="B19" s="16">
        <f t="shared" si="0"/>
        <v>7.5</v>
      </c>
      <c r="C19" s="150">
        <f>margins!Z14</f>
        <v>7.5</v>
      </c>
      <c r="D19" s="148">
        <v>104.31500000000001</v>
      </c>
      <c r="E19" s="148">
        <v>104.465</v>
      </c>
      <c r="F19" s="149">
        <v>104.465</v>
      </c>
      <c r="G19" s="19"/>
      <c r="H19" s="46" t="s">
        <v>99</v>
      </c>
      <c r="I19" s="55">
        <v>-0.375</v>
      </c>
      <c r="K19" s="776"/>
      <c r="L19" s="23" t="s">
        <v>12</v>
      </c>
      <c r="M19" s="895">
        <v>-1</v>
      </c>
      <c r="N19" s="892">
        <v>100</v>
      </c>
      <c r="T19" s="711" t="s">
        <v>5</v>
      </c>
      <c r="U19" s="533" t="s">
        <v>41</v>
      </c>
      <c r="V19" s="538">
        <f>IF(U19="Choose a Selection",0,(INDEX($J$33:$R$39,MATCH($U$16,I33:I39,0),MATCH($U$15,$J$24:$R$24,0),1)))</f>
        <v>-1.125</v>
      </c>
      <c r="Y19" s="776"/>
      <c r="Z19" s="776"/>
      <c r="AA19" s="776"/>
    </row>
    <row r="20" spans="2:27" ht="15" customHeight="1">
      <c r="B20" s="16">
        <f t="shared" si="0"/>
        <v>7.625</v>
      </c>
      <c r="C20" s="150">
        <f>margins!Z15</f>
        <v>7.625</v>
      </c>
      <c r="D20" s="148">
        <v>104.65900000000001</v>
      </c>
      <c r="E20" s="148">
        <v>104.80900000000001</v>
      </c>
      <c r="F20" s="149">
        <v>104.80900000000001</v>
      </c>
      <c r="G20" s="19"/>
      <c r="H20" s="46" t="s">
        <v>100</v>
      </c>
      <c r="I20" s="55">
        <v>-0.5</v>
      </c>
      <c r="K20" s="776"/>
      <c r="L20" s="40" t="s">
        <v>495</v>
      </c>
      <c r="N20" s="1"/>
      <c r="Q20" s="1"/>
      <c r="S20" s="25"/>
      <c r="T20" s="711" t="s">
        <v>364</v>
      </c>
      <c r="U20" s="533" t="s">
        <v>637</v>
      </c>
      <c r="V20" s="538">
        <f>IF(U20="Choose a Selection",0,(INDEX($J$40:$R$44,MATCH(U20,I40:I44,0),MATCH($U$15,$J$24:$R$24,0),1)))</f>
        <v>-0.25</v>
      </c>
      <c r="Y20" s="776"/>
      <c r="Z20" s="776"/>
      <c r="AA20" s="776"/>
    </row>
    <row r="21" spans="2:27" ht="15" customHeight="1">
      <c r="B21" s="16">
        <f t="shared" si="0"/>
        <v>7.75</v>
      </c>
      <c r="C21" s="150">
        <f>margins!Z16</f>
        <v>7.75</v>
      </c>
      <c r="D21" s="148">
        <v>105.003</v>
      </c>
      <c r="E21" s="148">
        <v>105.15300000000001</v>
      </c>
      <c r="F21" s="149">
        <v>105.15300000000001</v>
      </c>
      <c r="G21" s="19"/>
      <c r="H21" s="47" t="s">
        <v>34</v>
      </c>
      <c r="I21" s="48"/>
      <c r="J21" s="27"/>
      <c r="K21" s="776"/>
      <c r="L21" s="40" t="s">
        <v>496</v>
      </c>
      <c r="P21" s="40"/>
      <c r="Q21" s="1"/>
      <c r="S21" s="25"/>
      <c r="T21" s="711" t="s">
        <v>77</v>
      </c>
      <c r="U21" s="533" t="s">
        <v>220</v>
      </c>
      <c r="V21" s="538">
        <f>IF(U21="Choose a Selection",0,(INDEX($J$49:$R$72,MATCH(U21,$I$49:$I$72,0),MATCH($U$15,$J$48:$R$48,0),1)))</f>
        <v>0</v>
      </c>
      <c r="Y21" s="776"/>
      <c r="Z21" s="776"/>
      <c r="AA21" s="776"/>
    </row>
    <row r="22" spans="2:27" ht="15" customHeight="1">
      <c r="B22" s="16">
        <f t="shared" si="0"/>
        <v>7.875</v>
      </c>
      <c r="C22" s="150">
        <f>margins!Z17</f>
        <v>7.875</v>
      </c>
      <c r="D22" s="148">
        <v>105.34700000000001</v>
      </c>
      <c r="E22" s="148">
        <v>105.497</v>
      </c>
      <c r="F22" s="149">
        <v>105.497</v>
      </c>
      <c r="G22" s="19"/>
      <c r="K22" s="776"/>
      <c r="L22" s="40" t="s">
        <v>497</v>
      </c>
      <c r="S22" s="25"/>
      <c r="T22" s="711" t="s">
        <v>49</v>
      </c>
      <c r="U22" s="533" t="s">
        <v>50</v>
      </c>
      <c r="V22" s="538">
        <f t="shared" ref="V22:V27" si="1">IF(U22="Choose a Selection",0,(INDEX($J$50:$R$72,MATCH(U22,$I$50:$I$72,0),MATCH($U$15,$J$48:$R$48,0),1)))</f>
        <v>0</v>
      </c>
      <c r="Y22" s="776"/>
      <c r="Z22" s="776"/>
      <c r="AA22" s="776"/>
    </row>
    <row r="23" spans="2:27" ht="15" customHeight="1">
      <c r="B23" s="16">
        <f t="shared" si="0"/>
        <v>8</v>
      </c>
      <c r="C23" s="150">
        <f>margins!Z18</f>
        <v>8</v>
      </c>
      <c r="D23" s="148">
        <v>105.66000000000001</v>
      </c>
      <c r="E23" s="148">
        <v>105.81</v>
      </c>
      <c r="F23" s="149">
        <v>105.81</v>
      </c>
      <c r="G23" s="19"/>
      <c r="H23" s="3" t="s">
        <v>485</v>
      </c>
      <c r="K23" s="776"/>
      <c r="L23" s="40" t="s">
        <v>785</v>
      </c>
      <c r="N23" s="22"/>
      <c r="O23" s="21"/>
      <c r="S23" s="25"/>
      <c r="T23" s="711" t="s">
        <v>52</v>
      </c>
      <c r="U23" s="533" t="s">
        <v>220</v>
      </c>
      <c r="V23" s="538">
        <f t="shared" si="1"/>
        <v>0</v>
      </c>
      <c r="Y23" s="776"/>
      <c r="Z23" s="776"/>
      <c r="AA23" s="776"/>
    </row>
    <row r="24" spans="2:27" ht="15" customHeight="1">
      <c r="B24" s="16">
        <f t="shared" si="0"/>
        <v>8.125</v>
      </c>
      <c r="C24" s="150">
        <f>margins!Z19</f>
        <v>8.125</v>
      </c>
      <c r="D24" s="148">
        <v>105.91000000000001</v>
      </c>
      <c r="E24" s="148">
        <v>106.06</v>
      </c>
      <c r="F24" s="149">
        <v>106.06</v>
      </c>
      <c r="G24" s="19"/>
      <c r="H24" s="137"/>
      <c r="I24" s="138"/>
      <c r="J24" s="62" t="s">
        <v>15</v>
      </c>
      <c r="K24" s="62" t="s">
        <v>16</v>
      </c>
      <c r="L24" s="62" t="s">
        <v>17</v>
      </c>
      <c r="M24" s="62" t="s">
        <v>18</v>
      </c>
      <c r="N24" s="62" t="s">
        <v>19</v>
      </c>
      <c r="O24" s="62" t="s">
        <v>20</v>
      </c>
      <c r="P24" s="62" t="s">
        <v>21</v>
      </c>
      <c r="Q24" s="62" t="s">
        <v>22</v>
      </c>
      <c r="R24" s="63" t="s">
        <v>23</v>
      </c>
      <c r="S24" s="25"/>
      <c r="T24" s="711" t="s">
        <v>61</v>
      </c>
      <c r="U24" s="712" t="s">
        <v>220</v>
      </c>
      <c r="V24" s="538">
        <f t="shared" si="1"/>
        <v>0</v>
      </c>
      <c r="Y24" s="776"/>
      <c r="Z24" s="776"/>
      <c r="AA24" s="776"/>
    </row>
    <row r="25" spans="2:27" ht="15" customHeight="1">
      <c r="B25" s="16">
        <f t="shared" si="0"/>
        <v>8.25</v>
      </c>
      <c r="C25" s="150">
        <f>margins!Z20</f>
        <v>8.25</v>
      </c>
      <c r="D25" s="148">
        <v>106.16000000000001</v>
      </c>
      <c r="E25" s="148">
        <v>106.31</v>
      </c>
      <c r="F25" s="149">
        <v>106.31</v>
      </c>
      <c r="G25" s="19"/>
      <c r="H25" s="1955" t="s">
        <v>218</v>
      </c>
      <c r="I25" s="68" t="s">
        <v>40</v>
      </c>
      <c r="J25" s="1046">
        <v>0.75</v>
      </c>
      <c r="K25" s="1047">
        <v>0.75</v>
      </c>
      <c r="L25" s="1047">
        <v>0.5</v>
      </c>
      <c r="M25" s="1047">
        <v>0.375</v>
      </c>
      <c r="N25" s="1047">
        <v>0.125</v>
      </c>
      <c r="O25" s="1047">
        <v>0</v>
      </c>
      <c r="P25" s="1047">
        <v>-0.125</v>
      </c>
      <c r="Q25" s="1047">
        <v>-1.375</v>
      </c>
      <c r="R25" s="1048">
        <v>-2.5</v>
      </c>
      <c r="S25" s="25"/>
      <c r="T25" s="711" t="s">
        <v>65</v>
      </c>
      <c r="U25" s="712" t="s">
        <v>220</v>
      </c>
      <c r="V25" s="538">
        <f t="shared" si="1"/>
        <v>0</v>
      </c>
      <c r="Y25" s="776"/>
      <c r="Z25" s="776"/>
      <c r="AA25" s="776"/>
    </row>
    <row r="26" spans="2:27" ht="15" customHeight="1">
      <c r="B26" s="16">
        <f t="shared" si="0"/>
        <v>8.375</v>
      </c>
      <c r="C26" s="150">
        <f>margins!Z21</f>
        <v>8.375</v>
      </c>
      <c r="D26" s="148">
        <v>106.41000000000001</v>
      </c>
      <c r="E26" s="148">
        <v>106.56</v>
      </c>
      <c r="F26" s="149">
        <v>106.56</v>
      </c>
      <c r="G26" s="19"/>
      <c r="H26" s="1956"/>
      <c r="I26" s="68" t="s">
        <v>39</v>
      </c>
      <c r="J26" s="1049">
        <v>0.75</v>
      </c>
      <c r="K26" s="1050">
        <v>0.75</v>
      </c>
      <c r="L26" s="1050">
        <v>0.5</v>
      </c>
      <c r="M26" s="1050">
        <v>0.375</v>
      </c>
      <c r="N26" s="1050">
        <v>0.125</v>
      </c>
      <c r="O26" s="1050">
        <v>0</v>
      </c>
      <c r="P26" s="1050">
        <v>-0.25</v>
      </c>
      <c r="Q26" s="1050">
        <v>-1.5</v>
      </c>
      <c r="R26" s="1051">
        <v>-2.625</v>
      </c>
      <c r="T26" s="711" t="s">
        <v>67</v>
      </c>
      <c r="U26" s="712" t="s">
        <v>220</v>
      </c>
      <c r="V26" s="538">
        <f t="shared" si="1"/>
        <v>0</v>
      </c>
      <c r="Y26" s="776"/>
      <c r="Z26" s="776"/>
      <c r="AA26" s="776"/>
    </row>
    <row r="27" spans="2:27" ht="15" customHeight="1">
      <c r="B27" s="16">
        <f t="shared" si="0"/>
        <v>8.5</v>
      </c>
      <c r="C27" s="150">
        <f>margins!Z22</f>
        <v>8.5</v>
      </c>
      <c r="D27" s="148">
        <v>106.66000000000001</v>
      </c>
      <c r="E27" s="148">
        <v>106.81</v>
      </c>
      <c r="F27" s="149">
        <v>106.81</v>
      </c>
      <c r="G27" s="19"/>
      <c r="H27" s="1956"/>
      <c r="I27" s="68" t="s">
        <v>24</v>
      </c>
      <c r="J27" s="1049">
        <v>0.625</v>
      </c>
      <c r="K27" s="1050">
        <v>0.625</v>
      </c>
      <c r="L27" s="1050">
        <v>0.375</v>
      </c>
      <c r="M27" s="1050">
        <v>0.25</v>
      </c>
      <c r="N27" s="1050">
        <v>0</v>
      </c>
      <c r="O27" s="1050">
        <v>-0.125</v>
      </c>
      <c r="P27" s="1050">
        <v>-0.375</v>
      </c>
      <c r="Q27" s="1050">
        <v>-1.875</v>
      </c>
      <c r="R27" s="1051">
        <v>-3.125</v>
      </c>
      <c r="T27" s="711" t="s">
        <v>70</v>
      </c>
      <c r="U27" s="533" t="s">
        <v>220</v>
      </c>
      <c r="V27" s="538">
        <f t="shared" si="1"/>
        <v>0</v>
      </c>
      <c r="Y27" s="776"/>
      <c r="Z27" s="776"/>
      <c r="AA27" s="776"/>
    </row>
    <row r="28" spans="2:27" ht="15" customHeight="1">
      <c r="B28" s="16">
        <f t="shared" si="0"/>
        <v>8.625</v>
      </c>
      <c r="C28" s="150">
        <f>margins!Z23</f>
        <v>8.625</v>
      </c>
      <c r="D28" s="148">
        <v>106.91000000000001</v>
      </c>
      <c r="E28" s="148">
        <v>107.06</v>
      </c>
      <c r="F28" s="149">
        <v>107.06</v>
      </c>
      <c r="G28" s="19"/>
      <c r="H28" s="1956"/>
      <c r="I28" s="68" t="s">
        <v>25</v>
      </c>
      <c r="J28" s="1049">
        <v>0.5</v>
      </c>
      <c r="K28" s="1050">
        <v>0.5</v>
      </c>
      <c r="L28" s="1050">
        <v>0.25</v>
      </c>
      <c r="M28" s="1050">
        <v>0.125</v>
      </c>
      <c r="N28" s="1050">
        <v>-0.125</v>
      </c>
      <c r="O28" s="1050">
        <v>-0.375</v>
      </c>
      <c r="P28" s="1050">
        <v>-0.875</v>
      </c>
      <c r="Q28" s="1050">
        <v>-2.25</v>
      </c>
      <c r="R28" s="1051">
        <v>-3.75</v>
      </c>
      <c r="T28" s="711" t="s">
        <v>155</v>
      </c>
      <c r="U28" s="533" t="s">
        <v>220</v>
      </c>
      <c r="V28" s="538">
        <f>IF(U28="Choose a Selection",0,(INDEX($J$49:$R$73,MATCH(U28,$I$49:$I$73,0),MATCH($U$15,$J$48:$R$48,0),1)))</f>
        <v>0</v>
      </c>
      <c r="Y28" s="776"/>
      <c r="Z28" s="776"/>
      <c r="AA28" s="776"/>
    </row>
    <row r="29" spans="2:27" ht="15" customHeight="1">
      <c r="B29" s="16">
        <f t="shared" si="0"/>
        <v>8.75</v>
      </c>
      <c r="C29" s="150">
        <f>margins!Z24</f>
        <v>8.75</v>
      </c>
      <c r="D29" s="148">
        <v>107.16000000000001</v>
      </c>
      <c r="E29" s="148">
        <v>107.31</v>
      </c>
      <c r="F29" s="149">
        <v>107.31</v>
      </c>
      <c r="G29" s="19"/>
      <c r="H29" s="1956"/>
      <c r="I29" s="68" t="s">
        <v>26</v>
      </c>
      <c r="J29" s="1049">
        <v>0.375</v>
      </c>
      <c r="K29" s="1050">
        <v>0.375</v>
      </c>
      <c r="L29" s="1050">
        <v>0.125</v>
      </c>
      <c r="M29" s="1050">
        <v>0</v>
      </c>
      <c r="N29" s="1050">
        <v>-0.5</v>
      </c>
      <c r="O29" s="1050">
        <v>-1</v>
      </c>
      <c r="P29" s="1050">
        <v>-1.375</v>
      </c>
      <c r="Q29" s="1050">
        <v>-3.25</v>
      </c>
      <c r="R29" s="1051">
        <v>-4.625</v>
      </c>
      <c r="T29" s="711" t="s">
        <v>408</v>
      </c>
      <c r="U29" s="712" t="s">
        <v>220</v>
      </c>
      <c r="V29" s="538">
        <f>IF(U29="Choose a Selection",0,VLOOKUP(U29,$L$14:$M$19,2,FALSE))</f>
        <v>0</v>
      </c>
      <c r="Y29" s="776"/>
      <c r="Z29" s="776"/>
      <c r="AA29" s="776"/>
    </row>
    <row r="30" spans="2:27" ht="15" customHeight="1">
      <c r="B30" s="16">
        <f t="shared" si="0"/>
        <v>8.875</v>
      </c>
      <c r="C30" s="150">
        <f>margins!Z25</f>
        <v>8.875</v>
      </c>
      <c r="D30" s="148">
        <v>107.41000000000001</v>
      </c>
      <c r="E30" s="148">
        <v>107.56</v>
      </c>
      <c r="F30" s="149">
        <v>107.56</v>
      </c>
      <c r="G30" s="19"/>
      <c r="H30" s="1956"/>
      <c r="I30" s="68" t="s">
        <v>27</v>
      </c>
      <c r="J30" s="1049">
        <v>0.375</v>
      </c>
      <c r="K30" s="1050">
        <v>0.375</v>
      </c>
      <c r="L30" s="1050">
        <v>0</v>
      </c>
      <c r="M30" s="1050">
        <v>-0.375</v>
      </c>
      <c r="N30" s="1050">
        <v>-0.875</v>
      </c>
      <c r="O30" s="1050">
        <v>-1.75</v>
      </c>
      <c r="P30" s="1050">
        <v>-2.125</v>
      </c>
      <c r="Q30" s="1050">
        <v>-4</v>
      </c>
      <c r="R30" s="1051">
        <v>-5.875</v>
      </c>
      <c r="T30" s="711" t="s">
        <v>74</v>
      </c>
      <c r="U30" s="533" t="s">
        <v>220</v>
      </c>
      <c r="V30" s="538">
        <f>IF(U30="Choose a Selection",0,(INDEX($J$50:$R$72,MATCH(U30,$I$50:$I$72,0),MATCH($U$15,$J$48:$R$48,0),1)))</f>
        <v>0</v>
      </c>
      <c r="Y30" s="776"/>
      <c r="Z30" s="776"/>
      <c r="AA30" s="776"/>
    </row>
    <row r="31" spans="2:27" ht="15" customHeight="1">
      <c r="B31" s="16">
        <f t="shared" si="0"/>
        <v>9</v>
      </c>
      <c r="C31" s="150">
        <f>margins!Z26</f>
        <v>9</v>
      </c>
      <c r="D31" s="148">
        <v>107.59700000000001</v>
      </c>
      <c r="E31" s="148">
        <v>107.747</v>
      </c>
      <c r="F31" s="149">
        <v>107.747</v>
      </c>
      <c r="G31" s="19"/>
      <c r="H31" s="1957"/>
      <c r="I31" s="56" t="s">
        <v>28</v>
      </c>
      <c r="J31" s="1052">
        <v>-0.25</v>
      </c>
      <c r="K31" s="1053">
        <v>-0.5</v>
      </c>
      <c r="L31" s="1053">
        <v>-0.75</v>
      </c>
      <c r="M31" s="1053">
        <v>-1.25</v>
      </c>
      <c r="N31" s="1053">
        <v>-2</v>
      </c>
      <c r="O31" s="1053">
        <v>-2.5</v>
      </c>
      <c r="P31" s="1053">
        <v>-3.125</v>
      </c>
      <c r="Q31" s="1053" t="s">
        <v>14</v>
      </c>
      <c r="R31" s="1054" t="s">
        <v>14</v>
      </c>
      <c r="T31" s="711" t="s">
        <v>757</v>
      </c>
      <c r="U31" s="533" t="s">
        <v>220</v>
      </c>
      <c r="V31" s="538">
        <f>IF(U31="Choose a Selection",0,(INDEX($J$50:$R$73,MATCH(U31,$I$50:$I$73,0),MATCH($U$15,$J$48:$R$48,0),1)))</f>
        <v>0</v>
      </c>
      <c r="W31" s="776"/>
      <c r="X31" s="776"/>
    </row>
    <row r="32" spans="2:27" ht="15" customHeight="1">
      <c r="B32" s="16">
        <f t="shared" si="0"/>
        <v>9.125</v>
      </c>
      <c r="C32" s="150">
        <f>margins!Z27</f>
        <v>9.125</v>
      </c>
      <c r="D32" s="148">
        <v>107.78500000000001</v>
      </c>
      <c r="E32" s="148">
        <v>107.935</v>
      </c>
      <c r="F32" s="149">
        <v>107.935</v>
      </c>
      <c r="G32" s="19"/>
      <c r="H32" s="1106" t="s">
        <v>584</v>
      </c>
      <c r="I32" s="759" t="s">
        <v>363</v>
      </c>
      <c r="J32" s="928">
        <v>0</v>
      </c>
      <c r="K32" s="929">
        <v>0</v>
      </c>
      <c r="L32" s="929">
        <v>0</v>
      </c>
      <c r="M32" s="929">
        <v>0</v>
      </c>
      <c r="N32" s="929">
        <v>0</v>
      </c>
      <c r="O32" s="929">
        <v>0</v>
      </c>
      <c r="P32" s="929">
        <v>0</v>
      </c>
      <c r="Q32" s="929">
        <v>-0.25</v>
      </c>
      <c r="R32" s="930">
        <v>-0.375</v>
      </c>
      <c r="T32" s="711" t="s">
        <v>236</v>
      </c>
      <c r="U32" s="712">
        <v>30</v>
      </c>
      <c r="V32" s="538">
        <f>IF(U32=15,0,I11)</f>
        <v>-0.375</v>
      </c>
      <c r="Y32" s="776"/>
      <c r="Z32" s="776"/>
      <c r="AA32" s="776"/>
    </row>
    <row r="33" spans="2:27" ht="15" customHeight="1">
      <c r="B33" s="16">
        <f t="shared" si="0"/>
        <v>9.25</v>
      </c>
      <c r="C33" s="150">
        <f>margins!Z28</f>
        <v>9.25</v>
      </c>
      <c r="D33" s="148">
        <v>107.97200000000001</v>
      </c>
      <c r="E33" s="148">
        <v>108.122</v>
      </c>
      <c r="F33" s="149">
        <v>108.122</v>
      </c>
      <c r="G33" s="19"/>
      <c r="H33" s="70" t="s">
        <v>5</v>
      </c>
      <c r="I33" s="68" t="s">
        <v>40</v>
      </c>
      <c r="J33" s="1049">
        <v>0.875</v>
      </c>
      <c r="K33" s="1050">
        <v>0.875</v>
      </c>
      <c r="L33" s="1050">
        <v>0.625</v>
      </c>
      <c r="M33" s="1050">
        <v>0.5</v>
      </c>
      <c r="N33" s="1050">
        <v>0.25</v>
      </c>
      <c r="O33" s="1050">
        <v>0</v>
      </c>
      <c r="P33" s="1050">
        <v>-0.25</v>
      </c>
      <c r="Q33" s="1050">
        <v>-1.5</v>
      </c>
      <c r="R33" s="1051">
        <v>-2.75</v>
      </c>
      <c r="T33" s="1671" t="s">
        <v>800</v>
      </c>
      <c r="U33" s="533" t="s">
        <v>220</v>
      </c>
      <c r="V33" s="1672">
        <f>_xlfn.IFNA(VLOOKUP(U33,H13:J14,3,0), 0)</f>
        <v>0</v>
      </c>
      <c r="Y33" s="776"/>
      <c r="Z33" s="776"/>
      <c r="AA33" s="776"/>
    </row>
    <row r="34" spans="2:27" ht="15.75" thickBot="1">
      <c r="C34" s="96"/>
      <c r="D34" s="96"/>
      <c r="E34" s="96"/>
      <c r="F34" s="96"/>
      <c r="G34" s="19"/>
      <c r="H34" s="58" t="s">
        <v>41</v>
      </c>
      <c r="I34" s="68" t="s">
        <v>39</v>
      </c>
      <c r="J34" s="1049">
        <v>0.875</v>
      </c>
      <c r="K34" s="1050">
        <v>0.875</v>
      </c>
      <c r="L34" s="1050">
        <v>0.625</v>
      </c>
      <c r="M34" s="1050">
        <v>0.5</v>
      </c>
      <c r="N34" s="1050">
        <v>0.25</v>
      </c>
      <c r="O34" s="1050">
        <v>0</v>
      </c>
      <c r="P34" s="1050">
        <v>-0.375</v>
      </c>
      <c r="Q34" s="1050">
        <v>-1.625</v>
      </c>
      <c r="R34" s="1051">
        <v>-2.875</v>
      </c>
      <c r="T34" s="713" t="s">
        <v>237</v>
      </c>
      <c r="U34" s="534"/>
      <c r="V34" s="927">
        <f>SUM(V17:V33)</f>
        <v>-1.75</v>
      </c>
    </row>
    <row r="35" spans="2:27" ht="23.25" thickBot="1">
      <c r="C35" s="96"/>
      <c r="D35" s="96"/>
      <c r="E35" s="96"/>
      <c r="F35" s="96"/>
      <c r="G35" s="19"/>
      <c r="H35" s="71" t="s">
        <v>208</v>
      </c>
      <c r="I35" s="68" t="s">
        <v>24</v>
      </c>
      <c r="J35" s="1049">
        <v>0.75</v>
      </c>
      <c r="K35" s="1050">
        <v>0.75</v>
      </c>
      <c r="L35" s="1050">
        <v>0.5</v>
      </c>
      <c r="M35" s="1050">
        <v>0.375</v>
      </c>
      <c r="N35" s="1050">
        <v>0.125</v>
      </c>
      <c r="O35" s="1050">
        <v>-0.125</v>
      </c>
      <c r="P35" s="1050">
        <v>-0.5</v>
      </c>
      <c r="Q35" s="1050">
        <v>-2.125</v>
      </c>
      <c r="R35" s="1051">
        <v>-3.5</v>
      </c>
      <c r="T35" s="521"/>
      <c r="U35" s="522"/>
      <c r="V35" s="531"/>
    </row>
    <row r="36" spans="2:27" ht="15.75" thickBot="1">
      <c r="C36" s="147"/>
      <c r="D36" s="96"/>
      <c r="E36" s="96"/>
      <c r="F36" s="96"/>
      <c r="G36" s="19"/>
      <c r="H36" s="58" t="s">
        <v>42</v>
      </c>
      <c r="I36" s="68" t="s">
        <v>25</v>
      </c>
      <c r="J36" s="1049">
        <v>0.625</v>
      </c>
      <c r="K36" s="1050">
        <v>0.625</v>
      </c>
      <c r="L36" s="1050">
        <v>0.375</v>
      </c>
      <c r="M36" s="1050">
        <v>0.25</v>
      </c>
      <c r="N36" s="1050">
        <v>0</v>
      </c>
      <c r="O36" s="1050">
        <v>-0.5</v>
      </c>
      <c r="P36" s="1050">
        <v>-1.125</v>
      </c>
      <c r="Q36" s="1050">
        <v>-2.625</v>
      </c>
      <c r="R36" s="1051">
        <v>-4.125</v>
      </c>
      <c r="T36" s="523" t="s">
        <v>238</v>
      </c>
      <c r="U36" s="524"/>
      <c r="V36" s="714">
        <f>IF(ISNUMBER(MATCH("NA", V17:V33, 0)), "NA", IF(U25="Investor",MIN(V34+V14,VLOOKUP(U29,$L$14:$N$19,3,FALSE)),MIN(V34+V14,I8)))</f>
        <v>102</v>
      </c>
    </row>
    <row r="37" spans="2:27" ht="15.75" thickBot="1">
      <c r="C37" s="147"/>
      <c r="D37" s="96"/>
      <c r="E37" s="96"/>
      <c r="F37" s="96"/>
      <c r="G37" s="19"/>
      <c r="H37" s="58" t="s">
        <v>43</v>
      </c>
      <c r="I37" s="68" t="s">
        <v>26</v>
      </c>
      <c r="J37" s="1049">
        <v>0.5</v>
      </c>
      <c r="K37" s="1050">
        <v>0.5</v>
      </c>
      <c r="L37" s="1050">
        <v>0.25</v>
      </c>
      <c r="M37" s="1050">
        <v>0.125</v>
      </c>
      <c r="N37" s="1050">
        <v>-0.375</v>
      </c>
      <c r="O37" s="1050">
        <v>-1.125</v>
      </c>
      <c r="P37" s="1050">
        <v>-1.625</v>
      </c>
      <c r="Q37" s="1050">
        <v>-3.625</v>
      </c>
      <c r="R37" s="1051">
        <v>-5.125</v>
      </c>
      <c r="T37" s="518"/>
      <c r="U37" s="518"/>
      <c r="V37" s="518"/>
    </row>
    <row r="38" spans="2:27" ht="15.75" thickBot="1">
      <c r="H38" s="58" t="s">
        <v>102</v>
      </c>
      <c r="I38" s="68" t="s">
        <v>27</v>
      </c>
      <c r="J38" s="1049">
        <v>0.375</v>
      </c>
      <c r="K38" s="1050">
        <v>0.375</v>
      </c>
      <c r="L38" s="1050">
        <v>0</v>
      </c>
      <c r="M38" s="1050">
        <v>-0.5</v>
      </c>
      <c r="N38" s="1050">
        <v>-0.875</v>
      </c>
      <c r="O38" s="1050">
        <v>-2</v>
      </c>
      <c r="P38" s="1050">
        <v>-2.625</v>
      </c>
      <c r="Q38" s="1050">
        <v>-4.5</v>
      </c>
      <c r="R38" s="1051">
        <v>-6</v>
      </c>
      <c r="T38" s="921" t="s">
        <v>514</v>
      </c>
      <c r="U38" s="922"/>
      <c r="V38" s="923"/>
    </row>
    <row r="39" spans="2:27">
      <c r="H39" s="59"/>
      <c r="I39" s="56" t="s">
        <v>28</v>
      </c>
      <c r="J39" s="1052">
        <v>-0.25</v>
      </c>
      <c r="K39" s="1053">
        <v>-0.5</v>
      </c>
      <c r="L39" s="1053">
        <v>-0.875</v>
      </c>
      <c r="M39" s="1053">
        <v>-1.375</v>
      </c>
      <c r="N39" s="1053">
        <v>-2.25</v>
      </c>
      <c r="O39" s="1053">
        <v>-2.75</v>
      </c>
      <c r="P39" s="1053">
        <v>-3.375</v>
      </c>
      <c r="Q39" s="1053" t="s">
        <v>14</v>
      </c>
      <c r="R39" s="1054" t="s">
        <v>14</v>
      </c>
    </row>
    <row r="40" spans="2:27">
      <c r="H40" s="57"/>
      <c r="I40" s="69" t="s">
        <v>47</v>
      </c>
      <c r="J40" s="1049">
        <v>0</v>
      </c>
      <c r="K40" s="1050">
        <v>0</v>
      </c>
      <c r="L40" s="1050">
        <v>0</v>
      </c>
      <c r="M40" s="1050">
        <v>0</v>
      </c>
      <c r="N40" s="1050">
        <v>0</v>
      </c>
      <c r="O40" s="1050">
        <v>0</v>
      </c>
      <c r="P40" s="1050">
        <v>0</v>
      </c>
      <c r="Q40" s="1050">
        <v>-0.25</v>
      </c>
      <c r="R40" s="1051">
        <v>-0.375</v>
      </c>
    </row>
    <row r="41" spans="2:27" ht="15.75">
      <c r="C41" s="1953" t="s">
        <v>94</v>
      </c>
      <c r="D41" s="1953"/>
      <c r="E41" s="1953"/>
      <c r="F41" s="1953"/>
      <c r="H41" s="60" t="s">
        <v>44</v>
      </c>
      <c r="I41" s="69" t="s">
        <v>48</v>
      </c>
      <c r="J41" s="1049">
        <v>0</v>
      </c>
      <c r="K41" s="1050">
        <v>0</v>
      </c>
      <c r="L41" s="1050">
        <v>0</v>
      </c>
      <c r="M41" s="1050">
        <v>0</v>
      </c>
      <c r="N41" s="1050">
        <v>0</v>
      </c>
      <c r="O41" s="1050">
        <v>0</v>
      </c>
      <c r="P41" s="1050">
        <v>0</v>
      </c>
      <c r="Q41" s="1050">
        <v>-0.25</v>
      </c>
      <c r="R41" s="1051">
        <v>-0.375</v>
      </c>
    </row>
    <row r="42" spans="2:27">
      <c r="C42" s="10" t="s">
        <v>3</v>
      </c>
      <c r="D42" s="11" t="s">
        <v>13</v>
      </c>
      <c r="E42" s="11" t="s">
        <v>101</v>
      </c>
      <c r="F42" s="12" t="s">
        <v>35</v>
      </c>
      <c r="H42" s="58" t="s">
        <v>45</v>
      </c>
      <c r="I42" s="69" t="s">
        <v>102</v>
      </c>
      <c r="J42" s="1050">
        <v>-0.625</v>
      </c>
      <c r="K42" s="1050">
        <v>-0.625</v>
      </c>
      <c r="L42" s="1050">
        <v>-0.625</v>
      </c>
      <c r="M42" s="1050">
        <v>-0.625</v>
      </c>
      <c r="N42" s="1050">
        <v>-0.625</v>
      </c>
      <c r="O42" s="1050">
        <v>-0.625</v>
      </c>
      <c r="P42" s="1050">
        <v>-0.625</v>
      </c>
      <c r="Q42" s="1050">
        <v>-2.75</v>
      </c>
      <c r="R42" s="1148" t="s">
        <v>14</v>
      </c>
      <c r="V42" s="776"/>
    </row>
    <row r="43" spans="2:27" ht="22.5">
      <c r="B43" s="16">
        <f t="shared" ref="B43:B68" si="2">C43-0.125+0.125</f>
        <v>6.125</v>
      </c>
      <c r="C43" s="150">
        <f t="shared" ref="C43:C68" si="3">C8</f>
        <v>6.125</v>
      </c>
      <c r="D43" s="148">
        <v>98.379000000000005</v>
      </c>
      <c r="E43" s="148">
        <v>98.529000000000011</v>
      </c>
      <c r="F43" s="149">
        <v>98.529000000000011</v>
      </c>
      <c r="H43" s="58" t="s">
        <v>46</v>
      </c>
      <c r="I43" s="1608" t="s">
        <v>636</v>
      </c>
      <c r="J43" s="1052">
        <v>-0.875</v>
      </c>
      <c r="K43" s="1053">
        <v>-0.875</v>
      </c>
      <c r="L43" s="1053">
        <v>-0.875</v>
      </c>
      <c r="M43" s="1053">
        <v>-0.875</v>
      </c>
      <c r="N43" s="1053">
        <v>-0.875</v>
      </c>
      <c r="O43" s="1053">
        <v>-1</v>
      </c>
      <c r="P43" s="1053">
        <v>-1.125</v>
      </c>
      <c r="Q43" s="1053">
        <v>-4.125</v>
      </c>
      <c r="R43" s="1054" t="s">
        <v>14</v>
      </c>
      <c r="Y43" s="776"/>
      <c r="Z43" s="776"/>
      <c r="AA43" s="776"/>
    </row>
    <row r="44" spans="2:27" ht="25.5" customHeight="1">
      <c r="B44" s="16">
        <f t="shared" si="2"/>
        <v>6.25</v>
      </c>
      <c r="C44" s="150">
        <f t="shared" si="3"/>
        <v>6.25</v>
      </c>
      <c r="D44" s="148">
        <v>99.004000000000005</v>
      </c>
      <c r="E44" s="148">
        <v>99.154000000000011</v>
      </c>
      <c r="F44" s="149">
        <v>99.154000000000011</v>
      </c>
      <c r="H44" s="58"/>
      <c r="I44" s="931" t="s">
        <v>637</v>
      </c>
      <c r="J44" s="1606">
        <v>0</v>
      </c>
      <c r="K44" s="1606">
        <v>0</v>
      </c>
      <c r="L44" s="1606">
        <v>0</v>
      </c>
      <c r="M44" s="1606">
        <v>0</v>
      </c>
      <c r="N44" s="1606">
        <v>-0.125</v>
      </c>
      <c r="O44" s="1606">
        <v>-0.25</v>
      </c>
      <c r="P44" s="1606">
        <v>-0.375</v>
      </c>
      <c r="Q44" s="1606">
        <v>-0.5</v>
      </c>
      <c r="R44" s="1607" t="s">
        <v>14</v>
      </c>
      <c r="Y44" s="776"/>
      <c r="Z44" s="776"/>
      <c r="AA44" s="776"/>
    </row>
    <row r="45" spans="2:27">
      <c r="B45" s="16">
        <f t="shared" si="2"/>
        <v>6.375</v>
      </c>
      <c r="C45" s="150">
        <f t="shared" si="3"/>
        <v>6.375</v>
      </c>
      <c r="D45" s="148">
        <v>99.629000000000005</v>
      </c>
      <c r="E45" s="148">
        <v>99.779000000000011</v>
      </c>
      <c r="F45" s="149">
        <v>99.779000000000011</v>
      </c>
      <c r="Y45" s="776"/>
      <c r="Z45" s="776"/>
      <c r="AA45" s="776"/>
    </row>
    <row r="46" spans="2:27">
      <c r="B46" s="16">
        <f t="shared" si="2"/>
        <v>6.5</v>
      </c>
      <c r="C46" s="150">
        <f t="shared" si="3"/>
        <v>6.5</v>
      </c>
      <c r="D46" s="148">
        <v>100.254</v>
      </c>
      <c r="E46" s="148">
        <v>100.40400000000001</v>
      </c>
      <c r="F46" s="149">
        <v>100.40400000000001</v>
      </c>
      <c r="H46" s="33"/>
      <c r="Y46" s="776"/>
      <c r="Z46" s="776"/>
      <c r="AA46" s="776"/>
    </row>
    <row r="47" spans="2:27">
      <c r="B47" s="16">
        <f t="shared" si="2"/>
        <v>6.625</v>
      </c>
      <c r="C47" s="150">
        <f t="shared" si="3"/>
        <v>6.625</v>
      </c>
      <c r="D47" s="148">
        <v>100.879</v>
      </c>
      <c r="E47" s="148">
        <v>101.02900000000001</v>
      </c>
      <c r="F47" s="149">
        <v>101.02900000000001</v>
      </c>
      <c r="H47" s="34" t="s">
        <v>92</v>
      </c>
      <c r="I47" s="26"/>
      <c r="J47" s="35"/>
      <c r="K47" s="35"/>
      <c r="L47" s="35"/>
      <c r="M47" s="35"/>
      <c r="N47" s="35"/>
      <c r="O47" s="35"/>
      <c r="P47" s="35"/>
      <c r="Q47" s="35"/>
      <c r="R47" s="35"/>
      <c r="Y47" s="776"/>
      <c r="Z47" s="776"/>
      <c r="AA47" s="776"/>
    </row>
    <row r="48" spans="2:27">
      <c r="B48" s="16">
        <f t="shared" si="2"/>
        <v>6.75</v>
      </c>
      <c r="C48" s="150">
        <f t="shared" si="3"/>
        <v>6.75</v>
      </c>
      <c r="D48" s="148">
        <v>101.504</v>
      </c>
      <c r="E48" s="148">
        <v>101.65400000000001</v>
      </c>
      <c r="F48" s="149">
        <v>101.65400000000001</v>
      </c>
      <c r="H48" s="61"/>
      <c r="I48" s="142" t="s">
        <v>349</v>
      </c>
      <c r="J48" s="62" t="s">
        <v>15</v>
      </c>
      <c r="K48" s="62" t="s">
        <v>16</v>
      </c>
      <c r="L48" s="62" t="s">
        <v>17</v>
      </c>
      <c r="M48" s="62" t="s">
        <v>18</v>
      </c>
      <c r="N48" s="62" t="s">
        <v>19</v>
      </c>
      <c r="O48" s="62" t="s">
        <v>20</v>
      </c>
      <c r="P48" s="62" t="s">
        <v>21</v>
      </c>
      <c r="Q48" s="62" t="s">
        <v>22</v>
      </c>
      <c r="R48" s="63" t="s">
        <v>23</v>
      </c>
      <c r="Y48" s="776"/>
      <c r="Z48" s="776"/>
      <c r="AA48" s="776"/>
    </row>
    <row r="49" spans="2:27">
      <c r="B49" s="16">
        <f t="shared" si="2"/>
        <v>6.875</v>
      </c>
      <c r="C49" s="150">
        <f t="shared" si="3"/>
        <v>6.875</v>
      </c>
      <c r="D49" s="148">
        <v>102.09700000000001</v>
      </c>
      <c r="E49" s="148">
        <v>102.247</v>
      </c>
      <c r="F49" s="149">
        <v>102.247</v>
      </c>
      <c r="H49" s="65" t="s">
        <v>77</v>
      </c>
      <c r="I49" s="138" t="s">
        <v>78</v>
      </c>
      <c r="J49" s="1055">
        <v>-0.125</v>
      </c>
      <c r="K49" s="1056">
        <v>-0.25</v>
      </c>
      <c r="L49" s="1056">
        <v>-0.25</v>
      </c>
      <c r="M49" s="1056">
        <v>-0.375</v>
      </c>
      <c r="N49" s="1056">
        <v>-0.375</v>
      </c>
      <c r="O49" s="1056">
        <v>-0.375</v>
      </c>
      <c r="P49" s="1056">
        <v>-0.5</v>
      </c>
      <c r="Q49" s="1056">
        <v>-0.5</v>
      </c>
      <c r="R49" s="1057">
        <v>-1.5</v>
      </c>
      <c r="Y49" s="776"/>
      <c r="Z49" s="776"/>
      <c r="AA49" s="776"/>
    </row>
    <row r="50" spans="2:27">
      <c r="B50" s="16">
        <f t="shared" si="2"/>
        <v>7</v>
      </c>
      <c r="C50" s="150">
        <f t="shared" si="3"/>
        <v>7</v>
      </c>
      <c r="D50" s="148">
        <v>102.628</v>
      </c>
      <c r="E50" s="148">
        <v>102.77800000000001</v>
      </c>
      <c r="F50" s="149">
        <v>102.77800000000001</v>
      </c>
      <c r="H50" s="783" t="s">
        <v>49</v>
      </c>
      <c r="I50" s="65" t="s">
        <v>50</v>
      </c>
      <c r="J50" s="1055">
        <v>0</v>
      </c>
      <c r="K50" s="1056">
        <v>0</v>
      </c>
      <c r="L50" s="1056">
        <v>0</v>
      </c>
      <c r="M50" s="1056">
        <v>0</v>
      </c>
      <c r="N50" s="1056">
        <v>0</v>
      </c>
      <c r="O50" s="1056">
        <v>0</v>
      </c>
      <c r="P50" s="1056">
        <v>0</v>
      </c>
      <c r="Q50" s="1056">
        <v>-0.125</v>
      </c>
      <c r="R50" s="1057">
        <v>-0.125</v>
      </c>
      <c r="Y50" s="776"/>
      <c r="Z50" s="776"/>
      <c r="AA50" s="776"/>
    </row>
    <row r="51" spans="2:27">
      <c r="B51" s="16">
        <f t="shared" si="2"/>
        <v>7.125</v>
      </c>
      <c r="C51" s="150">
        <f t="shared" si="3"/>
        <v>7.125</v>
      </c>
      <c r="D51" s="148">
        <v>103.09700000000001</v>
      </c>
      <c r="E51" s="148">
        <v>103.247</v>
      </c>
      <c r="F51" s="149">
        <v>103.247</v>
      </c>
      <c r="H51" s="1955" t="s">
        <v>52</v>
      </c>
      <c r="I51" s="68" t="s">
        <v>522</v>
      </c>
      <c r="J51" s="1049">
        <v>-0.75</v>
      </c>
      <c r="K51" s="1050">
        <v>-0.75</v>
      </c>
      <c r="L51" s="1050">
        <v>-0.75</v>
      </c>
      <c r="M51" s="1050">
        <v>-0.875</v>
      </c>
      <c r="N51" s="1050">
        <v>-1</v>
      </c>
      <c r="O51" s="1050">
        <v>-1.125</v>
      </c>
      <c r="P51" s="1050">
        <v>-1.25</v>
      </c>
      <c r="Q51" s="1050">
        <v>-1.375</v>
      </c>
      <c r="R51" s="1051">
        <v>-1.5</v>
      </c>
      <c r="Y51" s="776"/>
      <c r="Z51" s="776"/>
      <c r="AA51" s="776"/>
    </row>
    <row r="52" spans="2:27">
      <c r="B52" s="16">
        <f t="shared" si="2"/>
        <v>7.25</v>
      </c>
      <c r="C52" s="150">
        <f t="shared" si="3"/>
        <v>7.25</v>
      </c>
      <c r="D52" s="148">
        <v>103.56500000000001</v>
      </c>
      <c r="E52" s="148">
        <v>103.715</v>
      </c>
      <c r="F52" s="149">
        <v>103.715</v>
      </c>
      <c r="H52" s="1956"/>
      <c r="I52" s="68" t="s">
        <v>144</v>
      </c>
      <c r="J52" s="1049">
        <v>-0.25</v>
      </c>
      <c r="K52" s="1050">
        <v>-0.25</v>
      </c>
      <c r="L52" s="1050">
        <v>-0.25</v>
      </c>
      <c r="M52" s="1050">
        <v>-0.25</v>
      </c>
      <c r="N52" s="1050">
        <v>-0.5</v>
      </c>
      <c r="O52" s="1050">
        <v>-0.5</v>
      </c>
      <c r="P52" s="1050">
        <v>-0.5</v>
      </c>
      <c r="Q52" s="1050">
        <v>-0.75</v>
      </c>
      <c r="R52" s="1051">
        <v>-0.875</v>
      </c>
      <c r="Y52" s="776"/>
      <c r="Z52" s="776"/>
      <c r="AA52" s="776"/>
    </row>
    <row r="53" spans="2:27">
      <c r="B53" s="16">
        <f t="shared" si="2"/>
        <v>7.375</v>
      </c>
      <c r="C53" s="150">
        <f t="shared" si="3"/>
        <v>7.375</v>
      </c>
      <c r="D53" s="148">
        <v>103.94000000000001</v>
      </c>
      <c r="E53" s="148">
        <v>104.09</v>
      </c>
      <c r="F53" s="149">
        <v>104.09</v>
      </c>
      <c r="H53" s="1956"/>
      <c r="I53" s="68" t="s">
        <v>53</v>
      </c>
      <c r="J53" s="1049">
        <v>0</v>
      </c>
      <c r="K53" s="1050">
        <v>0</v>
      </c>
      <c r="L53" s="1050">
        <v>0</v>
      </c>
      <c r="M53" s="1050">
        <v>0</v>
      </c>
      <c r="N53" s="1050">
        <v>0</v>
      </c>
      <c r="O53" s="1050">
        <v>0</v>
      </c>
      <c r="P53" s="1050">
        <v>0</v>
      </c>
      <c r="Q53" s="1050">
        <v>0</v>
      </c>
      <c r="R53" s="1051">
        <v>0</v>
      </c>
      <c r="Y53" s="776"/>
      <c r="Z53" s="776"/>
      <c r="AA53" s="776"/>
    </row>
    <row r="54" spans="2:27">
      <c r="B54" s="16">
        <f t="shared" si="2"/>
        <v>7.5</v>
      </c>
      <c r="C54" s="150">
        <f t="shared" si="3"/>
        <v>7.5</v>
      </c>
      <c r="D54" s="148">
        <v>104.31500000000001</v>
      </c>
      <c r="E54" s="148">
        <v>104.465</v>
      </c>
      <c r="F54" s="149">
        <v>104.465</v>
      </c>
      <c r="H54" s="1956"/>
      <c r="I54" s="68" t="s">
        <v>54</v>
      </c>
      <c r="J54" s="1049">
        <v>0.125</v>
      </c>
      <c r="K54" s="1050">
        <v>0.125</v>
      </c>
      <c r="L54" s="1050">
        <v>0.125</v>
      </c>
      <c r="M54" s="1050">
        <v>0.125</v>
      </c>
      <c r="N54" s="1050">
        <v>0.125</v>
      </c>
      <c r="O54" s="1050">
        <v>0.125</v>
      </c>
      <c r="P54" s="1050">
        <v>0.125</v>
      </c>
      <c r="Q54" s="1050">
        <v>0</v>
      </c>
      <c r="R54" s="1051">
        <v>0</v>
      </c>
      <c r="Y54" s="776"/>
      <c r="Z54" s="776"/>
      <c r="AA54" s="776"/>
    </row>
    <row r="55" spans="2:27">
      <c r="B55" s="16">
        <f t="shared" si="2"/>
        <v>7.625</v>
      </c>
      <c r="C55" s="150">
        <f t="shared" si="3"/>
        <v>7.625</v>
      </c>
      <c r="D55" s="148">
        <v>104.65900000000001</v>
      </c>
      <c r="E55" s="148">
        <v>104.80900000000001</v>
      </c>
      <c r="F55" s="149">
        <v>104.80900000000001</v>
      </c>
      <c r="H55" s="1956"/>
      <c r="I55" s="68" t="s">
        <v>55</v>
      </c>
      <c r="J55" s="1049">
        <v>0.125</v>
      </c>
      <c r="K55" s="1050">
        <v>0.125</v>
      </c>
      <c r="L55" s="1050">
        <v>0.125</v>
      </c>
      <c r="M55" s="1050">
        <v>0.125</v>
      </c>
      <c r="N55" s="1050">
        <v>0.125</v>
      </c>
      <c r="O55" s="1050">
        <v>0.125</v>
      </c>
      <c r="P55" s="1050">
        <v>0</v>
      </c>
      <c r="Q55" s="1050">
        <v>0</v>
      </c>
      <c r="R55" s="1051">
        <v>-0.25</v>
      </c>
      <c r="Y55" s="776"/>
      <c r="Z55" s="776"/>
      <c r="AA55" s="776"/>
    </row>
    <row r="56" spans="2:27">
      <c r="B56" s="16">
        <f t="shared" si="2"/>
        <v>7.75</v>
      </c>
      <c r="C56" s="150">
        <f t="shared" si="3"/>
        <v>7.75</v>
      </c>
      <c r="D56" s="148">
        <v>105.003</v>
      </c>
      <c r="E56" s="148">
        <v>105.15300000000001</v>
      </c>
      <c r="F56" s="149">
        <v>105.15300000000001</v>
      </c>
      <c r="H56" s="1956"/>
      <c r="I56" s="68" t="s">
        <v>56</v>
      </c>
      <c r="J56" s="1049">
        <v>0</v>
      </c>
      <c r="K56" s="1050">
        <v>0</v>
      </c>
      <c r="L56" s="1050">
        <v>0</v>
      </c>
      <c r="M56" s="1050">
        <v>0</v>
      </c>
      <c r="N56" s="1050">
        <v>0</v>
      </c>
      <c r="O56" s="1050">
        <v>0</v>
      </c>
      <c r="P56" s="1050">
        <v>0</v>
      </c>
      <c r="Q56" s="1050">
        <v>-0.25</v>
      </c>
      <c r="R56" s="1051">
        <v>-1.5</v>
      </c>
      <c r="Y56" s="776"/>
      <c r="Z56" s="776"/>
      <c r="AA56" s="776"/>
    </row>
    <row r="57" spans="2:27">
      <c r="B57" s="16">
        <f t="shared" si="2"/>
        <v>7.875</v>
      </c>
      <c r="C57" s="150">
        <f t="shared" si="3"/>
        <v>7.875</v>
      </c>
      <c r="D57" s="148">
        <v>105.34700000000001</v>
      </c>
      <c r="E57" s="148">
        <v>105.497</v>
      </c>
      <c r="F57" s="149">
        <v>105.497</v>
      </c>
      <c r="H57" s="1956"/>
      <c r="I57" s="68" t="s">
        <v>57</v>
      </c>
      <c r="J57" s="1049">
        <v>0</v>
      </c>
      <c r="K57" s="1050">
        <v>0</v>
      </c>
      <c r="L57" s="1050">
        <v>-0.125</v>
      </c>
      <c r="M57" s="1050">
        <v>-0.125</v>
      </c>
      <c r="N57" s="1050">
        <v>-0.25</v>
      </c>
      <c r="O57" s="1050">
        <v>-0.25</v>
      </c>
      <c r="P57" s="1050">
        <v>-0.375</v>
      </c>
      <c r="Q57" s="1050" t="s">
        <v>14</v>
      </c>
      <c r="R57" s="1051" t="s">
        <v>14</v>
      </c>
      <c r="Y57" s="776"/>
      <c r="Z57" s="776"/>
      <c r="AA57" s="776"/>
    </row>
    <row r="58" spans="2:27">
      <c r="B58" s="16">
        <f t="shared" si="2"/>
        <v>8</v>
      </c>
      <c r="C58" s="150">
        <f t="shared" si="3"/>
        <v>8</v>
      </c>
      <c r="D58" s="148">
        <v>105.66000000000001</v>
      </c>
      <c r="E58" s="148">
        <v>105.81</v>
      </c>
      <c r="F58" s="149">
        <v>105.81</v>
      </c>
      <c r="H58" s="1956"/>
      <c r="I58" s="68" t="s">
        <v>58</v>
      </c>
      <c r="J58" s="1049">
        <v>-0.375</v>
      </c>
      <c r="K58" s="1050">
        <v>-0.375</v>
      </c>
      <c r="L58" s="1050">
        <v>-0.375</v>
      </c>
      <c r="M58" s="1050">
        <v>-0.375</v>
      </c>
      <c r="N58" s="1050">
        <v>-0.5</v>
      </c>
      <c r="O58" s="1050">
        <v>-0.75</v>
      </c>
      <c r="P58" s="1050">
        <v>-1</v>
      </c>
      <c r="Q58" s="1050" t="s">
        <v>14</v>
      </c>
      <c r="R58" s="1051" t="s">
        <v>14</v>
      </c>
      <c r="Y58" s="776"/>
      <c r="Z58" s="776"/>
      <c r="AA58" s="776"/>
    </row>
    <row r="59" spans="2:27">
      <c r="B59" s="16">
        <f t="shared" si="2"/>
        <v>8.125</v>
      </c>
      <c r="C59" s="150">
        <f t="shared" si="3"/>
        <v>8.125</v>
      </c>
      <c r="D59" s="148">
        <v>105.91000000000001</v>
      </c>
      <c r="E59" s="148">
        <v>106.06</v>
      </c>
      <c r="F59" s="149">
        <v>106.06</v>
      </c>
      <c r="H59" s="1956"/>
      <c r="I59" s="68" t="s">
        <v>59</v>
      </c>
      <c r="J59" s="1049">
        <v>-0.75</v>
      </c>
      <c r="K59" s="1050">
        <v>-0.75</v>
      </c>
      <c r="L59" s="1050">
        <v>-0.75</v>
      </c>
      <c r="M59" s="1050">
        <v>-1.25</v>
      </c>
      <c r="N59" s="1050">
        <v>-1.5</v>
      </c>
      <c r="O59" s="1050" t="s">
        <v>14</v>
      </c>
      <c r="P59" s="1050" t="s">
        <v>14</v>
      </c>
      <c r="Q59" s="1050" t="s">
        <v>14</v>
      </c>
      <c r="R59" s="1051" t="s">
        <v>14</v>
      </c>
      <c r="Y59" s="776"/>
      <c r="Z59" s="776"/>
      <c r="AA59" s="776"/>
    </row>
    <row r="60" spans="2:27">
      <c r="B60" s="16">
        <f t="shared" si="2"/>
        <v>8.25</v>
      </c>
      <c r="C60" s="150">
        <f t="shared" si="3"/>
        <v>8.25</v>
      </c>
      <c r="D60" s="148">
        <v>106.16000000000001</v>
      </c>
      <c r="E60" s="148">
        <v>106.31</v>
      </c>
      <c r="F60" s="149">
        <v>106.31</v>
      </c>
      <c r="H60" s="1957"/>
      <c r="I60" s="56" t="s">
        <v>60</v>
      </c>
      <c r="J60" s="1052">
        <v>-1.5</v>
      </c>
      <c r="K60" s="1053">
        <v>-1.5</v>
      </c>
      <c r="L60" s="1053">
        <v>-1.5</v>
      </c>
      <c r="M60" s="1053">
        <v>-1.5</v>
      </c>
      <c r="N60" s="1053">
        <v>-1.75</v>
      </c>
      <c r="O60" s="1053" t="s">
        <v>14</v>
      </c>
      <c r="P60" s="1053" t="s">
        <v>14</v>
      </c>
      <c r="Q60" s="1053" t="s">
        <v>14</v>
      </c>
      <c r="R60" s="1054" t="s">
        <v>14</v>
      </c>
      <c r="Y60" s="776"/>
      <c r="Z60" s="776"/>
      <c r="AA60" s="776"/>
    </row>
    <row r="61" spans="2:27">
      <c r="B61" s="16">
        <f t="shared" si="2"/>
        <v>8.375</v>
      </c>
      <c r="C61" s="150">
        <f t="shared" si="3"/>
        <v>8.375</v>
      </c>
      <c r="D61" s="148">
        <v>106.41000000000001</v>
      </c>
      <c r="E61" s="148">
        <v>106.56</v>
      </c>
      <c r="F61" s="149">
        <v>106.56</v>
      </c>
      <c r="H61" s="1955" t="s">
        <v>61</v>
      </c>
      <c r="I61" s="62" t="s">
        <v>62</v>
      </c>
      <c r="J61" s="1049">
        <v>0</v>
      </c>
      <c r="K61" s="1050">
        <v>0</v>
      </c>
      <c r="L61" s="1050">
        <v>0</v>
      </c>
      <c r="M61" s="1050">
        <v>0</v>
      </c>
      <c r="N61" s="1050">
        <v>0</v>
      </c>
      <c r="O61" s="1050">
        <v>0</v>
      </c>
      <c r="P61" s="1050">
        <v>0</v>
      </c>
      <c r="Q61" s="1050">
        <v>0</v>
      </c>
      <c r="R61" s="1051">
        <v>0</v>
      </c>
      <c r="Y61" s="776"/>
      <c r="Z61" s="776"/>
      <c r="AA61" s="776"/>
    </row>
    <row r="62" spans="2:27">
      <c r="B62" s="16">
        <f t="shared" si="2"/>
        <v>8.5</v>
      </c>
      <c r="C62" s="150">
        <f t="shared" si="3"/>
        <v>8.5</v>
      </c>
      <c r="D62" s="148">
        <v>106.66000000000001</v>
      </c>
      <c r="E62" s="148">
        <v>106.81</v>
      </c>
      <c r="F62" s="149">
        <v>106.81</v>
      </c>
      <c r="H62" s="1956"/>
      <c r="I62" s="68" t="s">
        <v>63</v>
      </c>
      <c r="J62" s="1049">
        <v>0</v>
      </c>
      <c r="K62" s="1050">
        <v>0</v>
      </c>
      <c r="L62" s="1050">
        <v>0</v>
      </c>
      <c r="M62" s="1050">
        <v>0</v>
      </c>
      <c r="N62" s="1050">
        <v>0</v>
      </c>
      <c r="O62" s="1050">
        <v>0</v>
      </c>
      <c r="P62" s="1050">
        <v>-0.125</v>
      </c>
      <c r="Q62" s="1050">
        <v>-0.375</v>
      </c>
      <c r="R62" s="1051" t="s">
        <v>14</v>
      </c>
      <c r="Y62" s="776"/>
      <c r="Z62" s="776"/>
      <c r="AA62" s="776"/>
    </row>
    <row r="63" spans="2:27" ht="15" customHeight="1">
      <c r="B63" s="16">
        <f t="shared" si="2"/>
        <v>8.625</v>
      </c>
      <c r="C63" s="150">
        <f t="shared" si="3"/>
        <v>8.625</v>
      </c>
      <c r="D63" s="148">
        <v>106.91000000000001</v>
      </c>
      <c r="E63" s="148">
        <v>107.06</v>
      </c>
      <c r="F63" s="149">
        <v>107.06</v>
      </c>
      <c r="H63" s="1957"/>
      <c r="I63" s="56" t="s">
        <v>64</v>
      </c>
      <c r="J63" s="1052">
        <v>-0.25</v>
      </c>
      <c r="K63" s="1053">
        <v>-0.25</v>
      </c>
      <c r="L63" s="1053">
        <v>-0.375</v>
      </c>
      <c r="M63" s="1053">
        <v>-0.5</v>
      </c>
      <c r="N63" s="1053">
        <v>-0.75</v>
      </c>
      <c r="O63" s="1053">
        <v>-0.875</v>
      </c>
      <c r="P63" s="1053">
        <v>-1.25</v>
      </c>
      <c r="Q63" s="1053" t="s">
        <v>14</v>
      </c>
      <c r="R63" s="1054" t="s">
        <v>14</v>
      </c>
      <c r="Y63" s="776"/>
      <c r="Z63" s="776"/>
      <c r="AA63" s="776"/>
    </row>
    <row r="64" spans="2:27">
      <c r="B64" s="16">
        <f t="shared" si="2"/>
        <v>8.75</v>
      </c>
      <c r="C64" s="150">
        <f t="shared" si="3"/>
        <v>8.75</v>
      </c>
      <c r="D64" s="148">
        <v>107.16000000000001</v>
      </c>
      <c r="E64" s="148">
        <v>107.31</v>
      </c>
      <c r="F64" s="149">
        <v>107.31</v>
      </c>
      <c r="H64" s="1958" t="s">
        <v>65</v>
      </c>
      <c r="I64" s="62" t="s">
        <v>29</v>
      </c>
      <c r="J64" s="1049">
        <v>0</v>
      </c>
      <c r="K64" s="1050">
        <v>0</v>
      </c>
      <c r="L64" s="1050">
        <v>0</v>
      </c>
      <c r="M64" s="1050">
        <v>-0.125</v>
      </c>
      <c r="N64" s="1050">
        <v>-0.25</v>
      </c>
      <c r="O64" s="1050">
        <v>-0.25</v>
      </c>
      <c r="P64" s="1050">
        <v>-0.25</v>
      </c>
      <c r="Q64" s="1050">
        <v>-0.5</v>
      </c>
      <c r="R64" s="1051" t="s">
        <v>14</v>
      </c>
      <c r="Y64" s="776"/>
      <c r="Z64" s="776"/>
      <c r="AA64" s="776"/>
    </row>
    <row r="65" spans="2:27">
      <c r="B65" s="16">
        <f t="shared" si="2"/>
        <v>8.875</v>
      </c>
      <c r="C65" s="150">
        <f t="shared" si="3"/>
        <v>8.875</v>
      </c>
      <c r="D65" s="148">
        <v>107.41000000000001</v>
      </c>
      <c r="E65" s="148">
        <v>107.56</v>
      </c>
      <c r="F65" s="149">
        <v>107.56</v>
      </c>
      <c r="H65" s="1959"/>
      <c r="I65" s="56" t="s">
        <v>66</v>
      </c>
      <c r="J65" s="1052">
        <v>0</v>
      </c>
      <c r="K65" s="1053">
        <v>0</v>
      </c>
      <c r="L65" s="1053">
        <v>0</v>
      </c>
      <c r="M65" s="1053">
        <v>-0.125</v>
      </c>
      <c r="N65" s="1053">
        <v>-0.25</v>
      </c>
      <c r="O65" s="1053">
        <v>-0.25</v>
      </c>
      <c r="P65" s="1053">
        <v>-0.25</v>
      </c>
      <c r="Q65" s="1053">
        <v>-1.625</v>
      </c>
      <c r="R65" s="1054" t="s">
        <v>14</v>
      </c>
      <c r="Y65" s="776"/>
      <c r="Z65" s="776"/>
      <c r="AA65" s="776"/>
    </row>
    <row r="66" spans="2:27">
      <c r="B66" s="16">
        <f t="shared" si="2"/>
        <v>9</v>
      </c>
      <c r="C66" s="150">
        <f t="shared" si="3"/>
        <v>9</v>
      </c>
      <c r="D66" s="148">
        <v>107.59700000000001</v>
      </c>
      <c r="E66" s="148">
        <v>107.747</v>
      </c>
      <c r="F66" s="149">
        <v>107.747</v>
      </c>
      <c r="H66" s="1955" t="s">
        <v>67</v>
      </c>
      <c r="I66" s="62" t="s">
        <v>68</v>
      </c>
      <c r="J66" s="1049">
        <v>-0.125</v>
      </c>
      <c r="K66" s="1050">
        <v>-0.125</v>
      </c>
      <c r="L66" s="1050">
        <v>-0.125</v>
      </c>
      <c r="M66" s="1050">
        <v>-0.125</v>
      </c>
      <c r="N66" s="1050">
        <v>-0.25</v>
      </c>
      <c r="O66" s="1050">
        <v>-0.375</v>
      </c>
      <c r="P66" s="1050">
        <v>-0.5</v>
      </c>
      <c r="Q66" s="1050">
        <v>-0.75</v>
      </c>
      <c r="R66" s="1051">
        <v>-1.25</v>
      </c>
      <c r="Y66" s="776"/>
      <c r="Z66" s="776"/>
      <c r="AA66" s="776"/>
    </row>
    <row r="67" spans="2:27" ht="15.75" customHeight="1">
      <c r="B67" s="16">
        <f t="shared" si="2"/>
        <v>9.125</v>
      </c>
      <c r="C67" s="150">
        <f t="shared" si="3"/>
        <v>9.125</v>
      </c>
      <c r="D67" s="148">
        <v>107.78500000000001</v>
      </c>
      <c r="E67" s="148">
        <v>107.935</v>
      </c>
      <c r="F67" s="149">
        <v>107.935</v>
      </c>
      <c r="H67" s="1956"/>
      <c r="I67" s="68" t="s">
        <v>209</v>
      </c>
      <c r="J67" s="1049">
        <v>-1.375</v>
      </c>
      <c r="K67" s="1050">
        <v>-1.375</v>
      </c>
      <c r="L67" s="1050">
        <v>-1.375</v>
      </c>
      <c r="M67" s="1050">
        <v>-1.375</v>
      </c>
      <c r="N67" s="1050">
        <v>-1.375</v>
      </c>
      <c r="O67" s="1050">
        <v>-1.375</v>
      </c>
      <c r="P67" s="1050">
        <v>-1.375</v>
      </c>
      <c r="Q67" s="1050">
        <v>-1.375</v>
      </c>
      <c r="R67" s="1051" t="s">
        <v>14</v>
      </c>
      <c r="Y67" s="776"/>
      <c r="Z67" s="776"/>
      <c r="AA67" s="776"/>
    </row>
    <row r="68" spans="2:27">
      <c r="B68" s="16">
        <f t="shared" si="2"/>
        <v>9.25</v>
      </c>
      <c r="C68" s="150">
        <f t="shared" si="3"/>
        <v>9.25</v>
      </c>
      <c r="D68" s="148">
        <v>107.97200000000001</v>
      </c>
      <c r="E68" s="148">
        <v>108.122</v>
      </c>
      <c r="F68" s="149">
        <v>108.122</v>
      </c>
      <c r="H68" s="1957"/>
      <c r="I68" s="56" t="s">
        <v>69</v>
      </c>
      <c r="J68" s="1052">
        <v>-0.25</v>
      </c>
      <c r="K68" s="1053">
        <v>-0.25</v>
      </c>
      <c r="L68" s="1053">
        <v>-0.25</v>
      </c>
      <c r="M68" s="1053">
        <v>-0.25</v>
      </c>
      <c r="N68" s="1053">
        <v>-0.375</v>
      </c>
      <c r="O68" s="1053">
        <v>-0.375</v>
      </c>
      <c r="P68" s="1053">
        <v>-0.5</v>
      </c>
      <c r="Q68" s="1053">
        <v>-0.5</v>
      </c>
      <c r="R68" s="1054">
        <v>-1</v>
      </c>
    </row>
    <row r="69" spans="2:27">
      <c r="C69" s="145"/>
      <c r="D69" s="146"/>
      <c r="E69" s="146"/>
      <c r="F69" s="146"/>
      <c r="H69" s="65" t="s">
        <v>70</v>
      </c>
      <c r="I69" s="137" t="s">
        <v>233</v>
      </c>
      <c r="J69" s="1055">
        <v>-0.25</v>
      </c>
      <c r="K69" s="1056">
        <v>-0.25</v>
      </c>
      <c r="L69" s="1056">
        <v>-0.25</v>
      </c>
      <c r="M69" s="1056">
        <v>-0.25</v>
      </c>
      <c r="N69" s="1056">
        <v>-0.25</v>
      </c>
      <c r="O69" s="1056">
        <v>-0.25</v>
      </c>
      <c r="P69" s="1056">
        <v>-0.25</v>
      </c>
      <c r="Q69" s="1056">
        <v>-0.25</v>
      </c>
      <c r="R69" s="1057">
        <v>-0.25</v>
      </c>
    </row>
    <row r="70" spans="2:27">
      <c r="C70" s="147"/>
      <c r="D70" s="96"/>
      <c r="E70" s="96"/>
      <c r="F70" s="96"/>
      <c r="H70" s="1955" t="s">
        <v>155</v>
      </c>
      <c r="I70" s="68" t="s">
        <v>71</v>
      </c>
      <c r="J70" s="1049">
        <v>-0.25</v>
      </c>
      <c r="K70" s="1050">
        <v>-0.25</v>
      </c>
      <c r="L70" s="1050">
        <v>-0.25</v>
      </c>
      <c r="M70" s="1050">
        <v>-0.375</v>
      </c>
      <c r="N70" s="1050">
        <v>-0.5</v>
      </c>
      <c r="O70" s="1050">
        <v>-0.5</v>
      </c>
      <c r="P70" s="1050">
        <v>-0.75</v>
      </c>
      <c r="Q70" s="1050">
        <v>-1</v>
      </c>
      <c r="R70" s="1051">
        <v>-1.25</v>
      </c>
    </row>
    <row r="71" spans="2:27">
      <c r="C71" s="147"/>
      <c r="D71" s="96"/>
      <c r="E71" s="96"/>
      <c r="F71" s="96"/>
      <c r="H71" s="1957"/>
      <c r="I71" s="56" t="s">
        <v>72</v>
      </c>
      <c r="J71" s="1052">
        <v>-0.25</v>
      </c>
      <c r="K71" s="1053">
        <v>-0.25</v>
      </c>
      <c r="L71" s="1053">
        <v>-0.25</v>
      </c>
      <c r="M71" s="1053">
        <v>-0.375</v>
      </c>
      <c r="N71" s="1053">
        <v>-0.5</v>
      </c>
      <c r="O71" s="1053">
        <v>-0.5</v>
      </c>
      <c r="P71" s="1053">
        <v>-0.75</v>
      </c>
      <c r="Q71" s="1053">
        <v>-1</v>
      </c>
      <c r="R71" s="1054">
        <v>-1.25</v>
      </c>
    </row>
    <row r="72" spans="2:27">
      <c r="H72" s="65" t="s">
        <v>73</v>
      </c>
      <c r="I72" s="138" t="s">
        <v>74</v>
      </c>
      <c r="J72" s="1052">
        <v>-0.125</v>
      </c>
      <c r="K72" s="1053">
        <v>-0.125</v>
      </c>
      <c r="L72" s="1053">
        <v>-0.125</v>
      </c>
      <c r="M72" s="1053">
        <v>-0.125</v>
      </c>
      <c r="N72" s="1053">
        <v>-0.125</v>
      </c>
      <c r="O72" s="1053">
        <v>-0.125</v>
      </c>
      <c r="P72" s="1053">
        <v>-0.125</v>
      </c>
      <c r="Q72" s="1053" t="s">
        <v>14</v>
      </c>
      <c r="R72" s="1054" t="s">
        <v>14</v>
      </c>
    </row>
    <row r="73" spans="2:27">
      <c r="H73" s="65" t="s">
        <v>755</v>
      </c>
      <c r="I73" s="138" t="s">
        <v>535</v>
      </c>
      <c r="J73" s="1052">
        <v>0</v>
      </c>
      <c r="K73" s="1053">
        <v>0</v>
      </c>
      <c r="L73" s="1053">
        <v>0</v>
      </c>
      <c r="M73" s="1053">
        <v>0</v>
      </c>
      <c r="N73" s="1053">
        <v>0</v>
      </c>
      <c r="O73" s="1053">
        <v>0</v>
      </c>
      <c r="P73" s="1053">
        <v>0</v>
      </c>
      <c r="Q73" s="1053">
        <v>-0.25</v>
      </c>
      <c r="R73" s="1054">
        <v>-0.25</v>
      </c>
    </row>
    <row r="74" spans="2:27">
      <c r="I74" s="41"/>
      <c r="J74" s="41"/>
      <c r="K74" s="41"/>
      <c r="N74" s="1"/>
      <c r="O74" s="1"/>
      <c r="P74" s="1"/>
      <c r="Q74" s="1"/>
    </row>
    <row r="75" spans="2:27">
      <c r="I75" s="41"/>
      <c r="J75" s="41"/>
      <c r="K75" s="41"/>
      <c r="N75" s="1"/>
      <c r="O75" s="1"/>
      <c r="P75" s="1"/>
      <c r="Q75" s="1"/>
    </row>
    <row r="76" spans="2:27">
      <c r="I76" s="41"/>
      <c r="J76" s="41"/>
      <c r="K76" s="41"/>
      <c r="N76" s="1"/>
      <c r="O76" s="1"/>
      <c r="P76" s="1"/>
      <c r="Q76" s="1"/>
    </row>
    <row r="77" spans="2:27">
      <c r="I77" s="41"/>
      <c r="J77" s="41"/>
      <c r="K77" s="41"/>
      <c r="N77" s="1"/>
      <c r="O77" s="1"/>
      <c r="P77" s="1"/>
      <c r="Q77" s="1"/>
    </row>
    <row r="78" spans="2:27">
      <c r="I78" s="41"/>
      <c r="J78" s="41"/>
      <c r="K78" s="41"/>
      <c r="N78" s="1"/>
      <c r="O78" s="1"/>
      <c r="P78" s="1"/>
      <c r="Q78" s="1"/>
    </row>
    <row r="79" spans="2:27">
      <c r="I79"/>
      <c r="J79"/>
      <c r="K79"/>
      <c r="L79"/>
      <c r="N79" s="1"/>
      <c r="O79" s="1"/>
      <c r="P79" s="1"/>
      <c r="Q79" s="1"/>
    </row>
  </sheetData>
  <dataConsolidate/>
  <mergeCells count="15">
    <mergeCell ref="T8:V8"/>
    <mergeCell ref="H66:H68"/>
    <mergeCell ref="H64:H65"/>
    <mergeCell ref="H61:H63"/>
    <mergeCell ref="L12:M12"/>
    <mergeCell ref="L13:M13"/>
    <mergeCell ref="H12:J12"/>
    <mergeCell ref="H51:H60"/>
    <mergeCell ref="H70:H71"/>
    <mergeCell ref="C6:F6"/>
    <mergeCell ref="H25:H31"/>
    <mergeCell ref="H16:I16"/>
    <mergeCell ref="H6:N6"/>
    <mergeCell ref="C41:F41"/>
    <mergeCell ref="L7:N7"/>
  </mergeCells>
  <dataValidations disablePrompts="1" count="4">
    <dataValidation type="list" allowBlank="1" showInputMessage="1" showErrorMessage="1" sqref="U15" xr:uid="{6D0B4ED8-8F62-46E7-886C-04233DB71E65}">
      <formula1>$J$24:$R$24</formula1>
    </dataValidation>
    <dataValidation type="list" allowBlank="1" showInputMessage="1" showErrorMessage="1" sqref="U16" xr:uid="{1151FA3E-E484-4EA5-BC3D-6E02C6C594E7}">
      <formula1>$I$25:$I$31</formula1>
    </dataValidation>
    <dataValidation type="list" allowBlank="1" showInputMessage="1" showErrorMessage="1" sqref="U14" xr:uid="{A8E3432D-8786-42F6-B7EF-0167EA437224}">
      <formula1>$C$8:$C$33</formula1>
    </dataValidation>
    <dataValidation type="list" allowBlank="1" showInputMessage="1" showErrorMessage="1" sqref="U12" xr:uid="{C986A1CE-A507-4E8B-8F4F-9DEB8D1753AE}">
      <formula1>$D$7:$F$7</formula1>
    </dataValidation>
  </dataValidations>
  <pageMargins left="0.7" right="0.7" top="0.75" bottom="0.75" header="0.3" footer="0.3"/>
  <pageSetup scale="4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8">
        <x14:dataValidation type="list" allowBlank="1" showInputMessage="1" showErrorMessage="1" xr:uid="{1F897EB3-7CCD-4B05-9717-99053458B052}">
          <x14:formula1>
            <xm:f>margins!$N$161:$N$163</xm:f>
          </x14:formula1>
          <xm:sqref>U13</xm:sqref>
        </x14:dataValidation>
        <x14:dataValidation type="list" allowBlank="1" showInputMessage="1" showErrorMessage="1" xr:uid="{75173D7C-9EFE-4BFC-AFBA-766CF0F1306D}">
          <x14:formula1>
            <xm:f>margins!$N$113:$N$114</xm:f>
          </x14:formula1>
          <xm:sqref>U18</xm:sqref>
        </x14:dataValidation>
        <x14:dataValidation type="list" allowBlank="1" showInputMessage="1" showErrorMessage="1" xr:uid="{C4A568A4-A6AB-4DCC-9642-EF259260B7DC}">
          <x14:formula1>
            <xm:f>margins!$N$110:$N$111</xm:f>
          </x14:formula1>
          <xm:sqref>U17</xm:sqref>
        </x14:dataValidation>
        <x14:dataValidation type="list" allowBlank="1" showInputMessage="1" showErrorMessage="1" xr:uid="{300BB211-AD6F-40C7-95E9-31ABD0242F44}">
          <x14:formula1>
            <xm:f>margins!$R$123:$R$128</xm:f>
          </x14:formula1>
          <xm:sqref>U20</xm:sqref>
        </x14:dataValidation>
        <x14:dataValidation type="list" allowBlank="1" showInputMessage="1" showErrorMessage="1" xr:uid="{29E91095-1CE5-41CB-86CB-770DE030CD26}">
          <x14:formula1>
            <xm:f>margins!$N$126:$N$127</xm:f>
          </x14:formula1>
          <xm:sqref>U22</xm:sqref>
        </x14:dataValidation>
        <x14:dataValidation type="list" allowBlank="1" showInputMessage="1" showErrorMessage="1" xr:uid="{DE0E3212-19ED-4D9D-9651-F05B4EC1722F}">
          <x14:formula1>
            <xm:f>margins!$W$144:$W$147</xm:f>
          </x14:formula1>
          <xm:sqref>U26</xm:sqref>
        </x14:dataValidation>
        <x14:dataValidation type="list" allowBlank="1" showInputMessage="1" showErrorMessage="1" xr:uid="{AE6C595A-8565-4A4F-ABC7-F464D4680505}">
          <x14:formula1>
            <xm:f>margins!$N$142:$N$144</xm:f>
          </x14:formula1>
          <xm:sqref>U25</xm:sqref>
        </x14:dataValidation>
        <x14:dataValidation type="list" allowBlank="1" showInputMessage="1" showErrorMessage="1" xr:uid="{1F26D816-2582-42CB-AB7A-C400F0403245}">
          <x14:formula1>
            <xm:f>margins!$N$137:$N$140</xm:f>
          </x14:formula1>
          <xm:sqref>U24</xm:sqref>
        </x14:dataValidation>
        <x14:dataValidation type="list" allowBlank="1" showInputMessage="1" showErrorMessage="1" xr:uid="{F9E42605-E75F-4875-B5C6-6C2F47253905}">
          <x14:formula1>
            <xm:f>margins!$N$157:$N$158</xm:f>
          </x14:formula1>
          <xm:sqref>U30</xm:sqref>
        </x14:dataValidation>
        <x14:dataValidation type="list" allowBlank="1" showInputMessage="1" showErrorMessage="1" xr:uid="{ACF6E7E2-B662-4839-8D04-134A080074E6}">
          <x14:formula1>
            <xm:f>margins!$N$165:$N$167</xm:f>
          </x14:formula1>
          <xm:sqref>U32</xm:sqref>
        </x14:dataValidation>
        <x14:dataValidation type="list" allowBlank="1" showInputMessage="1" showErrorMessage="1" xr:uid="{DE95A738-94D3-4F14-A845-29E9792B3641}">
          <x14:formula1>
            <xm:f>margins!$R$144:$R$145</xm:f>
          </x14:formula1>
          <xm:sqref>U21</xm:sqref>
        </x14:dataValidation>
        <x14:dataValidation type="list" allowBlank="1" showInputMessage="1" showErrorMessage="1" xr:uid="{4CAB3560-4552-4F9A-AC24-F09DF794FE9C}">
          <x14:formula1>
            <xm:f>margins!$N$170:$N$176</xm:f>
          </x14:formula1>
          <xm:sqref>U29</xm:sqref>
        </x14:dataValidation>
        <x14:dataValidation type="list" allowBlank="1" showInputMessage="1" showErrorMessage="1" xr:uid="{81D08A24-4153-423A-B3AE-68539575C800}">
          <x14:formula1>
            <xm:f>margins!$R$130:$R$140</xm:f>
          </x14:formula1>
          <xm:sqref>U23</xm:sqref>
        </x14:dataValidation>
        <x14:dataValidation type="list" allowBlank="1" showInputMessage="1" showErrorMessage="1" xr:uid="{67F400E0-CA40-4462-98AE-D1362DC692D8}">
          <x14:formula1>
            <xm:f>margins!$R$115:$R$120</xm:f>
          </x14:formula1>
          <xm:sqref>U19</xm:sqref>
        </x14:dataValidation>
        <x14:dataValidation type="list" allowBlank="1" showInputMessage="1" showErrorMessage="1" xr:uid="{53733275-E69D-4975-A1E1-B0911E7C7FC6}">
          <x14:formula1>
            <xm:f>margins!$W$165:$W$166</xm:f>
          </x14:formula1>
          <xm:sqref>U31</xm:sqref>
        </x14:dataValidation>
        <x14:dataValidation type="list" allowBlank="1" showInputMessage="1" showErrorMessage="1" xr:uid="{9BD58D9D-2C5D-4B33-A6DA-E3D1186726E6}">
          <x14:formula1>
            <xm:f>margins!$W$171:$W$173</xm:f>
          </x14:formula1>
          <xm:sqref>U33</xm:sqref>
        </x14:dataValidation>
        <x14:dataValidation type="list" allowBlank="1" showInputMessage="1" showErrorMessage="1" xr:uid="{E6E3834D-D649-4EF8-A99C-7A85E23896EB}">
          <x14:formula1>
            <xm:f>margins!$R$152:$R$154</xm:f>
          </x14:formula1>
          <xm:sqref>U28</xm:sqref>
        </x14:dataValidation>
        <x14:dataValidation type="list" allowBlank="1" showInputMessage="1" showErrorMessage="1" xr:uid="{66B02866-C184-4452-AE5E-CEAB3B76CA77}">
          <x14:formula1>
            <xm:f>margins!$R$147:$R$148</xm:f>
          </x14:formula1>
          <xm:sqref>U27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702B4-9D5B-417C-B435-FF95B2E333C2}">
  <sheetPr codeName="Sheet33">
    <tabColor rgb="FF00B050"/>
  </sheetPr>
  <dimension ref="A1:AG138"/>
  <sheetViews>
    <sheetView view="pageBreakPreview" zoomScaleNormal="100" zoomScaleSheetLayoutView="100" workbookViewId="0">
      <selection activeCell="B83" sqref="B83:B85"/>
    </sheetView>
  </sheetViews>
  <sheetFormatPr defaultRowHeight="15"/>
  <cols>
    <col min="1" max="1" width="3.5703125" style="1197" customWidth="1"/>
    <col min="2" max="2" width="21.140625" style="1196" customWidth="1"/>
    <col min="3" max="4" width="13.7109375" style="1196" customWidth="1"/>
    <col min="5" max="5" width="13.85546875" style="1196" customWidth="1"/>
    <col min="6" max="6" width="12.140625" style="1196" customWidth="1"/>
    <col min="7" max="9" width="13.7109375" style="1196" customWidth="1"/>
    <col min="10" max="10" width="15.140625" style="1196" customWidth="1"/>
    <col min="11" max="11" width="11.42578125" style="1196" customWidth="1"/>
    <col min="12" max="13" width="13.7109375" style="1196" customWidth="1"/>
    <col min="14" max="14" width="18.7109375" style="1196" customWidth="1"/>
    <col min="15" max="16384" width="9.140625" style="1195"/>
  </cols>
  <sheetData>
    <row r="1" spans="1:14" s="1196" customFormat="1">
      <c r="A1" s="1434"/>
      <c r="B1" s="1204"/>
      <c r="C1" s="1204"/>
      <c r="D1" s="1204"/>
      <c r="E1" s="1204"/>
      <c r="F1" s="1204"/>
      <c r="G1" s="1204"/>
      <c r="H1" s="1204"/>
      <c r="I1" s="1204"/>
      <c r="J1" s="1204"/>
      <c r="K1" s="1204"/>
      <c r="L1" s="1204"/>
      <c r="M1" s="1204"/>
      <c r="N1" s="1433"/>
    </row>
    <row r="2" spans="1:14" s="1196" customFormat="1">
      <c r="A2" s="1345"/>
      <c r="B2" s="1201"/>
      <c r="C2" s="1201"/>
      <c r="D2" s="1201"/>
      <c r="E2" s="1201"/>
      <c r="F2" s="1201"/>
      <c r="G2" s="1201"/>
      <c r="H2" s="1201"/>
      <c r="I2" s="1201"/>
      <c r="K2" s="1898" t="s">
        <v>383</v>
      </c>
      <c r="L2" s="1898"/>
      <c r="M2" s="1899">
        <f ca="1">NOW()</f>
        <v>45933.35966840278</v>
      </c>
      <c r="N2" s="1899"/>
    </row>
    <row r="3" spans="1:14" s="1196" customFormat="1">
      <c r="A3" s="1345"/>
      <c r="B3" s="1201"/>
      <c r="C3" s="1201"/>
      <c r="D3" s="1201"/>
      <c r="E3" s="1201"/>
      <c r="F3" s="1201"/>
      <c r="G3" s="1201"/>
      <c r="H3" s="1201"/>
      <c r="I3" s="1201"/>
      <c r="K3" s="1201"/>
      <c r="L3" s="1898" t="s">
        <v>699</v>
      </c>
      <c r="M3" s="1898"/>
      <c r="N3" s="1898"/>
    </row>
    <row r="4" spans="1:14" s="1196" customFormat="1">
      <c r="A4" s="1345"/>
      <c r="B4" s="1201"/>
      <c r="C4" s="1201"/>
      <c r="D4" s="1201"/>
      <c r="E4" s="1201"/>
      <c r="F4" s="1201"/>
      <c r="G4" s="1201"/>
      <c r="H4" s="1201"/>
      <c r="I4" s="1201"/>
      <c r="K4" s="1201"/>
      <c r="L4" s="1201"/>
      <c r="M4" s="1898"/>
      <c r="N4" s="1898"/>
    </row>
    <row r="5" spans="1:14" s="1196" customFormat="1">
      <c r="A5" s="1345"/>
      <c r="B5" s="1201"/>
      <c r="C5" s="1201"/>
      <c r="D5" s="1201"/>
      <c r="E5" s="1201"/>
      <c r="F5" s="1201"/>
      <c r="G5" s="1201"/>
      <c r="H5" s="1201"/>
      <c r="I5" s="1201"/>
      <c r="K5" s="1201"/>
      <c r="L5" s="1201"/>
      <c r="M5" s="1898" t="s">
        <v>198</v>
      </c>
      <c r="N5" s="1898"/>
    </row>
    <row r="6" spans="1:14" s="1196" customFormat="1">
      <c r="A6" s="1345"/>
      <c r="B6" s="1201"/>
      <c r="C6" s="1201"/>
      <c r="D6" s="1201"/>
      <c r="E6" s="1201"/>
      <c r="F6" s="1201"/>
      <c r="G6" s="1201"/>
      <c r="H6" s="1201"/>
      <c r="I6" s="1201"/>
      <c r="J6" s="1201"/>
      <c r="K6" s="1201"/>
      <c r="L6" s="1201"/>
      <c r="M6" s="1201"/>
      <c r="N6" s="1342"/>
    </row>
    <row r="7" spans="1:14" s="1196" customFormat="1">
      <c r="A7" s="1345"/>
      <c r="B7" s="1201"/>
      <c r="C7" s="1201"/>
      <c r="D7" s="1201"/>
      <c r="E7" s="1201"/>
      <c r="F7" s="1201"/>
      <c r="G7" s="1201"/>
      <c r="H7" s="1201"/>
      <c r="I7" s="1201"/>
      <c r="J7" s="1201"/>
      <c r="K7" s="1201"/>
      <c r="L7" s="1201"/>
      <c r="M7" s="1201"/>
      <c r="N7" s="1342"/>
    </row>
    <row r="8" spans="1:14" s="1196" customFormat="1">
      <c r="A8" s="1345"/>
      <c r="B8" s="1201"/>
      <c r="C8" s="1201"/>
      <c r="D8" s="1201"/>
      <c r="E8" s="1201"/>
      <c r="F8" s="1201"/>
      <c r="G8" s="1201"/>
      <c r="H8" s="1201"/>
      <c r="I8" s="1201"/>
      <c r="J8" s="1201"/>
      <c r="K8" s="1201"/>
      <c r="L8" s="1201"/>
      <c r="M8" s="1201"/>
      <c r="N8" s="1342"/>
    </row>
    <row r="9" spans="1:14" s="1196" customFormat="1" ht="15.75" thickBot="1">
      <c r="A9" s="1345"/>
      <c r="B9" s="1201"/>
      <c r="C9" s="1201"/>
      <c r="D9" s="1201"/>
      <c r="E9" s="1201"/>
      <c r="F9" s="1201"/>
      <c r="G9" s="1201"/>
      <c r="H9" s="1201"/>
      <c r="I9" s="1201"/>
      <c r="J9" s="1201"/>
      <c r="K9" s="1201"/>
      <c r="L9" s="1201"/>
      <c r="M9" s="1201"/>
      <c r="N9" s="1342"/>
    </row>
    <row r="10" spans="1:14" s="1196" customFormat="1" ht="14.25" customHeight="1">
      <c r="A10" s="1900" t="s">
        <v>727</v>
      </c>
      <c r="B10" s="1901"/>
      <c r="C10" s="1901"/>
      <c r="D10" s="1901"/>
      <c r="E10" s="1901"/>
      <c r="F10" s="1901"/>
      <c r="G10" s="1901"/>
      <c r="H10" s="1901"/>
      <c r="I10" s="1901"/>
      <c r="J10" s="1901"/>
      <c r="K10" s="1901"/>
      <c r="L10" s="1901"/>
      <c r="M10" s="1901"/>
      <c r="N10" s="1902"/>
    </row>
    <row r="11" spans="1:14" s="1196" customFormat="1" ht="15" customHeight="1" thickBot="1">
      <c r="A11" s="1903"/>
      <c r="B11" s="1904"/>
      <c r="C11" s="1904"/>
      <c r="D11" s="1904"/>
      <c r="E11" s="1904"/>
      <c r="F11" s="1904"/>
      <c r="G11" s="1904"/>
      <c r="H11" s="1904"/>
      <c r="I11" s="1904"/>
      <c r="J11" s="1904"/>
      <c r="K11" s="1904"/>
      <c r="L11" s="1904"/>
      <c r="M11" s="1904"/>
      <c r="N11" s="1905"/>
    </row>
    <row r="12" spans="1:14" s="1196" customFormat="1" ht="15.75" thickBot="1">
      <c r="A12" s="1345"/>
      <c r="B12" s="1201"/>
      <c r="C12" s="1201"/>
      <c r="D12" s="1201"/>
      <c r="E12" s="1201"/>
      <c r="F12" s="1201"/>
      <c r="G12" s="1201"/>
      <c r="H12" s="1201"/>
      <c r="I12" s="1201"/>
      <c r="J12" s="1201"/>
      <c r="K12" s="1201"/>
      <c r="L12" s="1201"/>
      <c r="M12" s="1201"/>
      <c r="N12" s="1342"/>
    </row>
    <row r="13" spans="1:14" s="1196" customFormat="1" ht="15.75" thickBot="1">
      <c r="A13" s="1345"/>
      <c r="B13" s="1987" t="s">
        <v>246</v>
      </c>
      <c r="C13" s="1989" t="s">
        <v>722</v>
      </c>
      <c r="D13" s="1888"/>
      <c r="E13" s="1889"/>
      <c r="G13" s="1887" t="s">
        <v>246</v>
      </c>
      <c r="H13" s="1989" t="s">
        <v>721</v>
      </c>
      <c r="I13" s="1888"/>
      <c r="J13" s="1889"/>
      <c r="K13"/>
      <c r="L13" s="1344" t="s">
        <v>724</v>
      </c>
      <c r="M13" s="1"/>
    </row>
    <row r="14" spans="1:14" s="1196" customFormat="1" ht="15.75" thickBot="1">
      <c r="A14" s="1345"/>
      <c r="B14" s="1988"/>
      <c r="C14" s="1506" t="s">
        <v>13</v>
      </c>
      <c r="D14" s="1313" t="s">
        <v>101</v>
      </c>
      <c r="E14" s="1504" t="s">
        <v>719</v>
      </c>
      <c r="G14" s="1990"/>
      <c r="H14" s="1502" t="s">
        <v>13</v>
      </c>
      <c r="I14" s="1501" t="s">
        <v>101</v>
      </c>
      <c r="J14" s="1500" t="s">
        <v>719</v>
      </c>
      <c r="K14"/>
      <c r="L14" s="1871" t="s">
        <v>6</v>
      </c>
      <c r="M14" s="1872"/>
      <c r="N14" s="1417">
        <v>102</v>
      </c>
    </row>
    <row r="15" spans="1:14" s="1196" customFormat="1">
      <c r="A15" s="1345"/>
      <c r="B15" s="1495">
        <f>margins!Z3</f>
        <v>6.125</v>
      </c>
      <c r="C15" s="1499">
        <v>98.379000000000005</v>
      </c>
      <c r="D15" s="1498">
        <v>98.529000000000011</v>
      </c>
      <c r="E15" s="1496">
        <v>98.529000000000011</v>
      </c>
      <c r="G15" s="1495">
        <f>B15</f>
        <v>6.125</v>
      </c>
      <c r="H15" s="1499">
        <v>98.379000000000005</v>
      </c>
      <c r="I15" s="1498">
        <v>98.529000000000011</v>
      </c>
      <c r="J15" s="1496">
        <v>98.529000000000011</v>
      </c>
      <c r="K15"/>
      <c r="L15" s="1981" t="s">
        <v>767</v>
      </c>
      <c r="M15" s="1982"/>
      <c r="N15" s="1412">
        <v>100.5</v>
      </c>
    </row>
    <row r="16" spans="1:14" s="1196" customFormat="1">
      <c r="A16" s="1345"/>
      <c r="B16" s="1400">
        <f>margins!Z4</f>
        <v>6.25</v>
      </c>
      <c r="C16" s="1499">
        <v>99.004000000000005</v>
      </c>
      <c r="D16" s="1498">
        <v>99.154000000000011</v>
      </c>
      <c r="E16" s="1496">
        <v>99.154000000000011</v>
      </c>
      <c r="G16" s="1400">
        <f>B16</f>
        <v>6.25</v>
      </c>
      <c r="H16" s="1499">
        <v>99.004000000000005</v>
      </c>
      <c r="I16" s="1498">
        <v>99.154000000000011</v>
      </c>
      <c r="J16" s="1496">
        <v>99.154000000000011</v>
      </c>
      <c r="K16"/>
      <c r="L16" s="1981" t="s">
        <v>718</v>
      </c>
      <c r="M16" s="1982"/>
      <c r="N16" s="1412">
        <v>0</v>
      </c>
    </row>
    <row r="17" spans="1:14" s="1196" customFormat="1" ht="15.75" thickBot="1">
      <c r="A17" s="1345"/>
      <c r="B17" s="1400">
        <f>margins!Z5</f>
        <v>6.375</v>
      </c>
      <c r="C17" s="1499">
        <v>99.629000000000005</v>
      </c>
      <c r="D17" s="1498">
        <v>99.779000000000011</v>
      </c>
      <c r="E17" s="1496">
        <v>99.779000000000011</v>
      </c>
      <c r="G17" s="1400">
        <f t="shared" ref="G17:G39" si="0">B17</f>
        <v>6.375</v>
      </c>
      <c r="H17" s="1499">
        <v>99.629000000000005</v>
      </c>
      <c r="I17" s="1498">
        <v>99.779000000000011</v>
      </c>
      <c r="J17" s="1496">
        <v>99.779000000000011</v>
      </c>
      <c r="K17"/>
      <c r="L17" s="1896" t="s">
        <v>695</v>
      </c>
      <c r="M17" s="1991"/>
      <c r="N17" s="1419">
        <v>-0.375</v>
      </c>
    </row>
    <row r="18" spans="1:14" s="1196" customFormat="1">
      <c r="A18" s="1345"/>
      <c r="B18" s="1400">
        <f>margins!Z6</f>
        <v>6.5</v>
      </c>
      <c r="C18" s="1499">
        <v>100.254</v>
      </c>
      <c r="D18" s="1498">
        <v>100.40400000000001</v>
      </c>
      <c r="E18" s="1496">
        <v>100.40400000000001</v>
      </c>
      <c r="G18" s="1400">
        <f t="shared" si="0"/>
        <v>6.5</v>
      </c>
      <c r="H18" s="1499">
        <v>100.254</v>
      </c>
      <c r="I18" s="1498">
        <v>100.40400000000001</v>
      </c>
      <c r="J18" s="1496">
        <v>100.40400000000001</v>
      </c>
      <c r="K18"/>
    </row>
    <row r="19" spans="1:14" s="1196" customFormat="1" ht="15.75" thickBot="1">
      <c r="A19" s="1345"/>
      <c r="B19" s="1400">
        <f>margins!Z7</f>
        <v>6.625</v>
      </c>
      <c r="C19" s="1499">
        <v>100.879</v>
      </c>
      <c r="D19" s="1498">
        <v>101.02900000000001</v>
      </c>
      <c r="E19" s="1496">
        <v>101.02900000000001</v>
      </c>
      <c r="G19" s="1400">
        <f t="shared" si="0"/>
        <v>6.625</v>
      </c>
      <c r="H19" s="1499">
        <v>100.879</v>
      </c>
      <c r="I19" s="1498">
        <v>101.02900000000001</v>
      </c>
      <c r="J19" s="1496">
        <v>101.02900000000001</v>
      </c>
      <c r="K19"/>
      <c r="L19" s="1344" t="s">
        <v>688</v>
      </c>
      <c r="N19" s="1201"/>
    </row>
    <row r="20" spans="1:14" s="1196" customFormat="1">
      <c r="A20" s="1345"/>
      <c r="B20" s="1400">
        <f>margins!Z8</f>
        <v>6.75</v>
      </c>
      <c r="C20" s="1499">
        <v>101.504</v>
      </c>
      <c r="D20" s="1498">
        <v>101.65400000000001</v>
      </c>
      <c r="E20" s="1496">
        <v>101.65400000000001</v>
      </c>
      <c r="G20" s="1400">
        <f t="shared" si="0"/>
        <v>6.75</v>
      </c>
      <c r="H20" s="1499">
        <v>101.504</v>
      </c>
      <c r="I20" s="1498">
        <v>101.65400000000001</v>
      </c>
      <c r="J20" s="1496">
        <v>101.65400000000001</v>
      </c>
      <c r="K20"/>
      <c r="L20" s="1418" t="s">
        <v>287</v>
      </c>
      <c r="M20" s="1890" t="s">
        <v>686</v>
      </c>
      <c r="N20" s="1891"/>
    </row>
    <row r="21" spans="1:14" s="1196" customFormat="1">
      <c r="A21" s="1345"/>
      <c r="B21" s="1400">
        <f>margins!Z9</f>
        <v>6.875</v>
      </c>
      <c r="C21" s="1499">
        <v>102.09700000000001</v>
      </c>
      <c r="D21" s="1498">
        <v>102.247</v>
      </c>
      <c r="E21" s="1496">
        <v>102.247</v>
      </c>
      <c r="G21" s="1400">
        <f t="shared" si="0"/>
        <v>6.875</v>
      </c>
      <c r="H21" s="1499">
        <v>102.09700000000001</v>
      </c>
      <c r="I21" s="1498">
        <v>102.247</v>
      </c>
      <c r="J21" s="1496">
        <v>102.247</v>
      </c>
      <c r="K21"/>
      <c r="L21" s="1413" t="s">
        <v>243</v>
      </c>
      <c r="M21" s="1894">
        <v>5</v>
      </c>
      <c r="N21" s="1895"/>
    </row>
    <row r="22" spans="1:14" s="1196" customFormat="1">
      <c r="A22" s="1345"/>
      <c r="B22" s="1400">
        <f>margins!Z10</f>
        <v>7</v>
      </c>
      <c r="C22" s="1499">
        <v>102.628</v>
      </c>
      <c r="D22" s="1498">
        <v>102.77800000000001</v>
      </c>
      <c r="E22" s="1496">
        <v>102.77800000000001</v>
      </c>
      <c r="G22" s="1400">
        <f t="shared" si="0"/>
        <v>7</v>
      </c>
      <c r="H22" s="1499">
        <v>102.628</v>
      </c>
      <c r="I22" s="1498">
        <v>102.77800000000001</v>
      </c>
      <c r="J22" s="1496">
        <v>102.77800000000001</v>
      </c>
      <c r="K22"/>
      <c r="L22" s="1413" t="s">
        <v>685</v>
      </c>
      <c r="M22" s="1894" t="s">
        <v>684</v>
      </c>
      <c r="N22" s="1895"/>
    </row>
    <row r="23" spans="1:14" s="1196" customFormat="1" ht="14.25" customHeight="1">
      <c r="A23" s="1345"/>
      <c r="B23" s="1400">
        <f>margins!Z11</f>
        <v>7.125</v>
      </c>
      <c r="C23" s="1499">
        <v>103.09700000000001</v>
      </c>
      <c r="D23" s="1498">
        <v>103.247</v>
      </c>
      <c r="E23" s="1496">
        <v>103.247</v>
      </c>
      <c r="G23" s="1400">
        <f t="shared" si="0"/>
        <v>7.125</v>
      </c>
      <c r="H23" s="1499">
        <v>103.09700000000001</v>
      </c>
      <c r="I23" s="1498">
        <v>103.247</v>
      </c>
      <c r="J23" s="1496">
        <v>103.247</v>
      </c>
      <c r="K23"/>
      <c r="L23" s="1413" t="s">
        <v>683</v>
      </c>
      <c r="M23" s="1985" t="s">
        <v>283</v>
      </c>
      <c r="N23" s="1986"/>
    </row>
    <row r="24" spans="1:14" s="1196" customFormat="1">
      <c r="A24" s="1345"/>
      <c r="B24" s="1400">
        <f>margins!Z12</f>
        <v>7.25</v>
      </c>
      <c r="C24" s="1499">
        <v>103.56500000000001</v>
      </c>
      <c r="D24" s="1498">
        <v>103.715</v>
      </c>
      <c r="E24" s="1496">
        <v>103.715</v>
      </c>
      <c r="G24" s="1400">
        <f t="shared" si="0"/>
        <v>7.25</v>
      </c>
      <c r="H24" s="1499">
        <v>103.56500000000001</v>
      </c>
      <c r="I24" s="1498">
        <v>103.715</v>
      </c>
      <c r="J24" s="1496">
        <v>103.715</v>
      </c>
      <c r="K24"/>
      <c r="L24"/>
      <c r="M24"/>
      <c r="N24"/>
    </row>
    <row r="25" spans="1:14" s="1196" customFormat="1" ht="14.25" customHeight="1" thickBot="1">
      <c r="A25" s="1345"/>
      <c r="B25" s="1400">
        <f>margins!Z13</f>
        <v>7.375</v>
      </c>
      <c r="C25" s="1499">
        <v>103.94000000000001</v>
      </c>
      <c r="D25" s="1498">
        <v>104.09</v>
      </c>
      <c r="E25" s="1496">
        <v>104.09</v>
      </c>
      <c r="G25" s="1400">
        <f t="shared" si="0"/>
        <v>7.375</v>
      </c>
      <c r="H25" s="1499">
        <v>103.94000000000001</v>
      </c>
      <c r="I25" s="1498">
        <v>104.09</v>
      </c>
      <c r="J25" s="1496">
        <v>104.09</v>
      </c>
      <c r="K25"/>
      <c r="L25" s="1344" t="s">
        <v>713</v>
      </c>
    </row>
    <row r="26" spans="1:14" s="1196" customFormat="1" ht="15.75" thickBot="1">
      <c r="A26" s="1345"/>
      <c r="B26" s="1400">
        <f>margins!Z14</f>
        <v>7.5</v>
      </c>
      <c r="C26" s="1499">
        <v>104.31500000000001</v>
      </c>
      <c r="D26" s="1498">
        <v>104.465</v>
      </c>
      <c r="E26" s="1496">
        <v>104.465</v>
      </c>
      <c r="G26" s="1400">
        <f t="shared" si="0"/>
        <v>7.5</v>
      </c>
      <c r="H26" s="1499">
        <v>104.31500000000001</v>
      </c>
      <c r="I26" s="1498">
        <v>104.465</v>
      </c>
      <c r="J26" s="1496">
        <v>104.465</v>
      </c>
      <c r="K26"/>
      <c r="L26" s="1733" t="s">
        <v>110</v>
      </c>
      <c r="M26" s="1732" t="s">
        <v>712</v>
      </c>
      <c r="N26" s="1488" t="s">
        <v>6</v>
      </c>
    </row>
    <row r="27" spans="1:14" s="1196" customFormat="1" ht="14.25" customHeight="1">
      <c r="A27" s="1345"/>
      <c r="B27" s="1400">
        <f>margins!Z15</f>
        <v>7.625</v>
      </c>
      <c r="C27" s="1499">
        <v>104.65900000000001</v>
      </c>
      <c r="D27" s="1498">
        <v>104.80900000000001</v>
      </c>
      <c r="E27" s="1496">
        <v>104.80900000000001</v>
      </c>
      <c r="G27" s="1400">
        <f t="shared" si="0"/>
        <v>7.625</v>
      </c>
      <c r="H27" s="1499">
        <v>104.65900000000001</v>
      </c>
      <c r="I27" s="1498">
        <v>104.80900000000001</v>
      </c>
      <c r="J27" s="1496">
        <v>104.80900000000001</v>
      </c>
      <c r="K27"/>
      <c r="L27" s="1734" t="s">
        <v>112</v>
      </c>
      <c r="M27" s="1487">
        <v>0.5</v>
      </c>
      <c r="N27" s="1486">
        <v>102</v>
      </c>
    </row>
    <row r="28" spans="1:14" s="1196" customFormat="1">
      <c r="A28" s="1345"/>
      <c r="B28" s="1400">
        <f>margins!Z16</f>
        <v>7.75</v>
      </c>
      <c r="C28" s="1499">
        <v>105.003</v>
      </c>
      <c r="D28" s="1498">
        <v>105.15300000000001</v>
      </c>
      <c r="E28" s="1496">
        <v>105.15300000000001</v>
      </c>
      <c r="G28" s="1400">
        <f t="shared" si="0"/>
        <v>7.75</v>
      </c>
      <c r="H28" s="1499">
        <v>105.003</v>
      </c>
      <c r="I28" s="1498">
        <v>105.15300000000001</v>
      </c>
      <c r="J28" s="1496">
        <v>105.15300000000001</v>
      </c>
      <c r="K28"/>
      <c r="L28" s="1735" t="s">
        <v>113</v>
      </c>
      <c r="M28" s="1485">
        <v>0.25</v>
      </c>
      <c r="N28" s="1416">
        <v>102</v>
      </c>
    </row>
    <row r="29" spans="1:14" s="1196" customFormat="1">
      <c r="A29" s="1345"/>
      <c r="B29" s="1400">
        <f>margins!Z17</f>
        <v>7.875</v>
      </c>
      <c r="C29" s="1499">
        <v>105.34700000000001</v>
      </c>
      <c r="D29" s="1498">
        <v>105.497</v>
      </c>
      <c r="E29" s="1496">
        <v>105.497</v>
      </c>
      <c r="G29" s="1400">
        <f t="shared" si="0"/>
        <v>7.875</v>
      </c>
      <c r="H29" s="1499">
        <v>105.34700000000001</v>
      </c>
      <c r="I29" s="1498">
        <v>105.497</v>
      </c>
      <c r="J29" s="1496">
        <v>105.497</v>
      </c>
      <c r="K29"/>
      <c r="L29" s="1735" t="s">
        <v>7</v>
      </c>
      <c r="M29" s="1485">
        <v>0</v>
      </c>
      <c r="N29" s="1416">
        <v>102</v>
      </c>
    </row>
    <row r="30" spans="1:14" s="1196" customFormat="1">
      <c r="A30" s="1345"/>
      <c r="B30" s="1400">
        <f>margins!Z18</f>
        <v>8</v>
      </c>
      <c r="C30" s="1499">
        <v>105.66000000000001</v>
      </c>
      <c r="D30" s="1498">
        <v>105.81</v>
      </c>
      <c r="E30" s="1496">
        <v>105.81</v>
      </c>
      <c r="G30" s="1400">
        <f t="shared" si="0"/>
        <v>8</v>
      </c>
      <c r="H30" s="1499">
        <v>105.66000000000001</v>
      </c>
      <c r="I30" s="1498">
        <v>105.81</v>
      </c>
      <c r="J30" s="1496">
        <v>105.81</v>
      </c>
      <c r="K30"/>
      <c r="L30" s="1735" t="s">
        <v>9</v>
      </c>
      <c r="M30" s="1485">
        <v>-0.375</v>
      </c>
      <c r="N30" s="1416">
        <v>101</v>
      </c>
    </row>
    <row r="31" spans="1:14" s="1196" customFormat="1">
      <c r="A31" s="1345"/>
      <c r="B31" s="1400">
        <f>margins!Z19</f>
        <v>8.125</v>
      </c>
      <c r="C31" s="1499">
        <v>105.91000000000001</v>
      </c>
      <c r="D31" s="1498">
        <v>106.06</v>
      </c>
      <c r="E31" s="1496">
        <v>106.06</v>
      </c>
      <c r="G31" s="1400">
        <f t="shared" si="0"/>
        <v>8.125</v>
      </c>
      <c r="H31" s="1499">
        <v>105.91000000000001</v>
      </c>
      <c r="I31" s="1498">
        <v>106.06</v>
      </c>
      <c r="J31" s="1496">
        <v>106.06</v>
      </c>
      <c r="K31"/>
      <c r="L31" s="1735" t="s">
        <v>11</v>
      </c>
      <c r="M31" s="1485">
        <v>-0.75</v>
      </c>
      <c r="N31" s="1416">
        <v>100.5</v>
      </c>
    </row>
    <row r="32" spans="1:14" s="1196" customFormat="1" ht="15.75" thickBot="1">
      <c r="A32" s="1345"/>
      <c r="B32" s="1400">
        <f>margins!Z20</f>
        <v>8.25</v>
      </c>
      <c r="C32" s="1499">
        <v>106.16000000000001</v>
      </c>
      <c r="D32" s="1498">
        <v>106.31</v>
      </c>
      <c r="E32" s="1496">
        <v>106.31</v>
      </c>
      <c r="G32" s="1400">
        <f t="shared" si="0"/>
        <v>8.25</v>
      </c>
      <c r="H32" s="1499">
        <v>106.16000000000001</v>
      </c>
      <c r="I32" s="1498">
        <v>106.31</v>
      </c>
      <c r="J32" s="1496">
        <v>106.31</v>
      </c>
      <c r="K32"/>
      <c r="L32" s="1736" t="s">
        <v>708</v>
      </c>
      <c r="M32" s="1484">
        <v>-1</v>
      </c>
      <c r="N32" s="1414">
        <v>100</v>
      </c>
    </row>
    <row r="33" spans="1:14" s="1196" customFormat="1">
      <c r="A33" s="1345"/>
      <c r="B33" s="1400">
        <f>margins!Z21</f>
        <v>8.375</v>
      </c>
      <c r="C33" s="1499">
        <v>106.41000000000001</v>
      </c>
      <c r="D33" s="1498">
        <v>106.56</v>
      </c>
      <c r="E33" s="1496">
        <v>106.56</v>
      </c>
      <c r="G33" s="1400">
        <f t="shared" si="0"/>
        <v>8.375</v>
      </c>
      <c r="H33" s="1499">
        <v>106.41000000000001</v>
      </c>
      <c r="I33" s="1498">
        <v>106.56</v>
      </c>
      <c r="J33" s="1496">
        <v>106.56</v>
      </c>
      <c r="K33"/>
      <c r="L33" s="1996" t="s">
        <v>495</v>
      </c>
      <c r="M33" s="1996"/>
      <c r="N33" s="1996"/>
    </row>
    <row r="34" spans="1:14" s="1196" customFormat="1">
      <c r="A34" s="1345"/>
      <c r="B34" s="1400">
        <f>margins!Z22</f>
        <v>8.5</v>
      </c>
      <c r="C34" s="1499">
        <v>106.66000000000001</v>
      </c>
      <c r="D34" s="1498">
        <v>106.81</v>
      </c>
      <c r="E34" s="1496">
        <v>106.81</v>
      </c>
      <c r="G34" s="1400">
        <f t="shared" si="0"/>
        <v>8.5</v>
      </c>
      <c r="H34" s="1499">
        <v>106.66000000000001</v>
      </c>
      <c r="I34" s="1498">
        <v>106.81</v>
      </c>
      <c r="J34" s="1496">
        <v>106.81</v>
      </c>
      <c r="K34"/>
      <c r="L34" s="1984" t="s">
        <v>496</v>
      </c>
      <c r="M34" s="1984"/>
      <c r="N34" s="1984"/>
    </row>
    <row r="35" spans="1:14" s="1196" customFormat="1">
      <c r="A35" s="1345"/>
      <c r="B35" s="1400">
        <f>margins!Z23</f>
        <v>8.625</v>
      </c>
      <c r="C35" s="1499">
        <v>106.91000000000001</v>
      </c>
      <c r="D35" s="1498">
        <v>107.06</v>
      </c>
      <c r="E35" s="1496">
        <v>107.06</v>
      </c>
      <c r="G35" s="1400">
        <f t="shared" si="0"/>
        <v>8.625</v>
      </c>
      <c r="H35" s="1499">
        <v>106.91000000000001</v>
      </c>
      <c r="I35" s="1498">
        <v>107.06</v>
      </c>
      <c r="J35" s="1496">
        <v>107.06</v>
      </c>
      <c r="K35"/>
      <c r="L35" s="1984"/>
      <c r="M35" s="1984"/>
      <c r="N35" s="1984"/>
    </row>
    <row r="36" spans="1:14" s="1196" customFormat="1">
      <c r="A36" s="1345"/>
      <c r="B36" s="1400">
        <f>margins!Z24</f>
        <v>8.75</v>
      </c>
      <c r="C36" s="1499">
        <v>107.16000000000001</v>
      </c>
      <c r="D36" s="1498">
        <v>107.31</v>
      </c>
      <c r="E36" s="1496">
        <v>107.31</v>
      </c>
      <c r="G36" s="1400">
        <f t="shared" si="0"/>
        <v>8.75</v>
      </c>
      <c r="H36" s="1499">
        <v>107.16000000000001</v>
      </c>
      <c r="I36" s="1498">
        <v>107.31</v>
      </c>
      <c r="J36" s="1496">
        <v>107.31</v>
      </c>
      <c r="K36"/>
      <c r="L36" s="1984" t="s">
        <v>497</v>
      </c>
      <c r="M36" s="1984"/>
      <c r="N36" s="1984"/>
    </row>
    <row r="37" spans="1:14" s="1196" customFormat="1">
      <c r="A37" s="1345"/>
      <c r="B37" s="1400">
        <f>margins!Z25</f>
        <v>8.875</v>
      </c>
      <c r="C37" s="1499">
        <v>107.41000000000001</v>
      </c>
      <c r="D37" s="1498">
        <v>107.56</v>
      </c>
      <c r="E37" s="1496">
        <v>107.56</v>
      </c>
      <c r="G37" s="1400">
        <f t="shared" si="0"/>
        <v>8.875</v>
      </c>
      <c r="H37" s="1499">
        <v>107.41000000000001</v>
      </c>
      <c r="I37" s="1498">
        <v>107.56</v>
      </c>
      <c r="J37" s="1496">
        <v>107.56</v>
      </c>
      <c r="K37"/>
      <c r="L37" s="1984"/>
      <c r="M37" s="1984"/>
      <c r="N37" s="1984"/>
    </row>
    <row r="38" spans="1:14" s="1196" customFormat="1">
      <c r="A38" s="1345"/>
      <c r="B38" s="1400">
        <f>margins!Z26</f>
        <v>9</v>
      </c>
      <c r="C38" s="1499">
        <v>107.59700000000001</v>
      </c>
      <c r="D38" s="1498">
        <v>107.747</v>
      </c>
      <c r="E38" s="1496">
        <v>107.747</v>
      </c>
      <c r="G38" s="1400">
        <f t="shared" si="0"/>
        <v>9</v>
      </c>
      <c r="H38" s="1499">
        <v>107.59700000000001</v>
      </c>
      <c r="I38" s="1498">
        <v>107.747</v>
      </c>
      <c r="J38" s="1496">
        <v>107.747</v>
      </c>
      <c r="K38"/>
      <c r="L38" s="1984" t="s">
        <v>785</v>
      </c>
      <c r="M38" s="1984"/>
      <c r="N38" s="1984"/>
    </row>
    <row r="39" spans="1:14" s="1196" customFormat="1" ht="15.75" customHeight="1" thickBot="1">
      <c r="A39" s="1345"/>
      <c r="B39" s="1396">
        <f>margins!Z27</f>
        <v>9.125</v>
      </c>
      <c r="C39" s="1703">
        <v>107.78500000000001</v>
      </c>
      <c r="D39" s="1709">
        <v>107.935</v>
      </c>
      <c r="E39" s="1402">
        <v>107.935</v>
      </c>
      <c r="G39" s="1400">
        <f t="shared" si="0"/>
        <v>9.125</v>
      </c>
      <c r="H39" s="1703">
        <v>107.78500000000001</v>
      </c>
      <c r="I39" s="1709">
        <v>107.935</v>
      </c>
      <c r="J39" s="1402">
        <v>107.935</v>
      </c>
      <c r="K39"/>
      <c r="L39" s="1984"/>
      <c r="M39" s="1984"/>
      <c r="N39" s="1984"/>
    </row>
    <row r="40" spans="1:14" s="1196" customFormat="1" ht="15.75" thickBot="1">
      <c r="A40" s="1345"/>
      <c r="B40" s="1495"/>
      <c r="C40" s="1726"/>
      <c r="D40" s="1725"/>
      <c r="E40" s="1727"/>
      <c r="G40" s="1400"/>
      <c r="H40" s="1405"/>
      <c r="I40" s="1481"/>
      <c r="J40" s="1404"/>
      <c r="K40"/>
    </row>
    <row r="41" spans="1:14" s="1196" customFormat="1" ht="15" customHeight="1">
      <c r="A41" s="1345"/>
      <c r="B41" s="1871" t="str">
        <f ca="1">TEXT(TODAY(), "mmmm") &amp; " Special"</f>
        <v>October Special</v>
      </c>
      <c r="C41" s="1983"/>
      <c r="D41" s="1983"/>
      <c r="E41" s="1872"/>
      <c r="F41" s="1201"/>
      <c r="G41" s="1871" t="str">
        <f ca="1">TEXT(TODAY(), "mmmm") &amp; " Special"</f>
        <v>October Special</v>
      </c>
      <c r="H41" s="1983"/>
      <c r="I41" s="1983"/>
      <c r="J41" s="1872"/>
      <c r="K41"/>
    </row>
    <row r="42" spans="1:14" s="1196" customFormat="1">
      <c r="A42" s="1345"/>
      <c r="B42" s="1973" t="s">
        <v>62</v>
      </c>
      <c r="C42" s="1974"/>
      <c r="D42" s="1708">
        <v>0.375</v>
      </c>
      <c r="E42" s="1520"/>
      <c r="F42" s="1201"/>
      <c r="G42" s="1973" t="s">
        <v>62</v>
      </c>
      <c r="H42" s="1974"/>
      <c r="I42" s="1708">
        <v>0.375</v>
      </c>
      <c r="J42" s="1520"/>
      <c r="K42"/>
    </row>
    <row r="43" spans="1:14" s="1196" customFormat="1" ht="15" customHeight="1">
      <c r="A43" s="1345"/>
      <c r="B43" s="1973" t="s">
        <v>728</v>
      </c>
      <c r="C43" s="1974"/>
      <c r="D43" s="1708">
        <v>0.375</v>
      </c>
      <c r="E43" s="1520"/>
      <c r="G43" s="1973" t="s">
        <v>728</v>
      </c>
      <c r="H43" s="1974"/>
      <c r="I43" s="1708">
        <v>0.375</v>
      </c>
      <c r="J43" s="1520"/>
      <c r="K43"/>
    </row>
    <row r="44" spans="1:14" s="1196" customFormat="1">
      <c r="A44" s="1345"/>
      <c r="B44" s="1975"/>
      <c r="C44" s="1976"/>
      <c r="D44" s="1976"/>
      <c r="E44" s="1977"/>
      <c r="G44" s="1975"/>
      <c r="H44" s="1976"/>
      <c r="I44" s="1976"/>
      <c r="J44" s="1977"/>
      <c r="K44"/>
    </row>
    <row r="45" spans="1:14" s="1196" customFormat="1" ht="15.75" customHeight="1" thickBot="1">
      <c r="A45" s="1345"/>
      <c r="B45" s="1978"/>
      <c r="C45" s="1979"/>
      <c r="D45" s="1979"/>
      <c r="E45" s="1980"/>
      <c r="G45" s="1978"/>
      <c r="H45" s="1979"/>
      <c r="I45" s="1979"/>
      <c r="J45" s="1980"/>
      <c r="K45"/>
    </row>
    <row r="46" spans="1:14" s="1196" customFormat="1">
      <c r="A46" s="1345"/>
      <c r="K46" s="1724"/>
      <c r="L46" s="1731"/>
      <c r="M46" s="1731"/>
      <c r="N46" s="1731"/>
    </row>
    <row r="47" spans="1:14" s="1196" customFormat="1">
      <c r="A47" s="1345"/>
      <c r="N47" s="1342"/>
    </row>
    <row r="48" spans="1:14" s="1196" customFormat="1" ht="15.75" thickBot="1">
      <c r="A48" s="1345"/>
      <c r="B48" s="1344" t="s">
        <v>706</v>
      </c>
      <c r="D48" s="1351"/>
      <c r="E48" s="1351"/>
      <c r="F48" s="1350"/>
      <c r="G48" s="1349"/>
      <c r="H48" s="1348"/>
      <c r="I48" s="1347"/>
      <c r="J48" s="1347"/>
      <c r="K48" s="1347"/>
      <c r="L48" s="1347"/>
      <c r="M48" s="1311"/>
      <c r="N48" s="1342"/>
    </row>
    <row r="49" spans="1:33" s="1196" customFormat="1" ht="15.75" thickBot="1">
      <c r="A49" s="1345"/>
      <c r="B49" s="1722"/>
      <c r="C49" s="1878" t="s">
        <v>678</v>
      </c>
      <c r="D49" s="1917"/>
      <c r="E49" s="1453" t="s">
        <v>15</v>
      </c>
      <c r="F49" s="1452" t="s">
        <v>16</v>
      </c>
      <c r="G49" s="1452" t="s">
        <v>17</v>
      </c>
      <c r="H49" s="1452" t="s">
        <v>18</v>
      </c>
      <c r="I49" s="1452" t="s">
        <v>19</v>
      </c>
      <c r="J49" s="1723" t="s">
        <v>20</v>
      </c>
      <c r="K49" s="1452" t="s">
        <v>21</v>
      </c>
      <c r="L49" s="1452" t="s">
        <v>22</v>
      </c>
      <c r="M49" s="1451" t="s">
        <v>23</v>
      </c>
      <c r="N49" s="1342"/>
    </row>
    <row r="50" spans="1:33" s="1196" customFormat="1">
      <c r="A50" s="1345"/>
      <c r="B50" s="1855" t="s">
        <v>219</v>
      </c>
      <c r="C50" s="1908" t="s">
        <v>40</v>
      </c>
      <c r="D50" s="1908"/>
      <c r="E50" s="1367">
        <v>0.75</v>
      </c>
      <c r="F50" s="1366">
        <v>0.75</v>
      </c>
      <c r="G50" s="1366">
        <v>0.5</v>
      </c>
      <c r="H50" s="1366">
        <v>0.375</v>
      </c>
      <c r="I50" s="1366">
        <v>0.125</v>
      </c>
      <c r="J50" s="1366">
        <v>0</v>
      </c>
      <c r="K50" s="1366">
        <v>-0.125</v>
      </c>
      <c r="L50" s="1366">
        <v>-1.375</v>
      </c>
      <c r="M50" s="1365">
        <v>-2.5</v>
      </c>
      <c r="N50" s="1342"/>
    </row>
    <row r="51" spans="1:33" s="1196" customFormat="1">
      <c r="A51" s="1345"/>
      <c r="B51" s="1853"/>
      <c r="C51" s="1861" t="s">
        <v>39</v>
      </c>
      <c r="D51" s="1861"/>
      <c r="E51" s="1367">
        <v>0.75</v>
      </c>
      <c r="F51" s="1366">
        <v>0.75</v>
      </c>
      <c r="G51" s="1366">
        <v>0.5</v>
      </c>
      <c r="H51" s="1366">
        <v>0.375</v>
      </c>
      <c r="I51" s="1366">
        <v>0.125</v>
      </c>
      <c r="J51" s="1366">
        <v>0</v>
      </c>
      <c r="K51" s="1366">
        <v>-0.25</v>
      </c>
      <c r="L51" s="1366">
        <v>-1.5</v>
      </c>
      <c r="M51" s="1365">
        <v>-2.625</v>
      </c>
      <c r="N51" s="1342"/>
    </row>
    <row r="52" spans="1:33" s="1196" customFormat="1">
      <c r="A52" s="1345"/>
      <c r="B52" s="1853"/>
      <c r="C52" s="1861" t="s">
        <v>24</v>
      </c>
      <c r="D52" s="1861"/>
      <c r="E52" s="1367">
        <v>0.625</v>
      </c>
      <c r="F52" s="1366">
        <v>0.625</v>
      </c>
      <c r="G52" s="1366">
        <v>0.375</v>
      </c>
      <c r="H52" s="1366">
        <v>0.25</v>
      </c>
      <c r="I52" s="1366">
        <v>0</v>
      </c>
      <c r="J52" s="1366">
        <v>-0.125</v>
      </c>
      <c r="K52" s="1366">
        <v>-0.375</v>
      </c>
      <c r="L52" s="1366">
        <v>-1.875</v>
      </c>
      <c r="M52" s="1365">
        <v>-3.125</v>
      </c>
      <c r="N52" s="1342"/>
    </row>
    <row r="53" spans="1:33" s="1196" customFormat="1">
      <c r="A53" s="1345"/>
      <c r="B53" s="1853"/>
      <c r="C53" s="1861" t="s">
        <v>25</v>
      </c>
      <c r="D53" s="1861"/>
      <c r="E53" s="1367">
        <v>0.5</v>
      </c>
      <c r="F53" s="1366">
        <v>0.5</v>
      </c>
      <c r="G53" s="1366">
        <v>0.25</v>
      </c>
      <c r="H53" s="1366">
        <v>0.125</v>
      </c>
      <c r="I53" s="1366">
        <v>-0.125</v>
      </c>
      <c r="J53" s="1366">
        <v>-0.375</v>
      </c>
      <c r="K53" s="1366">
        <v>-0.875</v>
      </c>
      <c r="L53" s="1366">
        <v>-2.25</v>
      </c>
      <c r="M53" s="1365">
        <v>-3.75</v>
      </c>
      <c r="N53" s="1342"/>
      <c r="S53" s="1344"/>
      <c r="U53" s="1351"/>
      <c r="V53" s="1"/>
      <c r="W53" s="1378"/>
      <c r="X53" s="1379"/>
      <c r="Y53" s="1379"/>
      <c r="Z53" s="1380"/>
      <c r="AA53" s="1378"/>
      <c r="AB53" s="1379"/>
      <c r="AC53" s="1379"/>
      <c r="AD53" s="1380"/>
      <c r="AE53" s="1378"/>
      <c r="AF53" s="1379"/>
      <c r="AG53" s="1379"/>
    </row>
    <row r="54" spans="1:33" s="1196" customFormat="1">
      <c r="A54" s="1345"/>
      <c r="B54" s="1853"/>
      <c r="C54" s="1861" t="s">
        <v>26</v>
      </c>
      <c r="D54" s="1861"/>
      <c r="E54" s="1367">
        <v>0.375</v>
      </c>
      <c r="F54" s="1366">
        <v>0.375</v>
      </c>
      <c r="G54" s="1366">
        <v>0.125</v>
      </c>
      <c r="H54" s="1366">
        <v>0</v>
      </c>
      <c r="I54" s="1366">
        <v>-0.5</v>
      </c>
      <c r="J54" s="1366">
        <v>-1</v>
      </c>
      <c r="K54" s="1366">
        <v>-1.375</v>
      </c>
      <c r="L54" s="1366">
        <v>-3.25</v>
      </c>
      <c r="M54" s="1365">
        <v>-4.625</v>
      </c>
      <c r="N54" s="1342"/>
    </row>
    <row r="55" spans="1:33" s="1196" customFormat="1">
      <c r="A55" s="1345"/>
      <c r="B55" s="1853"/>
      <c r="C55" s="1861" t="s">
        <v>27</v>
      </c>
      <c r="D55" s="1861"/>
      <c r="E55" s="1367">
        <v>0.375</v>
      </c>
      <c r="F55" s="1366">
        <v>0.375</v>
      </c>
      <c r="G55" s="1366">
        <v>0</v>
      </c>
      <c r="H55" s="1366">
        <v>-0.375</v>
      </c>
      <c r="I55" s="1366">
        <v>-0.875</v>
      </c>
      <c r="J55" s="1366">
        <v>-1.75</v>
      </c>
      <c r="K55" s="1366">
        <v>-2.125</v>
      </c>
      <c r="L55" s="1366">
        <v>-4</v>
      </c>
      <c r="M55" s="1365">
        <v>-5.875</v>
      </c>
      <c r="N55" s="1342"/>
    </row>
    <row r="56" spans="1:33" s="1196" customFormat="1" ht="15" customHeight="1">
      <c r="A56" s="1345"/>
      <c r="B56" s="1853"/>
      <c r="C56" s="1861" t="s">
        <v>28</v>
      </c>
      <c r="D56" s="1861"/>
      <c r="E56" s="1367">
        <v>-0.25</v>
      </c>
      <c r="F56" s="1366">
        <v>-0.5</v>
      </c>
      <c r="G56" s="1366">
        <v>-0.75</v>
      </c>
      <c r="H56" s="1366">
        <v>-1.25</v>
      </c>
      <c r="I56" s="1366">
        <v>-2</v>
      </c>
      <c r="J56" s="1366">
        <v>-2.5</v>
      </c>
      <c r="K56" s="1366">
        <v>-3.125</v>
      </c>
      <c r="L56" s="1366" t="s">
        <v>14</v>
      </c>
      <c r="M56" s="1365" t="s">
        <v>14</v>
      </c>
      <c r="N56" s="1342"/>
    </row>
    <row r="57" spans="1:33" s="1196" customFormat="1" ht="15" customHeight="1">
      <c r="A57" s="1345"/>
      <c r="B57" s="1853"/>
      <c r="C57" s="1861" t="s">
        <v>87</v>
      </c>
      <c r="D57" s="1861"/>
      <c r="E57" s="1367">
        <v>-1</v>
      </c>
      <c r="F57" s="1366">
        <v>-1</v>
      </c>
      <c r="G57" s="1366">
        <v>-1</v>
      </c>
      <c r="H57" s="1366">
        <v>-1.25</v>
      </c>
      <c r="I57" s="1366">
        <v>-2</v>
      </c>
      <c r="J57" s="1366">
        <v>-2.625</v>
      </c>
      <c r="K57" s="1366">
        <v>-3</v>
      </c>
      <c r="L57" s="1366" t="s">
        <v>14</v>
      </c>
      <c r="M57" s="1365" t="s">
        <v>14</v>
      </c>
      <c r="N57" s="1342"/>
    </row>
    <row r="58" spans="1:33" s="1196" customFormat="1" ht="15" customHeight="1" thickBot="1">
      <c r="A58" s="1345"/>
      <c r="B58" s="1854"/>
      <c r="C58" s="1861" t="s">
        <v>88</v>
      </c>
      <c r="D58" s="1861"/>
      <c r="E58" s="1367">
        <v>-2</v>
      </c>
      <c r="F58" s="1366">
        <v>-2</v>
      </c>
      <c r="G58" s="1366">
        <v>-2</v>
      </c>
      <c r="H58" s="1366">
        <v>-2.25</v>
      </c>
      <c r="I58" s="1366">
        <v>-2.75</v>
      </c>
      <c r="J58" s="1366">
        <v>-4.5</v>
      </c>
      <c r="K58" s="1366">
        <v>-5</v>
      </c>
      <c r="L58" s="1366" t="s">
        <v>14</v>
      </c>
      <c r="M58" s="1365" t="s">
        <v>14</v>
      </c>
      <c r="N58" s="1342"/>
    </row>
    <row r="59" spans="1:33" s="1196" customFormat="1" ht="15.75" thickBot="1">
      <c r="A59" s="1345"/>
      <c r="B59" s="1878" t="s">
        <v>400</v>
      </c>
      <c r="C59" s="1879"/>
      <c r="D59" s="1917"/>
      <c r="E59" s="1371">
        <v>0</v>
      </c>
      <c r="F59" s="1370">
        <v>0</v>
      </c>
      <c r="G59" s="1370">
        <v>0</v>
      </c>
      <c r="H59" s="1370">
        <v>0</v>
      </c>
      <c r="I59" s="1370">
        <v>0</v>
      </c>
      <c r="J59" s="1370">
        <v>0</v>
      </c>
      <c r="K59" s="1370">
        <v>0</v>
      </c>
      <c r="L59" s="1370">
        <v>-0.25</v>
      </c>
      <c r="M59" s="1369">
        <v>-0.375</v>
      </c>
      <c r="N59" s="1342"/>
    </row>
    <row r="60" spans="1:33" s="1196" customFormat="1">
      <c r="A60" s="1345"/>
      <c r="N60" s="1342"/>
    </row>
    <row r="61" spans="1:33" s="1196" customFormat="1" ht="15.75" thickBot="1">
      <c r="A61" s="1345"/>
      <c r="B61" s="1344" t="s">
        <v>815</v>
      </c>
      <c r="D61" s="1351"/>
      <c r="E61" s="1378"/>
      <c r="F61" s="1379"/>
      <c r="G61" s="1379"/>
      <c r="H61" s="1378"/>
      <c r="I61" s="1379"/>
      <c r="J61" s="1379"/>
      <c r="K61" s="1378"/>
      <c r="L61" s="1379"/>
      <c r="M61" s="1379"/>
      <c r="N61" s="1342"/>
    </row>
    <row r="62" spans="1:33" s="1196" customFormat="1" ht="15.75" thickBot="1">
      <c r="A62" s="1345"/>
      <c r="B62" s="1712"/>
      <c r="C62" s="1878" t="s">
        <v>678</v>
      </c>
      <c r="D62" s="1917"/>
      <c r="E62" s="1453" t="s">
        <v>15</v>
      </c>
      <c r="F62" s="1452" t="s">
        <v>16</v>
      </c>
      <c r="G62" s="1452" t="s">
        <v>17</v>
      </c>
      <c r="H62" s="1452" t="s">
        <v>18</v>
      </c>
      <c r="I62" s="1452" t="s">
        <v>19</v>
      </c>
      <c r="J62" s="1723" t="s">
        <v>20</v>
      </c>
      <c r="K62" s="1452" t="s">
        <v>21</v>
      </c>
      <c r="L62" s="1452" t="s">
        <v>22</v>
      </c>
      <c r="M62" s="1451" t="s">
        <v>23</v>
      </c>
      <c r="N62" s="1342"/>
    </row>
    <row r="63" spans="1:33" s="1196" customFormat="1">
      <c r="A63" s="1345"/>
      <c r="B63" s="1728"/>
      <c r="C63" s="1839" t="s">
        <v>40</v>
      </c>
      <c r="D63" s="1840"/>
      <c r="E63" s="1367">
        <v>0.875</v>
      </c>
      <c r="F63" s="1366">
        <v>0.875</v>
      </c>
      <c r="G63" s="1366">
        <v>0.625</v>
      </c>
      <c r="H63" s="1366">
        <v>0.5</v>
      </c>
      <c r="I63" s="1366">
        <v>0.25</v>
      </c>
      <c r="J63" s="1366">
        <v>0</v>
      </c>
      <c r="K63" s="1366">
        <v>-0.25</v>
      </c>
      <c r="L63" s="1366">
        <v>-1.5</v>
      </c>
      <c r="M63" s="1365">
        <v>-2.75</v>
      </c>
      <c r="N63" s="1342"/>
    </row>
    <row r="64" spans="1:33" s="1196" customFormat="1">
      <c r="A64" s="1345"/>
      <c r="B64" s="1729" t="s">
        <v>5</v>
      </c>
      <c r="C64" s="1861" t="s">
        <v>39</v>
      </c>
      <c r="D64" s="1862"/>
      <c r="E64" s="1367">
        <v>0.875</v>
      </c>
      <c r="F64" s="1366">
        <v>0.875</v>
      </c>
      <c r="G64" s="1366">
        <v>0.625</v>
      </c>
      <c r="H64" s="1366">
        <v>0.5</v>
      </c>
      <c r="I64" s="1366">
        <v>0.25</v>
      </c>
      <c r="J64" s="1366">
        <v>0</v>
      </c>
      <c r="K64" s="1366">
        <v>-0.375</v>
      </c>
      <c r="L64" s="1366">
        <v>-1.625</v>
      </c>
      <c r="M64" s="1365">
        <v>-2.875</v>
      </c>
      <c r="N64" s="1342"/>
    </row>
    <row r="65" spans="1:14" s="1196" customFormat="1" ht="22.5">
      <c r="A65" s="1345"/>
      <c r="B65" s="1730" t="s">
        <v>41</v>
      </c>
      <c r="C65" s="1861" t="s">
        <v>24</v>
      </c>
      <c r="D65" s="1862"/>
      <c r="E65" s="1367">
        <v>0.75</v>
      </c>
      <c r="F65" s="1366">
        <v>0.75</v>
      </c>
      <c r="G65" s="1366">
        <v>0.5</v>
      </c>
      <c r="H65" s="1366">
        <v>0.375</v>
      </c>
      <c r="I65" s="1366">
        <v>0.125</v>
      </c>
      <c r="J65" s="1366">
        <v>-0.125</v>
      </c>
      <c r="K65" s="1366">
        <v>-0.5</v>
      </c>
      <c r="L65" s="1366">
        <v>-2.125</v>
      </c>
      <c r="M65" s="1365">
        <v>-3.5</v>
      </c>
      <c r="N65" s="1342"/>
    </row>
    <row r="66" spans="1:14" s="1196" customFormat="1" ht="22.5">
      <c r="A66" s="1345"/>
      <c r="B66" s="1730" t="s">
        <v>812</v>
      </c>
      <c r="C66" s="1861" t="s">
        <v>25</v>
      </c>
      <c r="D66" s="1862"/>
      <c r="E66" s="1367">
        <v>0.625</v>
      </c>
      <c r="F66" s="1366">
        <v>0.625</v>
      </c>
      <c r="G66" s="1366">
        <v>0.375</v>
      </c>
      <c r="H66" s="1366">
        <v>0.25</v>
      </c>
      <c r="I66" s="1366">
        <v>0</v>
      </c>
      <c r="J66" s="1366">
        <v>-0.5</v>
      </c>
      <c r="K66" s="1366">
        <v>-1.125</v>
      </c>
      <c r="L66" s="1366">
        <v>-2.625</v>
      </c>
      <c r="M66" s="1365">
        <v>-4.125</v>
      </c>
      <c r="N66" s="1342"/>
    </row>
    <row r="67" spans="1:14" s="1196" customFormat="1">
      <c r="A67" s="1345"/>
      <c r="B67" s="1729" t="s">
        <v>42</v>
      </c>
      <c r="C67" s="1861" t="s">
        <v>26</v>
      </c>
      <c r="D67" s="1862"/>
      <c r="E67" s="1367">
        <v>0.5</v>
      </c>
      <c r="F67" s="1366">
        <v>0.5</v>
      </c>
      <c r="G67" s="1366">
        <v>0.25</v>
      </c>
      <c r="H67" s="1366">
        <v>0.125</v>
      </c>
      <c r="I67" s="1366">
        <v>-0.375</v>
      </c>
      <c r="J67" s="1366">
        <v>-1.125</v>
      </c>
      <c r="K67" s="1366">
        <v>-1.625</v>
      </c>
      <c r="L67" s="1366">
        <v>-3.625</v>
      </c>
      <c r="M67" s="1365">
        <v>-5.125</v>
      </c>
      <c r="N67" s="1342"/>
    </row>
    <row r="68" spans="1:14" s="1196" customFormat="1">
      <c r="A68" s="1345"/>
      <c r="B68" s="1729" t="s">
        <v>43</v>
      </c>
      <c r="C68" s="1861" t="s">
        <v>27</v>
      </c>
      <c r="D68" s="1862"/>
      <c r="E68" s="1367">
        <v>0.375</v>
      </c>
      <c r="F68" s="1366">
        <v>0.375</v>
      </c>
      <c r="G68" s="1366">
        <v>0</v>
      </c>
      <c r="H68" s="1366">
        <v>-0.5</v>
      </c>
      <c r="I68" s="1366">
        <v>-0.875</v>
      </c>
      <c r="J68" s="1366">
        <v>-2</v>
      </c>
      <c r="K68" s="1366">
        <v>-2.625</v>
      </c>
      <c r="L68" s="1366">
        <v>-4.5</v>
      </c>
      <c r="M68" s="1365">
        <v>-6</v>
      </c>
      <c r="N68" s="1342"/>
    </row>
    <row r="69" spans="1:14" s="1196" customFormat="1">
      <c r="A69" s="1345"/>
      <c r="B69" s="1729" t="s">
        <v>102</v>
      </c>
      <c r="C69" s="1881" t="s">
        <v>28</v>
      </c>
      <c r="D69" s="1882"/>
      <c r="E69" s="1478">
        <v>-0.25</v>
      </c>
      <c r="F69" s="1476">
        <v>-0.5</v>
      </c>
      <c r="G69" s="1476">
        <v>-0.875</v>
      </c>
      <c r="H69" s="1476">
        <v>-1.375</v>
      </c>
      <c r="I69" s="1476">
        <v>-2.25</v>
      </c>
      <c r="J69" s="1476">
        <v>-2.75</v>
      </c>
      <c r="K69" s="1476">
        <v>-3.375</v>
      </c>
      <c r="L69" s="1476" t="s">
        <v>14</v>
      </c>
      <c r="M69" s="1475" t="s">
        <v>14</v>
      </c>
      <c r="N69" s="1342"/>
    </row>
    <row r="70" spans="1:14" s="1196" customFormat="1">
      <c r="A70" s="1345"/>
      <c r="B70" s="1716"/>
      <c r="C70" s="1861" t="s">
        <v>87</v>
      </c>
      <c r="D70" s="1861"/>
      <c r="E70" s="1478">
        <v>-1</v>
      </c>
      <c r="F70" s="1476">
        <v>-1</v>
      </c>
      <c r="G70" s="1476">
        <v>-1</v>
      </c>
      <c r="H70" s="1476">
        <v>-1.625</v>
      </c>
      <c r="I70" s="1476">
        <v>-2.5</v>
      </c>
      <c r="J70" s="1476">
        <v>-2.75</v>
      </c>
      <c r="K70" s="1476">
        <v>-3.75</v>
      </c>
      <c r="L70" s="1476" t="s">
        <v>14</v>
      </c>
      <c r="M70" s="1475" t="s">
        <v>14</v>
      </c>
      <c r="N70" s="1342"/>
    </row>
    <row r="71" spans="1:14" s="1196" customFormat="1" ht="15.75" thickBot="1">
      <c r="A71" s="1345"/>
      <c r="B71" s="1717"/>
      <c r="C71" s="1861" t="s">
        <v>88</v>
      </c>
      <c r="D71" s="1861"/>
      <c r="E71" s="1478">
        <v>-2.25</v>
      </c>
      <c r="F71" s="1476">
        <v>-2.25</v>
      </c>
      <c r="G71" s="1476">
        <v>-2.25</v>
      </c>
      <c r="H71" s="1476">
        <v>-2.5</v>
      </c>
      <c r="I71" s="1476">
        <v>-3</v>
      </c>
      <c r="J71" s="1476">
        <v>-4.75</v>
      </c>
      <c r="K71" s="1476">
        <v>-5.5</v>
      </c>
      <c r="L71" s="1476" t="s">
        <v>14</v>
      </c>
      <c r="M71" s="1475" t="s">
        <v>14</v>
      </c>
      <c r="N71" s="1342"/>
    </row>
    <row r="72" spans="1:14" s="1196" customFormat="1">
      <c r="A72" s="1345"/>
      <c r="B72" s="1850" t="s">
        <v>816</v>
      </c>
      <c r="C72" s="1839" t="s">
        <v>47</v>
      </c>
      <c r="D72" s="1840"/>
      <c r="E72" s="1364">
        <v>0</v>
      </c>
      <c r="F72" s="1363">
        <v>0</v>
      </c>
      <c r="G72" s="1363">
        <v>0</v>
      </c>
      <c r="H72" s="1363">
        <v>0</v>
      </c>
      <c r="I72" s="1363">
        <v>0</v>
      </c>
      <c r="J72" s="1363">
        <v>0</v>
      </c>
      <c r="K72" s="1363">
        <v>0</v>
      </c>
      <c r="L72" s="1363">
        <v>-0.25</v>
      </c>
      <c r="M72" s="1362">
        <v>-0.375</v>
      </c>
      <c r="N72" s="1342"/>
    </row>
    <row r="73" spans="1:14" s="1196" customFormat="1" ht="15" customHeight="1">
      <c r="A73" s="1345"/>
      <c r="B73" s="1915"/>
      <c r="C73" s="1861" t="s">
        <v>48</v>
      </c>
      <c r="D73" s="1862"/>
      <c r="E73" s="1367">
        <v>0</v>
      </c>
      <c r="F73" s="1366">
        <v>0</v>
      </c>
      <c r="G73" s="1366">
        <v>0</v>
      </c>
      <c r="H73" s="1366">
        <v>0</v>
      </c>
      <c r="I73" s="1366">
        <v>0</v>
      </c>
      <c r="J73" s="1366">
        <v>0</v>
      </c>
      <c r="K73" s="1366">
        <v>0</v>
      </c>
      <c r="L73" s="1366">
        <v>-0.25</v>
      </c>
      <c r="M73" s="1365">
        <v>-0.375</v>
      </c>
      <c r="N73" s="1342"/>
    </row>
    <row r="74" spans="1:14" s="1196" customFormat="1">
      <c r="A74" s="1345"/>
      <c r="B74" s="1915"/>
      <c r="C74" s="1861" t="s">
        <v>730</v>
      </c>
      <c r="D74" s="1862"/>
      <c r="E74" s="1367">
        <v>-0.625</v>
      </c>
      <c r="F74" s="1366">
        <v>-0.625</v>
      </c>
      <c r="G74" s="1366">
        <v>-0.625</v>
      </c>
      <c r="H74" s="1366">
        <v>-0.625</v>
      </c>
      <c r="I74" s="1366">
        <v>-0.625</v>
      </c>
      <c r="J74" s="1366">
        <v>-0.625</v>
      </c>
      <c r="K74" s="1366">
        <v>-0.625</v>
      </c>
      <c r="L74" s="1366">
        <v>-2.75</v>
      </c>
      <c r="M74" s="1365" t="s">
        <v>14</v>
      </c>
      <c r="N74" s="1342"/>
    </row>
    <row r="75" spans="1:14" s="1196" customFormat="1">
      <c r="A75" s="1345"/>
      <c r="B75" s="1915"/>
      <c r="C75" s="1861" t="s">
        <v>813</v>
      </c>
      <c r="D75" s="1862"/>
      <c r="E75" s="1367">
        <v>-0.875</v>
      </c>
      <c r="F75" s="1366">
        <v>-0.875</v>
      </c>
      <c r="G75" s="1366">
        <v>-0.875</v>
      </c>
      <c r="H75" s="1366">
        <v>-0.875</v>
      </c>
      <c r="I75" s="1366">
        <v>-0.875</v>
      </c>
      <c r="J75" s="1366">
        <v>-1</v>
      </c>
      <c r="K75" s="1366">
        <v>-1.125</v>
      </c>
      <c r="L75" s="1366">
        <v>-4.125</v>
      </c>
      <c r="M75" s="1365" t="s">
        <v>14</v>
      </c>
      <c r="N75" s="1342"/>
    </row>
    <row r="76" spans="1:14" s="1196" customFormat="1" ht="32.25" customHeight="1" thickBot="1">
      <c r="A76" s="1345"/>
      <c r="B76" s="1851"/>
      <c r="C76" s="1992" t="s">
        <v>814</v>
      </c>
      <c r="D76" s="1993"/>
      <c r="E76" s="1449">
        <v>0</v>
      </c>
      <c r="F76" s="1448">
        <v>0</v>
      </c>
      <c r="G76" s="1448">
        <v>0</v>
      </c>
      <c r="H76" s="1448">
        <v>0</v>
      </c>
      <c r="I76" s="1448">
        <v>-0.125</v>
      </c>
      <c r="J76" s="1448">
        <v>-0.25</v>
      </c>
      <c r="K76" s="1448">
        <v>-0.375</v>
      </c>
      <c r="L76" s="1448">
        <v>-0.5</v>
      </c>
      <c r="M76" s="1447" t="s">
        <v>14</v>
      </c>
      <c r="N76" s="1342"/>
    </row>
    <row r="77" spans="1:14" s="1196" customFormat="1">
      <c r="A77" s="1345"/>
      <c r="N77" s="1342"/>
    </row>
    <row r="78" spans="1:14" s="1196" customFormat="1" ht="15.75" thickBot="1">
      <c r="A78" s="1345"/>
      <c r="B78" s="1344" t="s">
        <v>705</v>
      </c>
      <c r="D78" s="1351"/>
      <c r="E78" s="1378"/>
      <c r="F78" s="1379"/>
      <c r="G78" s="1379"/>
      <c r="H78" s="1378"/>
      <c r="I78" s="1379"/>
      <c r="J78" s="1379"/>
      <c r="K78" s="1378"/>
      <c r="L78" s="1379"/>
      <c r="M78" s="1379"/>
      <c r="N78" s="1342"/>
    </row>
    <row r="79" spans="1:14" s="1196" customFormat="1" ht="15.75" thickBot="1">
      <c r="A79" s="1345"/>
      <c r="B79" s="1712"/>
      <c r="C79" s="1704"/>
      <c r="D79" s="1704"/>
      <c r="E79" s="1526" t="s">
        <v>15</v>
      </c>
      <c r="F79" s="1527" t="s">
        <v>16</v>
      </c>
      <c r="G79" s="1527" t="s">
        <v>17</v>
      </c>
      <c r="H79" s="1527" t="s">
        <v>18</v>
      </c>
      <c r="I79" s="1527" t="s">
        <v>19</v>
      </c>
      <c r="J79" s="1527" t="s">
        <v>20</v>
      </c>
      <c r="K79" s="1527" t="s">
        <v>21</v>
      </c>
      <c r="L79" s="1527" t="s">
        <v>22</v>
      </c>
      <c r="M79" s="1529" t="s">
        <v>23</v>
      </c>
      <c r="N79" s="1342"/>
    </row>
    <row r="80" spans="1:14" s="1196" customFormat="1">
      <c r="A80" s="1345"/>
      <c r="B80" s="1855" t="s">
        <v>77</v>
      </c>
      <c r="C80" s="1971" t="s">
        <v>78</v>
      </c>
      <c r="D80" s="1972"/>
      <c r="E80" s="1579">
        <v>-0.125</v>
      </c>
      <c r="F80" s="1579">
        <v>-0.25</v>
      </c>
      <c r="G80" s="1579">
        <v>-0.25</v>
      </c>
      <c r="H80" s="1579">
        <v>-0.375</v>
      </c>
      <c r="I80" s="1579">
        <v>-0.375</v>
      </c>
      <c r="J80" s="1579">
        <v>-0.375</v>
      </c>
      <c r="K80" s="1579">
        <v>-0.5</v>
      </c>
      <c r="L80" s="1579">
        <v>-0.5</v>
      </c>
      <c r="M80" s="1581" t="s">
        <v>14</v>
      </c>
      <c r="N80" s="1342"/>
    </row>
    <row r="81" spans="1:14" s="1196" customFormat="1">
      <c r="A81" s="1345"/>
      <c r="B81" s="1853"/>
      <c r="C81" s="1994" t="s">
        <v>79</v>
      </c>
      <c r="D81" s="1995"/>
      <c r="E81" s="1450">
        <v>-0.875</v>
      </c>
      <c r="F81" s="1450">
        <v>-0.875</v>
      </c>
      <c r="G81" s="1450">
        <v>-0.875</v>
      </c>
      <c r="H81" s="1450">
        <v>-0.875</v>
      </c>
      <c r="I81" s="1450">
        <v>-0.875</v>
      </c>
      <c r="J81" s="1450">
        <v>-1.125</v>
      </c>
      <c r="K81" s="1450">
        <v>-1.125</v>
      </c>
      <c r="L81" s="1450" t="s">
        <v>14</v>
      </c>
      <c r="M81" s="1715" t="s">
        <v>14</v>
      </c>
      <c r="N81" s="1342"/>
    </row>
    <row r="82" spans="1:14" s="1196" customFormat="1" ht="15.75" thickBot="1">
      <c r="A82" s="1345"/>
      <c r="B82" s="1853"/>
      <c r="C82" s="1994" t="s">
        <v>80</v>
      </c>
      <c r="D82" s="1995"/>
      <c r="E82" s="1450">
        <v>-1.25</v>
      </c>
      <c r="F82" s="1450">
        <v>-1.25</v>
      </c>
      <c r="G82" s="1450">
        <v>-1.25</v>
      </c>
      <c r="H82" s="1450">
        <v>-1.25</v>
      </c>
      <c r="I82" s="1450">
        <v>-1.5</v>
      </c>
      <c r="J82" s="1450" t="s">
        <v>14</v>
      </c>
      <c r="K82" s="1450" t="s">
        <v>14</v>
      </c>
      <c r="L82" s="1450" t="s">
        <v>14</v>
      </c>
      <c r="M82" s="1715" t="s">
        <v>14</v>
      </c>
      <c r="N82" s="1342"/>
    </row>
    <row r="83" spans="1:14" s="1196" customFormat="1">
      <c r="A83" s="1345"/>
      <c r="B83" s="1850" t="s">
        <v>819</v>
      </c>
      <c r="C83" s="1971" t="s">
        <v>82</v>
      </c>
      <c r="D83" s="1972"/>
      <c r="E83" s="1579">
        <v>0</v>
      </c>
      <c r="F83" s="1579">
        <v>0</v>
      </c>
      <c r="G83" s="1579">
        <v>0</v>
      </c>
      <c r="H83" s="1579">
        <v>0</v>
      </c>
      <c r="I83" s="1579">
        <v>0</v>
      </c>
      <c r="J83" s="1579">
        <v>0</v>
      </c>
      <c r="K83" s="1579">
        <v>0</v>
      </c>
      <c r="L83" s="1579">
        <v>0</v>
      </c>
      <c r="M83" s="1581" t="s">
        <v>14</v>
      </c>
      <c r="N83" s="1342"/>
    </row>
    <row r="84" spans="1:14" s="1196" customFormat="1">
      <c r="A84" s="1345"/>
      <c r="B84" s="1915"/>
      <c r="C84" s="1994" t="s">
        <v>84</v>
      </c>
      <c r="D84" s="1995"/>
      <c r="E84" s="1450">
        <v>-0.75</v>
      </c>
      <c r="F84" s="1450">
        <v>-0.75</v>
      </c>
      <c r="G84" s="1450">
        <v>-0.75</v>
      </c>
      <c r="H84" s="1450">
        <v>-0.75</v>
      </c>
      <c r="I84" s="1450">
        <v>-0.75</v>
      </c>
      <c r="J84" s="1450">
        <v>-0.75</v>
      </c>
      <c r="K84" s="1450">
        <v>-0.75</v>
      </c>
      <c r="L84" s="1450" t="s">
        <v>14</v>
      </c>
      <c r="M84" s="1715" t="s">
        <v>14</v>
      </c>
      <c r="N84" s="1342"/>
    </row>
    <row r="85" spans="1:14" s="1196" customFormat="1" ht="15.75" thickBot="1">
      <c r="A85" s="1345"/>
      <c r="B85" s="1851"/>
      <c r="C85" s="1997" t="s">
        <v>85</v>
      </c>
      <c r="D85" s="1998"/>
      <c r="E85" s="1359">
        <v>-1</v>
      </c>
      <c r="F85" s="1359">
        <v>-1</v>
      </c>
      <c r="G85" s="1359">
        <v>-1</v>
      </c>
      <c r="H85" s="1359">
        <v>-1</v>
      </c>
      <c r="I85" s="1359">
        <v>-1</v>
      </c>
      <c r="J85" s="1359" t="s">
        <v>14</v>
      </c>
      <c r="K85" s="1359" t="s">
        <v>14</v>
      </c>
      <c r="L85" s="1359" t="s">
        <v>14</v>
      </c>
      <c r="M85" s="1358" t="s">
        <v>14</v>
      </c>
      <c r="N85" s="1342"/>
    </row>
    <row r="86" spans="1:14" s="1196" customFormat="1">
      <c r="A86" s="1345"/>
      <c r="B86" s="1855" t="s">
        <v>49</v>
      </c>
      <c r="C86" s="1971" t="s">
        <v>50</v>
      </c>
      <c r="D86" s="1972"/>
      <c r="E86" s="1578">
        <v>0</v>
      </c>
      <c r="F86" s="1579">
        <v>0</v>
      </c>
      <c r="G86" s="1579">
        <v>0</v>
      </c>
      <c r="H86" s="1579">
        <v>0</v>
      </c>
      <c r="I86" s="1579">
        <v>0</v>
      </c>
      <c r="J86" s="1579">
        <v>0</v>
      </c>
      <c r="K86" s="1579">
        <v>0</v>
      </c>
      <c r="L86" s="1579">
        <v>-0.25</v>
      </c>
      <c r="M86" s="1581">
        <v>-0.25</v>
      </c>
      <c r="N86" s="1342"/>
    </row>
    <row r="87" spans="1:14" s="1196" customFormat="1" ht="15.75" thickBot="1">
      <c r="A87" s="1345"/>
      <c r="B87" s="1854"/>
      <c r="C87" s="1997" t="s">
        <v>817</v>
      </c>
      <c r="D87" s="1998"/>
      <c r="E87" s="1360">
        <v>-0.125</v>
      </c>
      <c r="F87" s="1359">
        <v>-0.125</v>
      </c>
      <c r="G87" s="1359">
        <v>-0.125</v>
      </c>
      <c r="H87" s="1359">
        <v>-0.125</v>
      </c>
      <c r="I87" s="1359">
        <v>-0.25</v>
      </c>
      <c r="J87" s="1359" t="s">
        <v>14</v>
      </c>
      <c r="K87" s="1359" t="s">
        <v>14</v>
      </c>
      <c r="L87" s="1359" t="s">
        <v>14</v>
      </c>
      <c r="M87" s="1358" t="s">
        <v>14</v>
      </c>
      <c r="N87" s="1342"/>
    </row>
    <row r="88" spans="1:14" s="1196" customFormat="1">
      <c r="A88" s="1345"/>
      <c r="B88" s="1855" t="s">
        <v>52</v>
      </c>
      <c r="C88" s="1966" t="s">
        <v>522</v>
      </c>
      <c r="D88" s="1967"/>
      <c r="E88" s="1364">
        <v>-0.75</v>
      </c>
      <c r="F88" s="1363">
        <v>-0.75</v>
      </c>
      <c r="G88" s="1363">
        <v>-0.75</v>
      </c>
      <c r="H88" s="1363">
        <v>-0.875</v>
      </c>
      <c r="I88" s="1363">
        <v>-1</v>
      </c>
      <c r="J88" s="1363">
        <v>-1.125</v>
      </c>
      <c r="K88" s="1363">
        <v>-1.25</v>
      </c>
      <c r="L88" s="1363">
        <v>-1.375</v>
      </c>
      <c r="M88" s="1362">
        <v>-1.5</v>
      </c>
      <c r="N88" s="1342"/>
    </row>
    <row r="89" spans="1:14" s="1196" customFormat="1">
      <c r="A89" s="1345"/>
      <c r="B89" s="1853"/>
      <c r="C89" s="1964" t="s">
        <v>144</v>
      </c>
      <c r="D89" s="1965"/>
      <c r="E89" s="1367">
        <v>-0.25</v>
      </c>
      <c r="F89" s="1366">
        <v>-0.25</v>
      </c>
      <c r="G89" s="1366">
        <v>-0.25</v>
      </c>
      <c r="H89" s="1366">
        <v>-0.25</v>
      </c>
      <c r="I89" s="1366">
        <v>-0.5</v>
      </c>
      <c r="J89" s="1366">
        <v>-0.5</v>
      </c>
      <c r="K89" s="1366">
        <v>-0.5</v>
      </c>
      <c r="L89" s="1366">
        <v>-0.75</v>
      </c>
      <c r="M89" s="1365">
        <v>-0.875</v>
      </c>
      <c r="N89" s="1342"/>
    </row>
    <row r="90" spans="1:14" s="1196" customFormat="1">
      <c r="A90" s="1345"/>
      <c r="B90" s="1853"/>
      <c r="C90" s="1964" t="s">
        <v>53</v>
      </c>
      <c r="D90" s="1965"/>
      <c r="E90" s="1367">
        <v>0</v>
      </c>
      <c r="F90" s="1366">
        <v>0</v>
      </c>
      <c r="G90" s="1366">
        <v>0</v>
      </c>
      <c r="H90" s="1366">
        <v>0</v>
      </c>
      <c r="I90" s="1366">
        <v>0</v>
      </c>
      <c r="J90" s="1366">
        <v>0</v>
      </c>
      <c r="K90" s="1366">
        <v>0</v>
      </c>
      <c r="L90" s="1366">
        <v>0</v>
      </c>
      <c r="M90" s="1365">
        <v>0</v>
      </c>
      <c r="N90" s="1342"/>
    </row>
    <row r="91" spans="1:14" s="1196" customFormat="1" ht="15" customHeight="1">
      <c r="A91" s="1345"/>
      <c r="B91" s="1853"/>
      <c r="C91" s="1964" t="s">
        <v>54</v>
      </c>
      <c r="D91" s="1965"/>
      <c r="E91" s="1367">
        <v>0.125</v>
      </c>
      <c r="F91" s="1366">
        <v>0.125</v>
      </c>
      <c r="G91" s="1366">
        <v>0.125</v>
      </c>
      <c r="H91" s="1366">
        <v>0.125</v>
      </c>
      <c r="I91" s="1366">
        <v>0.125</v>
      </c>
      <c r="J91" s="1366">
        <v>0.125</v>
      </c>
      <c r="K91" s="1366">
        <v>0.125</v>
      </c>
      <c r="L91" s="1366">
        <v>0</v>
      </c>
      <c r="M91" s="1365">
        <v>0</v>
      </c>
      <c r="N91" s="1342"/>
    </row>
    <row r="92" spans="1:14" s="1196" customFormat="1">
      <c r="A92" s="1345"/>
      <c r="B92" s="1853"/>
      <c r="C92" s="1964" t="s">
        <v>55</v>
      </c>
      <c r="D92" s="1965"/>
      <c r="E92" s="1367">
        <v>0.125</v>
      </c>
      <c r="F92" s="1366">
        <v>0.125</v>
      </c>
      <c r="G92" s="1366">
        <v>0.125</v>
      </c>
      <c r="H92" s="1366">
        <v>0.125</v>
      </c>
      <c r="I92" s="1366">
        <v>0.125</v>
      </c>
      <c r="J92" s="1366">
        <v>0.125</v>
      </c>
      <c r="K92" s="1366">
        <v>0</v>
      </c>
      <c r="L92" s="1366">
        <v>0</v>
      </c>
      <c r="M92" s="1365">
        <v>-0.25</v>
      </c>
      <c r="N92" s="1342"/>
    </row>
    <row r="93" spans="1:14" s="1196" customFormat="1">
      <c r="A93" s="1345"/>
      <c r="B93" s="1853"/>
      <c r="C93" s="1964" t="s">
        <v>56</v>
      </c>
      <c r="D93" s="1965"/>
      <c r="E93" s="1367">
        <v>0</v>
      </c>
      <c r="F93" s="1366">
        <v>0</v>
      </c>
      <c r="G93" s="1366">
        <v>0</v>
      </c>
      <c r="H93" s="1366">
        <v>0</v>
      </c>
      <c r="I93" s="1366">
        <v>0</v>
      </c>
      <c r="J93" s="1366">
        <v>0</v>
      </c>
      <c r="K93" s="1366">
        <v>0</v>
      </c>
      <c r="L93" s="1366">
        <v>-0.25</v>
      </c>
      <c r="M93" s="1365">
        <v>-1.5</v>
      </c>
      <c r="N93" s="1342"/>
    </row>
    <row r="94" spans="1:14" s="1196" customFormat="1">
      <c r="A94" s="1345"/>
      <c r="B94" s="1853"/>
      <c r="C94" s="1964" t="s">
        <v>57</v>
      </c>
      <c r="D94" s="1965"/>
      <c r="E94" s="1367">
        <v>0</v>
      </c>
      <c r="F94" s="1366">
        <v>0</v>
      </c>
      <c r="G94" s="1366">
        <v>-0.125</v>
      </c>
      <c r="H94" s="1366">
        <v>-0.125</v>
      </c>
      <c r="I94" s="1366">
        <v>-0.25</v>
      </c>
      <c r="J94" s="1366">
        <v>-0.25</v>
      </c>
      <c r="K94" s="1366">
        <v>-0.375</v>
      </c>
      <c r="L94" s="1366" t="s">
        <v>14</v>
      </c>
      <c r="M94" s="1365" t="s">
        <v>14</v>
      </c>
      <c r="N94" s="1342"/>
    </row>
    <row r="95" spans="1:14" s="1196" customFormat="1">
      <c r="A95" s="1345"/>
      <c r="B95" s="1853"/>
      <c r="C95" s="1964" t="s">
        <v>58</v>
      </c>
      <c r="D95" s="1965"/>
      <c r="E95" s="1367">
        <v>-0.375</v>
      </c>
      <c r="F95" s="1366">
        <v>-0.375</v>
      </c>
      <c r="G95" s="1366">
        <v>-0.375</v>
      </c>
      <c r="H95" s="1366">
        <v>-0.375</v>
      </c>
      <c r="I95" s="1366">
        <v>-0.5</v>
      </c>
      <c r="J95" s="1366">
        <v>-0.75</v>
      </c>
      <c r="K95" s="1366">
        <v>-1</v>
      </c>
      <c r="L95" s="1366" t="s">
        <v>14</v>
      </c>
      <c r="M95" s="1365" t="s">
        <v>14</v>
      </c>
      <c r="N95" s="1342"/>
    </row>
    <row r="96" spans="1:14" s="1196" customFormat="1">
      <c r="A96" s="1345"/>
      <c r="B96" s="1853"/>
      <c r="C96" s="1964" t="s">
        <v>59</v>
      </c>
      <c r="D96" s="1965"/>
      <c r="E96" s="1367">
        <v>-0.75</v>
      </c>
      <c r="F96" s="1366">
        <v>-0.75</v>
      </c>
      <c r="G96" s="1366">
        <v>-0.75</v>
      </c>
      <c r="H96" s="1366">
        <v>-1.25</v>
      </c>
      <c r="I96" s="1366">
        <v>-1.5</v>
      </c>
      <c r="J96" s="1366" t="s">
        <v>14</v>
      </c>
      <c r="K96" s="1366" t="s">
        <v>14</v>
      </c>
      <c r="L96" s="1366" t="s">
        <v>14</v>
      </c>
      <c r="M96" s="1365" t="s">
        <v>14</v>
      </c>
      <c r="N96" s="1342"/>
    </row>
    <row r="97" spans="1:14" s="1196" customFormat="1" ht="15.75" thickBot="1">
      <c r="A97" s="1345"/>
      <c r="B97" s="1854"/>
      <c r="C97" s="1962" t="s">
        <v>60</v>
      </c>
      <c r="D97" s="1963"/>
      <c r="E97" s="1449">
        <v>-1.5</v>
      </c>
      <c r="F97" s="1448">
        <v>-1.5</v>
      </c>
      <c r="G97" s="1448">
        <v>-1.5</v>
      </c>
      <c r="H97" s="1448">
        <v>-1.5</v>
      </c>
      <c r="I97" s="1448">
        <v>-1.75</v>
      </c>
      <c r="J97" s="1448" t="s">
        <v>14</v>
      </c>
      <c r="K97" s="1448" t="s">
        <v>14</v>
      </c>
      <c r="L97" s="1448" t="s">
        <v>14</v>
      </c>
      <c r="M97" s="1447" t="s">
        <v>14</v>
      </c>
      <c r="N97" s="1342"/>
    </row>
    <row r="98" spans="1:14" s="1196" customFormat="1">
      <c r="A98" s="1345"/>
      <c r="B98" s="1855" t="s">
        <v>61</v>
      </c>
      <c r="C98" s="1966" t="s">
        <v>62</v>
      </c>
      <c r="D98" s="1967"/>
      <c r="E98" s="1364">
        <v>0</v>
      </c>
      <c r="F98" s="1363">
        <v>0</v>
      </c>
      <c r="G98" s="1363">
        <v>0</v>
      </c>
      <c r="H98" s="1363">
        <v>0</v>
      </c>
      <c r="I98" s="1363">
        <v>0</v>
      </c>
      <c r="J98" s="1363">
        <v>0</v>
      </c>
      <c r="K98" s="1363">
        <v>0</v>
      </c>
      <c r="L98" s="1363">
        <v>0</v>
      </c>
      <c r="M98" s="1362">
        <v>0</v>
      </c>
      <c r="N98" s="1342"/>
    </row>
    <row r="99" spans="1:14" s="1196" customFormat="1">
      <c r="A99" s="1345"/>
      <c r="B99" s="1853"/>
      <c r="C99" s="1964" t="s">
        <v>63</v>
      </c>
      <c r="D99" s="1965"/>
      <c r="E99" s="1367">
        <v>0</v>
      </c>
      <c r="F99" s="1366">
        <v>0</v>
      </c>
      <c r="G99" s="1366">
        <v>0</v>
      </c>
      <c r="H99" s="1366">
        <v>0</v>
      </c>
      <c r="I99" s="1366">
        <v>0</v>
      </c>
      <c r="J99" s="1366">
        <v>0</v>
      </c>
      <c r="K99" s="1366">
        <v>-0.125</v>
      </c>
      <c r="L99" s="1366">
        <v>-0.375</v>
      </c>
      <c r="M99" s="1365" t="s">
        <v>14</v>
      </c>
      <c r="N99" s="1342"/>
    </row>
    <row r="100" spans="1:14" s="1196" customFormat="1" ht="15.75" thickBot="1">
      <c r="A100" s="1345"/>
      <c r="B100" s="1854"/>
      <c r="C100" s="1962" t="s">
        <v>64</v>
      </c>
      <c r="D100" s="1963"/>
      <c r="E100" s="1449">
        <v>-0.25</v>
      </c>
      <c r="F100" s="1448">
        <v>-0.25</v>
      </c>
      <c r="G100" s="1448">
        <v>-0.375</v>
      </c>
      <c r="H100" s="1448">
        <v>-0.5</v>
      </c>
      <c r="I100" s="1448">
        <v>-0.75</v>
      </c>
      <c r="J100" s="1448">
        <v>-0.875</v>
      </c>
      <c r="K100" s="1448">
        <v>-1.25</v>
      </c>
      <c r="L100" s="1448" t="s">
        <v>14</v>
      </c>
      <c r="M100" s="1447" t="s">
        <v>14</v>
      </c>
      <c r="N100" s="1342"/>
    </row>
    <row r="101" spans="1:14" s="1196" customFormat="1">
      <c r="A101" s="1345"/>
      <c r="B101" s="1855" t="s">
        <v>65</v>
      </c>
      <c r="C101" s="1966" t="s">
        <v>29</v>
      </c>
      <c r="D101" s="1967"/>
      <c r="E101" s="1364">
        <v>0</v>
      </c>
      <c r="F101" s="1363">
        <v>0</v>
      </c>
      <c r="G101" s="1363">
        <v>0</v>
      </c>
      <c r="H101" s="1363">
        <v>-0.125</v>
      </c>
      <c r="I101" s="1363">
        <v>-0.25</v>
      </c>
      <c r="J101" s="1363">
        <v>-0.25</v>
      </c>
      <c r="K101" s="1363">
        <v>-0.25</v>
      </c>
      <c r="L101" s="1363">
        <v>-0.5</v>
      </c>
      <c r="M101" s="1362" t="s">
        <v>14</v>
      </c>
      <c r="N101" s="1342"/>
    </row>
    <row r="102" spans="1:14" s="1196" customFormat="1" ht="15.75" thickBot="1">
      <c r="A102" s="1345"/>
      <c r="B102" s="1854"/>
      <c r="C102" s="1962" t="s">
        <v>66</v>
      </c>
      <c r="D102" s="1963"/>
      <c r="E102" s="1449">
        <v>0</v>
      </c>
      <c r="F102" s="1448">
        <v>0</v>
      </c>
      <c r="G102" s="1448">
        <v>0</v>
      </c>
      <c r="H102" s="1448">
        <v>-0.125</v>
      </c>
      <c r="I102" s="1448">
        <v>-0.25</v>
      </c>
      <c r="J102" s="1448">
        <v>-0.25</v>
      </c>
      <c r="K102" s="1448">
        <v>-0.25</v>
      </c>
      <c r="L102" s="1448">
        <v>-1.625</v>
      </c>
      <c r="M102" s="1447" t="s">
        <v>14</v>
      </c>
      <c r="N102" s="1342"/>
    </row>
    <row r="103" spans="1:14" s="1196" customFormat="1">
      <c r="A103" s="1345"/>
      <c r="B103" s="1855" t="s">
        <v>67</v>
      </c>
      <c r="C103" s="1966" t="s">
        <v>68</v>
      </c>
      <c r="D103" s="1967"/>
      <c r="E103" s="1364">
        <v>-0.125</v>
      </c>
      <c r="F103" s="1363">
        <v>-0.125</v>
      </c>
      <c r="G103" s="1363">
        <v>-0.125</v>
      </c>
      <c r="H103" s="1363">
        <v>-0.125</v>
      </c>
      <c r="I103" s="1363">
        <v>-0.25</v>
      </c>
      <c r="J103" s="1363">
        <v>-0.375</v>
      </c>
      <c r="K103" s="1363">
        <v>-0.5</v>
      </c>
      <c r="L103" s="1363">
        <v>-0.75</v>
      </c>
      <c r="M103" s="1362">
        <v>-1.25</v>
      </c>
      <c r="N103" s="1342"/>
    </row>
    <row r="104" spans="1:14" s="1196" customFormat="1">
      <c r="A104" s="1345"/>
      <c r="B104" s="1853"/>
      <c r="C104" s="1964" t="s">
        <v>209</v>
      </c>
      <c r="D104" s="1965"/>
      <c r="E104" s="1367">
        <v>-1.375</v>
      </c>
      <c r="F104" s="1366">
        <v>-1.375</v>
      </c>
      <c r="G104" s="1366">
        <v>-1.375</v>
      </c>
      <c r="H104" s="1366">
        <v>-1.375</v>
      </c>
      <c r="I104" s="1366">
        <v>-1.375</v>
      </c>
      <c r="J104" s="1366">
        <v>-1.375</v>
      </c>
      <c r="K104" s="1366">
        <v>-1.375</v>
      </c>
      <c r="L104" s="1366">
        <v>-1.375</v>
      </c>
      <c r="M104" s="1365" t="s">
        <v>14</v>
      </c>
      <c r="N104" s="1342"/>
    </row>
    <row r="105" spans="1:14" s="1196" customFormat="1" ht="15.75" thickBot="1">
      <c r="A105" s="1345"/>
      <c r="B105" s="1854"/>
      <c r="C105" s="1962" t="s">
        <v>69</v>
      </c>
      <c r="D105" s="1963"/>
      <c r="E105" s="1449">
        <v>-0.25</v>
      </c>
      <c r="F105" s="1448">
        <v>-0.25</v>
      </c>
      <c r="G105" s="1448">
        <v>-0.25</v>
      </c>
      <c r="H105" s="1448">
        <v>-0.25</v>
      </c>
      <c r="I105" s="1448">
        <v>-0.375</v>
      </c>
      <c r="J105" s="1448">
        <v>-0.375</v>
      </c>
      <c r="K105" s="1448">
        <v>-0.5</v>
      </c>
      <c r="L105" s="1448">
        <v>-0.5</v>
      </c>
      <c r="M105" s="1447">
        <v>-1</v>
      </c>
      <c r="N105" s="1342"/>
    </row>
    <row r="106" spans="1:14" s="1196" customFormat="1" ht="15.75" thickBot="1">
      <c r="A106" s="1345"/>
      <c r="B106" s="1706" t="s">
        <v>70</v>
      </c>
      <c r="C106" s="1971" t="s">
        <v>233</v>
      </c>
      <c r="D106" s="1972"/>
      <c r="E106" s="1578">
        <v>-0.25</v>
      </c>
      <c r="F106" s="1579">
        <v>-0.25</v>
      </c>
      <c r="G106" s="1579">
        <v>-0.25</v>
      </c>
      <c r="H106" s="1579">
        <v>-0.25</v>
      </c>
      <c r="I106" s="1579">
        <v>-0.25</v>
      </c>
      <c r="J106" s="1579">
        <v>-0.25</v>
      </c>
      <c r="K106" s="1579">
        <v>-0.25</v>
      </c>
      <c r="L106" s="1579">
        <v>-0.25</v>
      </c>
      <c r="M106" s="1581">
        <v>-0.25</v>
      </c>
      <c r="N106" s="1342"/>
    </row>
    <row r="107" spans="1:14" s="1196" customFormat="1">
      <c r="A107" s="1345"/>
      <c r="B107" s="1855" t="s">
        <v>155</v>
      </c>
      <c r="C107" s="1966" t="s">
        <v>71</v>
      </c>
      <c r="D107" s="1967"/>
      <c r="E107" s="1364">
        <v>-0.25</v>
      </c>
      <c r="F107" s="1363">
        <v>-0.25</v>
      </c>
      <c r="G107" s="1363">
        <v>-0.25</v>
      </c>
      <c r="H107" s="1363">
        <v>-0.375</v>
      </c>
      <c r="I107" s="1363">
        <v>-0.5</v>
      </c>
      <c r="J107" s="1363">
        <v>-0.5</v>
      </c>
      <c r="K107" s="1363">
        <v>-0.75</v>
      </c>
      <c r="L107" s="1363">
        <v>-1</v>
      </c>
      <c r="M107" s="1362">
        <v>-1.25</v>
      </c>
      <c r="N107" s="1342"/>
    </row>
    <row r="108" spans="1:14" s="1196" customFormat="1" ht="15.75" thickBot="1">
      <c r="A108" s="1345"/>
      <c r="B108" s="1854"/>
      <c r="C108" s="1962" t="s">
        <v>72</v>
      </c>
      <c r="D108" s="1963"/>
      <c r="E108" s="1449">
        <v>-0.25</v>
      </c>
      <c r="F108" s="1448">
        <v>-0.25</v>
      </c>
      <c r="G108" s="1448">
        <v>-0.25</v>
      </c>
      <c r="H108" s="1448">
        <v>-0.375</v>
      </c>
      <c r="I108" s="1448">
        <v>-0.5</v>
      </c>
      <c r="J108" s="1448">
        <v>-0.5</v>
      </c>
      <c r="K108" s="1448">
        <v>-0.75</v>
      </c>
      <c r="L108" s="1448" t="s">
        <v>14</v>
      </c>
      <c r="M108" s="1447" t="s">
        <v>14</v>
      </c>
      <c r="N108" s="1342"/>
    </row>
    <row r="109" spans="1:14" s="1196" customFormat="1" ht="15.75" thickBot="1">
      <c r="A109" s="1345"/>
      <c r="B109" s="1525" t="s">
        <v>73</v>
      </c>
      <c r="C109" s="1970" t="s">
        <v>74</v>
      </c>
      <c r="D109" s="1969"/>
      <c r="E109" s="1360">
        <v>-0.125</v>
      </c>
      <c r="F109" s="1359">
        <v>-0.125</v>
      </c>
      <c r="G109" s="1359">
        <v>-0.125</v>
      </c>
      <c r="H109" s="1359">
        <v>-0.125</v>
      </c>
      <c r="I109" s="1359">
        <v>-0.125</v>
      </c>
      <c r="J109" s="1359">
        <v>-0.125</v>
      </c>
      <c r="K109" s="1359">
        <v>-0.125</v>
      </c>
      <c r="L109" s="1359" t="s">
        <v>14</v>
      </c>
      <c r="M109" s="1358" t="s">
        <v>14</v>
      </c>
      <c r="N109" s="1200"/>
    </row>
    <row r="110" spans="1:14" s="1196" customFormat="1" ht="15.75" thickBot="1">
      <c r="A110" s="1345"/>
      <c r="B110" s="1522" t="s">
        <v>152</v>
      </c>
      <c r="C110" s="1968" t="s">
        <v>535</v>
      </c>
      <c r="D110" s="1969"/>
      <c r="E110" s="1360">
        <v>0</v>
      </c>
      <c r="F110" s="1359">
        <v>0</v>
      </c>
      <c r="G110" s="1359">
        <v>0</v>
      </c>
      <c r="H110" s="1359">
        <v>0</v>
      </c>
      <c r="I110" s="1359">
        <v>0</v>
      </c>
      <c r="J110" s="1359">
        <v>0</v>
      </c>
      <c r="K110" s="1359">
        <v>0</v>
      </c>
      <c r="L110" s="1359">
        <v>-0.25</v>
      </c>
      <c r="M110" s="1358">
        <v>-0.25</v>
      </c>
      <c r="N110" s="1200"/>
    </row>
    <row r="111" spans="1:14" s="1196" customFormat="1">
      <c r="A111" s="1345"/>
      <c r="N111" s="1200"/>
    </row>
    <row r="112" spans="1:14" s="1196" customFormat="1" ht="15" customHeight="1">
      <c r="A112" s="1345"/>
      <c r="N112" s="1200"/>
    </row>
    <row r="113" spans="1:14" s="1196" customFormat="1" ht="15" customHeight="1">
      <c r="A113" s="1345"/>
      <c r="N113" s="1342"/>
    </row>
    <row r="114" spans="1:14" s="1196" customFormat="1" ht="15" customHeight="1">
      <c r="A114" s="1345"/>
      <c r="N114" s="1342"/>
    </row>
    <row r="115" spans="1:14" s="1196" customFormat="1" ht="15" customHeight="1">
      <c r="A115" s="1345"/>
      <c r="N115" s="1342"/>
    </row>
    <row r="116" spans="1:14" s="1196" customFormat="1" ht="15" customHeight="1">
      <c r="A116" s="1345"/>
      <c r="N116" s="1342"/>
    </row>
    <row r="117" spans="1:14" s="1196" customFormat="1" ht="15" customHeight="1">
      <c r="A117" s="1345"/>
      <c r="N117" s="1342"/>
    </row>
    <row r="118" spans="1:14" s="1196" customFormat="1">
      <c r="A118" s="1345"/>
      <c r="N118" s="1342"/>
    </row>
    <row r="119" spans="1:14" s="1196" customFormat="1">
      <c r="A119" s="1345"/>
      <c r="N119" s="1342"/>
    </row>
    <row r="120" spans="1:14" s="1196" customFormat="1">
      <c r="A120" s="1345"/>
      <c r="N120" s="1342"/>
    </row>
    <row r="121" spans="1:14" s="1196" customFormat="1">
      <c r="A121" s="1345"/>
      <c r="N121" s="1342"/>
    </row>
    <row r="122" spans="1:14" s="1196" customFormat="1">
      <c r="A122" s="1345"/>
      <c r="G122" s="1344"/>
      <c r="H122" s="1343"/>
      <c r="N122" s="1342"/>
    </row>
    <row r="123" spans="1:14" s="1196" customFormat="1">
      <c r="A123" s="1345"/>
      <c r="G123" s="1344"/>
      <c r="H123" s="1343"/>
      <c r="N123" s="1342"/>
    </row>
    <row r="124" spans="1:14" s="1196" customFormat="1">
      <c r="A124" s="1345"/>
      <c r="G124" s="1344"/>
      <c r="H124" s="1343"/>
      <c r="N124" s="1342"/>
    </row>
    <row r="125" spans="1:14" s="1196" customFormat="1">
      <c r="A125" s="1345"/>
      <c r="G125" s="1344"/>
      <c r="H125" s="1343"/>
      <c r="N125" s="1342"/>
    </row>
    <row r="126" spans="1:14" s="1196" customFormat="1">
      <c r="A126" s="1345"/>
      <c r="G126" s="1344"/>
      <c r="H126" s="1343"/>
      <c r="N126" s="1342"/>
    </row>
    <row r="127" spans="1:14" s="1196" customFormat="1">
      <c r="A127" s="1345"/>
      <c r="N127" s="1342"/>
    </row>
    <row r="128" spans="1:14" s="1196" customFormat="1">
      <c r="A128" s="1345"/>
      <c r="N128" s="1342"/>
    </row>
    <row r="129" spans="1:14" s="1196" customFormat="1">
      <c r="A129" s="1345"/>
      <c r="N129" s="1342"/>
    </row>
    <row r="130" spans="1:14" s="1196" customFormat="1">
      <c r="A130" s="1345"/>
      <c r="N130" s="1342"/>
    </row>
    <row r="131" spans="1:14" s="1196" customFormat="1">
      <c r="A131" s="1345"/>
      <c r="N131" s="1342"/>
    </row>
    <row r="132" spans="1:14" s="1196" customFormat="1">
      <c r="A132" s="1345"/>
      <c r="N132" s="1342"/>
    </row>
    <row r="133" spans="1:14" s="1196" customFormat="1">
      <c r="A133" s="1345"/>
      <c r="N133" s="1342"/>
    </row>
    <row r="134" spans="1:14" s="1196" customFormat="1" ht="15.75" thickBot="1">
      <c r="A134" s="1435"/>
      <c r="N134" s="1209"/>
    </row>
    <row r="135" spans="1:14" s="1196" customFormat="1" ht="15" customHeight="1">
      <c r="A135" s="1205"/>
      <c r="B135" s="1847" t="s">
        <v>207</v>
      </c>
      <c r="C135" s="1847"/>
      <c r="D135" s="1847"/>
      <c r="E135" s="1847"/>
      <c r="F135" s="1847"/>
      <c r="G135" s="1847"/>
      <c r="H135" s="1847"/>
      <c r="I135" s="1847"/>
      <c r="J135" s="1847"/>
      <c r="K135" s="1847"/>
      <c r="L135" s="1847"/>
      <c r="M135" s="1847"/>
      <c r="N135" s="1203"/>
    </row>
    <row r="136" spans="1:14" s="1196" customFormat="1">
      <c r="A136" s="1202"/>
      <c r="B136" s="1848"/>
      <c r="C136" s="1848"/>
      <c r="D136" s="1848"/>
      <c r="E136" s="1848"/>
      <c r="F136" s="1848"/>
      <c r="G136" s="1848"/>
      <c r="H136" s="1848"/>
      <c r="I136" s="1848"/>
      <c r="J136" s="1848"/>
      <c r="K136" s="1848"/>
      <c r="L136" s="1848"/>
      <c r="M136" s="1848"/>
      <c r="N136" s="1200"/>
    </row>
    <row r="137" spans="1:14" s="1196" customFormat="1">
      <c r="A137" s="1202"/>
      <c r="B137" s="1848"/>
      <c r="C137" s="1848"/>
      <c r="D137" s="1848"/>
      <c r="E137" s="1848"/>
      <c r="F137" s="1848"/>
      <c r="G137" s="1848"/>
      <c r="H137" s="1848"/>
      <c r="I137" s="1848"/>
      <c r="J137" s="1848"/>
      <c r="K137" s="1848"/>
      <c r="L137" s="1848"/>
      <c r="M137" s="1848"/>
      <c r="N137" s="1200"/>
    </row>
    <row r="138" spans="1:14" s="1196" customFormat="1" ht="15.75" thickBot="1">
      <c r="A138" s="1199"/>
      <c r="B138" s="1849"/>
      <c r="C138" s="1849"/>
      <c r="D138" s="1849"/>
      <c r="E138" s="1849"/>
      <c r="F138" s="1849"/>
      <c r="G138" s="1849"/>
      <c r="H138" s="1849"/>
      <c r="I138" s="1849"/>
      <c r="J138" s="1849"/>
      <c r="K138" s="1849"/>
      <c r="L138" s="1849"/>
      <c r="M138" s="1849"/>
      <c r="N138" s="1198"/>
    </row>
  </sheetData>
  <mergeCells count="98">
    <mergeCell ref="B103:B105"/>
    <mergeCell ref="L33:N33"/>
    <mergeCell ref="C90:D90"/>
    <mergeCell ref="C80:D80"/>
    <mergeCell ref="C87:D87"/>
    <mergeCell ref="C89:D89"/>
    <mergeCell ref="C88:D88"/>
    <mergeCell ref="C85:D85"/>
    <mergeCell ref="C84:D84"/>
    <mergeCell ref="C83:D83"/>
    <mergeCell ref="C86:D86"/>
    <mergeCell ref="C69:D69"/>
    <mergeCell ref="C68:D68"/>
    <mergeCell ref="C70:D70"/>
    <mergeCell ref="C71:D71"/>
    <mergeCell ref="B86:B87"/>
    <mergeCell ref="B98:B100"/>
    <mergeCell ref="B101:B102"/>
    <mergeCell ref="B83:B85"/>
    <mergeCell ref="B72:B76"/>
    <mergeCell ref="C76:D76"/>
    <mergeCell ref="C75:D75"/>
    <mergeCell ref="C82:D82"/>
    <mergeCell ref="C81:D81"/>
    <mergeCell ref="B80:B82"/>
    <mergeCell ref="C72:D72"/>
    <mergeCell ref="C73:D73"/>
    <mergeCell ref="C74:D74"/>
    <mergeCell ref="C92:D92"/>
    <mergeCell ref="C91:D91"/>
    <mergeCell ref="C67:D67"/>
    <mergeCell ref="C66:D66"/>
    <mergeCell ref="C65:D65"/>
    <mergeCell ref="C64:D64"/>
    <mergeCell ref="C63:D63"/>
    <mergeCell ref="C53:D53"/>
    <mergeCell ref="C54:D54"/>
    <mergeCell ref="C55:D55"/>
    <mergeCell ref="B59:D59"/>
    <mergeCell ref="C57:D57"/>
    <mergeCell ref="C62:D62"/>
    <mergeCell ref="C56:D56"/>
    <mergeCell ref="B13:B14"/>
    <mergeCell ref="C13:E13"/>
    <mergeCell ref="M2:N2"/>
    <mergeCell ref="L3:N3"/>
    <mergeCell ref="K2:L2"/>
    <mergeCell ref="M4:N4"/>
    <mergeCell ref="M5:N5"/>
    <mergeCell ref="C58:D58"/>
    <mergeCell ref="B50:B58"/>
    <mergeCell ref="C49:D49"/>
    <mergeCell ref="G13:G14"/>
    <mergeCell ref="H13:J13"/>
    <mergeCell ref="A10:N11"/>
    <mergeCell ref="L17:M17"/>
    <mergeCell ref="L16:M16"/>
    <mergeCell ref="L15:M15"/>
    <mergeCell ref="L14:M14"/>
    <mergeCell ref="B41:E41"/>
    <mergeCell ref="C50:D50"/>
    <mergeCell ref="G41:J41"/>
    <mergeCell ref="L34:N35"/>
    <mergeCell ref="L36:N37"/>
    <mergeCell ref="L38:N39"/>
    <mergeCell ref="M20:N20"/>
    <mergeCell ref="M21:N21"/>
    <mergeCell ref="M22:N22"/>
    <mergeCell ref="M23:N23"/>
    <mergeCell ref="C51:D51"/>
    <mergeCell ref="C52:D52"/>
    <mergeCell ref="B42:C42"/>
    <mergeCell ref="G44:J45"/>
    <mergeCell ref="G42:H42"/>
    <mergeCell ref="G43:H43"/>
    <mergeCell ref="B43:C43"/>
    <mergeCell ref="B44:E45"/>
    <mergeCell ref="B135:M138"/>
    <mergeCell ref="B88:B97"/>
    <mergeCell ref="C110:D110"/>
    <mergeCell ref="C109:D109"/>
    <mergeCell ref="C108:D108"/>
    <mergeCell ref="C107:D107"/>
    <mergeCell ref="C106:D106"/>
    <mergeCell ref="B107:B108"/>
    <mergeCell ref="C100:D100"/>
    <mergeCell ref="C99:D99"/>
    <mergeCell ref="C98:D98"/>
    <mergeCell ref="C97:D97"/>
    <mergeCell ref="C96:D96"/>
    <mergeCell ref="C95:D95"/>
    <mergeCell ref="C94:D94"/>
    <mergeCell ref="C93:D93"/>
    <mergeCell ref="C105:D105"/>
    <mergeCell ref="C104:D104"/>
    <mergeCell ref="C103:D103"/>
    <mergeCell ref="C102:D102"/>
    <mergeCell ref="C101:D101"/>
  </mergeCells>
  <printOptions horizontalCentered="1"/>
  <pageMargins left="0.7" right="0.7" top="0.75" bottom="0.75" header="0.3" footer="0.3"/>
  <pageSetup paperSize="5" scale="47" fitToHeight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2A0A2-6070-4604-981F-C575EEC91936}">
  <sheetPr codeName="Sheet6">
    <pageSetUpPr fitToPage="1"/>
  </sheetPr>
  <dimension ref="B1:Z77"/>
  <sheetViews>
    <sheetView showGridLines="0" workbookViewId="0">
      <selection activeCell="U63" sqref="U63"/>
    </sheetView>
  </sheetViews>
  <sheetFormatPr defaultRowHeight="15"/>
  <cols>
    <col min="1" max="2" width="3.7109375" style="1" customWidth="1"/>
    <col min="3" max="6" width="9.7109375" style="1" customWidth="1"/>
    <col min="7" max="7" width="1.7109375" style="1" customWidth="1"/>
    <col min="8" max="8" width="24.5703125" style="1" customWidth="1"/>
    <col min="9" max="9" width="23.85546875" style="1" customWidth="1"/>
    <col min="10" max="13" width="10.42578125" style="1" customWidth="1"/>
    <col min="14" max="17" width="10.42578125" customWidth="1"/>
    <col min="18" max="18" width="10.42578125" style="1" customWidth="1"/>
    <col min="19" max="19" width="9.140625" style="1"/>
    <col min="20" max="20" width="18.28515625" style="1" customWidth="1"/>
    <col min="21" max="21" width="24.5703125" style="1" customWidth="1"/>
    <col min="22" max="22" width="17" style="1" customWidth="1"/>
    <col min="23" max="238" width="9.140625" style="1"/>
    <col min="239" max="240" width="3.7109375" style="1" customWidth="1"/>
    <col min="241" max="244" width="12.5703125" style="1" customWidth="1"/>
    <col min="245" max="245" width="3.7109375" style="1" customWidth="1"/>
    <col min="246" max="246" width="42.85546875" style="1" bestFit="1" customWidth="1"/>
    <col min="247" max="248" width="11.28515625" style="1" customWidth="1"/>
    <col min="249" max="249" width="12.5703125" style="1" customWidth="1"/>
    <col min="250" max="250" width="13.42578125" style="1" customWidth="1"/>
    <col min="251" max="251" width="31.28515625" style="1" bestFit="1" customWidth="1"/>
    <col min="252" max="253" width="11.85546875" style="1" customWidth="1"/>
    <col min="254" max="254" width="8.7109375" style="1" bestFit="1" customWidth="1"/>
    <col min="255" max="255" width="9.42578125" style="1" bestFit="1" customWidth="1"/>
    <col min="256" max="262" width="11.85546875" style="1" customWidth="1"/>
    <col min="263" max="263" width="5.7109375" style="1" customWidth="1"/>
    <col min="264" max="264" width="3.7109375" style="1" customWidth="1"/>
    <col min="265" max="494" width="9.140625" style="1"/>
    <col min="495" max="496" width="3.7109375" style="1" customWidth="1"/>
    <col min="497" max="500" width="12.5703125" style="1" customWidth="1"/>
    <col min="501" max="501" width="3.7109375" style="1" customWidth="1"/>
    <col min="502" max="502" width="42.85546875" style="1" bestFit="1" customWidth="1"/>
    <col min="503" max="504" width="11.28515625" style="1" customWidth="1"/>
    <col min="505" max="505" width="12.5703125" style="1" customWidth="1"/>
    <col min="506" max="506" width="13.42578125" style="1" customWidth="1"/>
    <col min="507" max="507" width="31.28515625" style="1" bestFit="1" customWidth="1"/>
    <col min="508" max="509" width="11.85546875" style="1" customWidth="1"/>
    <col min="510" max="510" width="8.7109375" style="1" bestFit="1" customWidth="1"/>
    <col min="511" max="511" width="9.42578125" style="1" bestFit="1" customWidth="1"/>
    <col min="512" max="518" width="11.85546875" style="1" customWidth="1"/>
    <col min="519" max="519" width="5.7109375" style="1" customWidth="1"/>
    <col min="520" max="520" width="3.7109375" style="1" customWidth="1"/>
    <col min="521" max="750" width="9.140625" style="1"/>
    <col min="751" max="752" width="3.7109375" style="1" customWidth="1"/>
    <col min="753" max="756" width="12.5703125" style="1" customWidth="1"/>
    <col min="757" max="757" width="3.7109375" style="1" customWidth="1"/>
    <col min="758" max="758" width="42.85546875" style="1" bestFit="1" customWidth="1"/>
    <col min="759" max="760" width="11.28515625" style="1" customWidth="1"/>
    <col min="761" max="761" width="12.5703125" style="1" customWidth="1"/>
    <col min="762" max="762" width="13.42578125" style="1" customWidth="1"/>
    <col min="763" max="763" width="31.28515625" style="1" bestFit="1" customWidth="1"/>
    <col min="764" max="765" width="11.85546875" style="1" customWidth="1"/>
    <col min="766" max="766" width="8.7109375" style="1" bestFit="1" customWidth="1"/>
    <col min="767" max="767" width="9.42578125" style="1" bestFit="1" customWidth="1"/>
    <col min="768" max="774" width="11.85546875" style="1" customWidth="1"/>
    <col min="775" max="775" width="5.7109375" style="1" customWidth="1"/>
    <col min="776" max="776" width="3.7109375" style="1" customWidth="1"/>
    <col min="777" max="1006" width="9.140625" style="1"/>
    <col min="1007" max="1008" width="3.7109375" style="1" customWidth="1"/>
    <col min="1009" max="1012" width="12.5703125" style="1" customWidth="1"/>
    <col min="1013" max="1013" width="3.7109375" style="1" customWidth="1"/>
    <col min="1014" max="1014" width="42.85546875" style="1" bestFit="1" customWidth="1"/>
    <col min="1015" max="1016" width="11.28515625" style="1" customWidth="1"/>
    <col min="1017" max="1017" width="12.5703125" style="1" customWidth="1"/>
    <col min="1018" max="1018" width="13.42578125" style="1" customWidth="1"/>
    <col min="1019" max="1019" width="31.28515625" style="1" bestFit="1" customWidth="1"/>
    <col min="1020" max="1021" width="11.85546875" style="1" customWidth="1"/>
    <col min="1022" max="1022" width="8.7109375" style="1" bestFit="1" customWidth="1"/>
    <col min="1023" max="1023" width="9.42578125" style="1" bestFit="1" customWidth="1"/>
    <col min="1024" max="1030" width="11.85546875" style="1" customWidth="1"/>
    <col min="1031" max="1031" width="5.7109375" style="1" customWidth="1"/>
    <col min="1032" max="1032" width="3.7109375" style="1" customWidth="1"/>
    <col min="1033" max="1262" width="9.140625" style="1"/>
    <col min="1263" max="1264" width="3.7109375" style="1" customWidth="1"/>
    <col min="1265" max="1268" width="12.5703125" style="1" customWidth="1"/>
    <col min="1269" max="1269" width="3.7109375" style="1" customWidth="1"/>
    <col min="1270" max="1270" width="42.85546875" style="1" bestFit="1" customWidth="1"/>
    <col min="1271" max="1272" width="11.28515625" style="1" customWidth="1"/>
    <col min="1273" max="1273" width="12.5703125" style="1" customWidth="1"/>
    <col min="1274" max="1274" width="13.42578125" style="1" customWidth="1"/>
    <col min="1275" max="1275" width="31.28515625" style="1" bestFit="1" customWidth="1"/>
    <col min="1276" max="1277" width="11.85546875" style="1" customWidth="1"/>
    <col min="1278" max="1278" width="8.7109375" style="1" bestFit="1" customWidth="1"/>
    <col min="1279" max="1279" width="9.42578125" style="1" bestFit="1" customWidth="1"/>
    <col min="1280" max="1286" width="11.85546875" style="1" customWidth="1"/>
    <col min="1287" max="1287" width="5.7109375" style="1" customWidth="1"/>
    <col min="1288" max="1288" width="3.7109375" style="1" customWidth="1"/>
    <col min="1289" max="1518" width="9.140625" style="1"/>
    <col min="1519" max="1520" width="3.7109375" style="1" customWidth="1"/>
    <col min="1521" max="1524" width="12.5703125" style="1" customWidth="1"/>
    <col min="1525" max="1525" width="3.7109375" style="1" customWidth="1"/>
    <col min="1526" max="1526" width="42.85546875" style="1" bestFit="1" customWidth="1"/>
    <col min="1527" max="1528" width="11.28515625" style="1" customWidth="1"/>
    <col min="1529" max="1529" width="12.5703125" style="1" customWidth="1"/>
    <col min="1530" max="1530" width="13.42578125" style="1" customWidth="1"/>
    <col min="1531" max="1531" width="31.28515625" style="1" bestFit="1" customWidth="1"/>
    <col min="1532" max="1533" width="11.85546875" style="1" customWidth="1"/>
    <col min="1534" max="1534" width="8.7109375" style="1" bestFit="1" customWidth="1"/>
    <col min="1535" max="1535" width="9.42578125" style="1" bestFit="1" customWidth="1"/>
    <col min="1536" max="1542" width="11.85546875" style="1" customWidth="1"/>
    <col min="1543" max="1543" width="5.7109375" style="1" customWidth="1"/>
    <col min="1544" max="1544" width="3.7109375" style="1" customWidth="1"/>
    <col min="1545" max="1774" width="9.140625" style="1"/>
    <col min="1775" max="1776" width="3.7109375" style="1" customWidth="1"/>
    <col min="1777" max="1780" width="12.5703125" style="1" customWidth="1"/>
    <col min="1781" max="1781" width="3.7109375" style="1" customWidth="1"/>
    <col min="1782" max="1782" width="42.85546875" style="1" bestFit="1" customWidth="1"/>
    <col min="1783" max="1784" width="11.28515625" style="1" customWidth="1"/>
    <col min="1785" max="1785" width="12.5703125" style="1" customWidth="1"/>
    <col min="1786" max="1786" width="13.42578125" style="1" customWidth="1"/>
    <col min="1787" max="1787" width="31.28515625" style="1" bestFit="1" customWidth="1"/>
    <col min="1788" max="1789" width="11.85546875" style="1" customWidth="1"/>
    <col min="1790" max="1790" width="8.7109375" style="1" bestFit="1" customWidth="1"/>
    <col min="1791" max="1791" width="9.42578125" style="1" bestFit="1" customWidth="1"/>
    <col min="1792" max="1798" width="11.85546875" style="1" customWidth="1"/>
    <col min="1799" max="1799" width="5.7109375" style="1" customWidth="1"/>
    <col min="1800" max="1800" width="3.7109375" style="1" customWidth="1"/>
    <col min="1801" max="2030" width="9.140625" style="1"/>
    <col min="2031" max="2032" width="3.7109375" style="1" customWidth="1"/>
    <col min="2033" max="2036" width="12.5703125" style="1" customWidth="1"/>
    <col min="2037" max="2037" width="3.7109375" style="1" customWidth="1"/>
    <col min="2038" max="2038" width="42.85546875" style="1" bestFit="1" customWidth="1"/>
    <col min="2039" max="2040" width="11.28515625" style="1" customWidth="1"/>
    <col min="2041" max="2041" width="12.5703125" style="1" customWidth="1"/>
    <col min="2042" max="2042" width="13.42578125" style="1" customWidth="1"/>
    <col min="2043" max="2043" width="31.28515625" style="1" bestFit="1" customWidth="1"/>
    <col min="2044" max="2045" width="11.85546875" style="1" customWidth="1"/>
    <col min="2046" max="2046" width="8.7109375" style="1" bestFit="1" customWidth="1"/>
    <col min="2047" max="2047" width="9.42578125" style="1" bestFit="1" customWidth="1"/>
    <col min="2048" max="2054" width="11.85546875" style="1" customWidth="1"/>
    <col min="2055" max="2055" width="5.7109375" style="1" customWidth="1"/>
    <col min="2056" max="2056" width="3.7109375" style="1" customWidth="1"/>
    <col min="2057" max="2286" width="9.140625" style="1"/>
    <col min="2287" max="2288" width="3.7109375" style="1" customWidth="1"/>
    <col min="2289" max="2292" width="12.5703125" style="1" customWidth="1"/>
    <col min="2293" max="2293" width="3.7109375" style="1" customWidth="1"/>
    <col min="2294" max="2294" width="42.85546875" style="1" bestFit="1" customWidth="1"/>
    <col min="2295" max="2296" width="11.28515625" style="1" customWidth="1"/>
    <col min="2297" max="2297" width="12.5703125" style="1" customWidth="1"/>
    <col min="2298" max="2298" width="13.42578125" style="1" customWidth="1"/>
    <col min="2299" max="2299" width="31.28515625" style="1" bestFit="1" customWidth="1"/>
    <col min="2300" max="2301" width="11.85546875" style="1" customWidth="1"/>
    <col min="2302" max="2302" width="8.7109375" style="1" bestFit="1" customWidth="1"/>
    <col min="2303" max="2303" width="9.42578125" style="1" bestFit="1" customWidth="1"/>
    <col min="2304" max="2310" width="11.85546875" style="1" customWidth="1"/>
    <col min="2311" max="2311" width="5.7109375" style="1" customWidth="1"/>
    <col min="2312" max="2312" width="3.7109375" style="1" customWidth="1"/>
    <col min="2313" max="2542" width="9.140625" style="1"/>
    <col min="2543" max="2544" width="3.7109375" style="1" customWidth="1"/>
    <col min="2545" max="2548" width="12.5703125" style="1" customWidth="1"/>
    <col min="2549" max="2549" width="3.7109375" style="1" customWidth="1"/>
    <col min="2550" max="2550" width="42.85546875" style="1" bestFit="1" customWidth="1"/>
    <col min="2551" max="2552" width="11.28515625" style="1" customWidth="1"/>
    <col min="2553" max="2553" width="12.5703125" style="1" customWidth="1"/>
    <col min="2554" max="2554" width="13.42578125" style="1" customWidth="1"/>
    <col min="2555" max="2555" width="31.28515625" style="1" bestFit="1" customWidth="1"/>
    <col min="2556" max="2557" width="11.85546875" style="1" customWidth="1"/>
    <col min="2558" max="2558" width="8.7109375" style="1" bestFit="1" customWidth="1"/>
    <col min="2559" max="2559" width="9.42578125" style="1" bestFit="1" customWidth="1"/>
    <col min="2560" max="2566" width="11.85546875" style="1" customWidth="1"/>
    <col min="2567" max="2567" width="5.7109375" style="1" customWidth="1"/>
    <col min="2568" max="2568" width="3.7109375" style="1" customWidth="1"/>
    <col min="2569" max="2798" width="9.140625" style="1"/>
    <col min="2799" max="2800" width="3.7109375" style="1" customWidth="1"/>
    <col min="2801" max="2804" width="12.5703125" style="1" customWidth="1"/>
    <col min="2805" max="2805" width="3.7109375" style="1" customWidth="1"/>
    <col min="2806" max="2806" width="42.85546875" style="1" bestFit="1" customWidth="1"/>
    <col min="2807" max="2808" width="11.28515625" style="1" customWidth="1"/>
    <col min="2809" max="2809" width="12.5703125" style="1" customWidth="1"/>
    <col min="2810" max="2810" width="13.42578125" style="1" customWidth="1"/>
    <col min="2811" max="2811" width="31.28515625" style="1" bestFit="1" customWidth="1"/>
    <col min="2812" max="2813" width="11.85546875" style="1" customWidth="1"/>
    <col min="2814" max="2814" width="8.7109375" style="1" bestFit="1" customWidth="1"/>
    <col min="2815" max="2815" width="9.42578125" style="1" bestFit="1" customWidth="1"/>
    <col min="2816" max="2822" width="11.85546875" style="1" customWidth="1"/>
    <col min="2823" max="2823" width="5.7109375" style="1" customWidth="1"/>
    <col min="2824" max="2824" width="3.7109375" style="1" customWidth="1"/>
    <col min="2825" max="3054" width="9.140625" style="1"/>
    <col min="3055" max="3056" width="3.7109375" style="1" customWidth="1"/>
    <col min="3057" max="3060" width="12.5703125" style="1" customWidth="1"/>
    <col min="3061" max="3061" width="3.7109375" style="1" customWidth="1"/>
    <col min="3062" max="3062" width="42.85546875" style="1" bestFit="1" customWidth="1"/>
    <col min="3063" max="3064" width="11.28515625" style="1" customWidth="1"/>
    <col min="3065" max="3065" width="12.5703125" style="1" customWidth="1"/>
    <col min="3066" max="3066" width="13.42578125" style="1" customWidth="1"/>
    <col min="3067" max="3067" width="31.28515625" style="1" bestFit="1" customWidth="1"/>
    <col min="3068" max="3069" width="11.85546875" style="1" customWidth="1"/>
    <col min="3070" max="3070" width="8.7109375" style="1" bestFit="1" customWidth="1"/>
    <col min="3071" max="3071" width="9.42578125" style="1" bestFit="1" customWidth="1"/>
    <col min="3072" max="3078" width="11.85546875" style="1" customWidth="1"/>
    <col min="3079" max="3079" width="5.7109375" style="1" customWidth="1"/>
    <col min="3080" max="3080" width="3.7109375" style="1" customWidth="1"/>
    <col min="3081" max="3310" width="9.140625" style="1"/>
    <col min="3311" max="3312" width="3.7109375" style="1" customWidth="1"/>
    <col min="3313" max="3316" width="12.5703125" style="1" customWidth="1"/>
    <col min="3317" max="3317" width="3.7109375" style="1" customWidth="1"/>
    <col min="3318" max="3318" width="42.85546875" style="1" bestFit="1" customWidth="1"/>
    <col min="3319" max="3320" width="11.28515625" style="1" customWidth="1"/>
    <col min="3321" max="3321" width="12.5703125" style="1" customWidth="1"/>
    <col min="3322" max="3322" width="13.42578125" style="1" customWidth="1"/>
    <col min="3323" max="3323" width="31.28515625" style="1" bestFit="1" customWidth="1"/>
    <col min="3324" max="3325" width="11.85546875" style="1" customWidth="1"/>
    <col min="3326" max="3326" width="8.7109375" style="1" bestFit="1" customWidth="1"/>
    <col min="3327" max="3327" width="9.42578125" style="1" bestFit="1" customWidth="1"/>
    <col min="3328" max="3334" width="11.85546875" style="1" customWidth="1"/>
    <col min="3335" max="3335" width="5.7109375" style="1" customWidth="1"/>
    <col min="3336" max="3336" width="3.7109375" style="1" customWidth="1"/>
    <col min="3337" max="3566" width="9.140625" style="1"/>
    <col min="3567" max="3568" width="3.7109375" style="1" customWidth="1"/>
    <col min="3569" max="3572" width="12.5703125" style="1" customWidth="1"/>
    <col min="3573" max="3573" width="3.7109375" style="1" customWidth="1"/>
    <col min="3574" max="3574" width="42.85546875" style="1" bestFit="1" customWidth="1"/>
    <col min="3575" max="3576" width="11.28515625" style="1" customWidth="1"/>
    <col min="3577" max="3577" width="12.5703125" style="1" customWidth="1"/>
    <col min="3578" max="3578" width="13.42578125" style="1" customWidth="1"/>
    <col min="3579" max="3579" width="31.28515625" style="1" bestFit="1" customWidth="1"/>
    <col min="3580" max="3581" width="11.85546875" style="1" customWidth="1"/>
    <col min="3582" max="3582" width="8.7109375" style="1" bestFit="1" customWidth="1"/>
    <col min="3583" max="3583" width="9.42578125" style="1" bestFit="1" customWidth="1"/>
    <col min="3584" max="3590" width="11.85546875" style="1" customWidth="1"/>
    <col min="3591" max="3591" width="5.7109375" style="1" customWidth="1"/>
    <col min="3592" max="3592" width="3.7109375" style="1" customWidth="1"/>
    <col min="3593" max="3822" width="9.140625" style="1"/>
    <col min="3823" max="3824" width="3.7109375" style="1" customWidth="1"/>
    <col min="3825" max="3828" width="12.5703125" style="1" customWidth="1"/>
    <col min="3829" max="3829" width="3.7109375" style="1" customWidth="1"/>
    <col min="3830" max="3830" width="42.85546875" style="1" bestFit="1" customWidth="1"/>
    <col min="3831" max="3832" width="11.28515625" style="1" customWidth="1"/>
    <col min="3833" max="3833" width="12.5703125" style="1" customWidth="1"/>
    <col min="3834" max="3834" width="13.42578125" style="1" customWidth="1"/>
    <col min="3835" max="3835" width="31.28515625" style="1" bestFit="1" customWidth="1"/>
    <col min="3836" max="3837" width="11.85546875" style="1" customWidth="1"/>
    <col min="3838" max="3838" width="8.7109375" style="1" bestFit="1" customWidth="1"/>
    <col min="3839" max="3839" width="9.42578125" style="1" bestFit="1" customWidth="1"/>
    <col min="3840" max="3846" width="11.85546875" style="1" customWidth="1"/>
    <col min="3847" max="3847" width="5.7109375" style="1" customWidth="1"/>
    <col min="3848" max="3848" width="3.7109375" style="1" customWidth="1"/>
    <col min="3849" max="4078" width="9.140625" style="1"/>
    <col min="4079" max="4080" width="3.7109375" style="1" customWidth="1"/>
    <col min="4081" max="4084" width="12.5703125" style="1" customWidth="1"/>
    <col min="4085" max="4085" width="3.7109375" style="1" customWidth="1"/>
    <col min="4086" max="4086" width="42.85546875" style="1" bestFit="1" customWidth="1"/>
    <col min="4087" max="4088" width="11.28515625" style="1" customWidth="1"/>
    <col min="4089" max="4089" width="12.5703125" style="1" customWidth="1"/>
    <col min="4090" max="4090" width="13.42578125" style="1" customWidth="1"/>
    <col min="4091" max="4091" width="31.28515625" style="1" bestFit="1" customWidth="1"/>
    <col min="4092" max="4093" width="11.85546875" style="1" customWidth="1"/>
    <col min="4094" max="4094" width="8.7109375" style="1" bestFit="1" customWidth="1"/>
    <col min="4095" max="4095" width="9.42578125" style="1" bestFit="1" customWidth="1"/>
    <col min="4096" max="4102" width="11.85546875" style="1" customWidth="1"/>
    <col min="4103" max="4103" width="5.7109375" style="1" customWidth="1"/>
    <col min="4104" max="4104" width="3.7109375" style="1" customWidth="1"/>
    <col min="4105" max="4334" width="9.140625" style="1"/>
    <col min="4335" max="4336" width="3.7109375" style="1" customWidth="1"/>
    <col min="4337" max="4340" width="12.5703125" style="1" customWidth="1"/>
    <col min="4341" max="4341" width="3.7109375" style="1" customWidth="1"/>
    <col min="4342" max="4342" width="42.85546875" style="1" bestFit="1" customWidth="1"/>
    <col min="4343" max="4344" width="11.28515625" style="1" customWidth="1"/>
    <col min="4345" max="4345" width="12.5703125" style="1" customWidth="1"/>
    <col min="4346" max="4346" width="13.42578125" style="1" customWidth="1"/>
    <col min="4347" max="4347" width="31.28515625" style="1" bestFit="1" customWidth="1"/>
    <col min="4348" max="4349" width="11.85546875" style="1" customWidth="1"/>
    <col min="4350" max="4350" width="8.7109375" style="1" bestFit="1" customWidth="1"/>
    <col min="4351" max="4351" width="9.42578125" style="1" bestFit="1" customWidth="1"/>
    <col min="4352" max="4358" width="11.85546875" style="1" customWidth="1"/>
    <col min="4359" max="4359" width="5.7109375" style="1" customWidth="1"/>
    <col min="4360" max="4360" width="3.7109375" style="1" customWidth="1"/>
    <col min="4361" max="4590" width="9.140625" style="1"/>
    <col min="4591" max="4592" width="3.7109375" style="1" customWidth="1"/>
    <col min="4593" max="4596" width="12.5703125" style="1" customWidth="1"/>
    <col min="4597" max="4597" width="3.7109375" style="1" customWidth="1"/>
    <col min="4598" max="4598" width="42.85546875" style="1" bestFit="1" customWidth="1"/>
    <col min="4599" max="4600" width="11.28515625" style="1" customWidth="1"/>
    <col min="4601" max="4601" width="12.5703125" style="1" customWidth="1"/>
    <col min="4602" max="4602" width="13.42578125" style="1" customWidth="1"/>
    <col min="4603" max="4603" width="31.28515625" style="1" bestFit="1" customWidth="1"/>
    <col min="4604" max="4605" width="11.85546875" style="1" customWidth="1"/>
    <col min="4606" max="4606" width="8.7109375" style="1" bestFit="1" customWidth="1"/>
    <col min="4607" max="4607" width="9.42578125" style="1" bestFit="1" customWidth="1"/>
    <col min="4608" max="4614" width="11.85546875" style="1" customWidth="1"/>
    <col min="4615" max="4615" width="5.7109375" style="1" customWidth="1"/>
    <col min="4616" max="4616" width="3.7109375" style="1" customWidth="1"/>
    <col min="4617" max="4846" width="9.140625" style="1"/>
    <col min="4847" max="4848" width="3.7109375" style="1" customWidth="1"/>
    <col min="4849" max="4852" width="12.5703125" style="1" customWidth="1"/>
    <col min="4853" max="4853" width="3.7109375" style="1" customWidth="1"/>
    <col min="4854" max="4854" width="42.85546875" style="1" bestFit="1" customWidth="1"/>
    <col min="4855" max="4856" width="11.28515625" style="1" customWidth="1"/>
    <col min="4857" max="4857" width="12.5703125" style="1" customWidth="1"/>
    <col min="4858" max="4858" width="13.42578125" style="1" customWidth="1"/>
    <col min="4859" max="4859" width="31.28515625" style="1" bestFit="1" customWidth="1"/>
    <col min="4860" max="4861" width="11.85546875" style="1" customWidth="1"/>
    <col min="4862" max="4862" width="8.7109375" style="1" bestFit="1" customWidth="1"/>
    <col min="4863" max="4863" width="9.42578125" style="1" bestFit="1" customWidth="1"/>
    <col min="4864" max="4870" width="11.85546875" style="1" customWidth="1"/>
    <col min="4871" max="4871" width="5.7109375" style="1" customWidth="1"/>
    <col min="4872" max="4872" width="3.7109375" style="1" customWidth="1"/>
    <col min="4873" max="5102" width="9.140625" style="1"/>
    <col min="5103" max="5104" width="3.7109375" style="1" customWidth="1"/>
    <col min="5105" max="5108" width="12.5703125" style="1" customWidth="1"/>
    <col min="5109" max="5109" width="3.7109375" style="1" customWidth="1"/>
    <col min="5110" max="5110" width="42.85546875" style="1" bestFit="1" customWidth="1"/>
    <col min="5111" max="5112" width="11.28515625" style="1" customWidth="1"/>
    <col min="5113" max="5113" width="12.5703125" style="1" customWidth="1"/>
    <col min="5114" max="5114" width="13.42578125" style="1" customWidth="1"/>
    <col min="5115" max="5115" width="31.28515625" style="1" bestFit="1" customWidth="1"/>
    <col min="5116" max="5117" width="11.85546875" style="1" customWidth="1"/>
    <col min="5118" max="5118" width="8.7109375" style="1" bestFit="1" customWidth="1"/>
    <col min="5119" max="5119" width="9.42578125" style="1" bestFit="1" customWidth="1"/>
    <col min="5120" max="5126" width="11.85546875" style="1" customWidth="1"/>
    <col min="5127" max="5127" width="5.7109375" style="1" customWidth="1"/>
    <col min="5128" max="5128" width="3.7109375" style="1" customWidth="1"/>
    <col min="5129" max="5358" width="9.140625" style="1"/>
    <col min="5359" max="5360" width="3.7109375" style="1" customWidth="1"/>
    <col min="5361" max="5364" width="12.5703125" style="1" customWidth="1"/>
    <col min="5365" max="5365" width="3.7109375" style="1" customWidth="1"/>
    <col min="5366" max="5366" width="42.85546875" style="1" bestFit="1" customWidth="1"/>
    <col min="5367" max="5368" width="11.28515625" style="1" customWidth="1"/>
    <col min="5369" max="5369" width="12.5703125" style="1" customWidth="1"/>
    <col min="5370" max="5370" width="13.42578125" style="1" customWidth="1"/>
    <col min="5371" max="5371" width="31.28515625" style="1" bestFit="1" customWidth="1"/>
    <col min="5372" max="5373" width="11.85546875" style="1" customWidth="1"/>
    <col min="5374" max="5374" width="8.7109375" style="1" bestFit="1" customWidth="1"/>
    <col min="5375" max="5375" width="9.42578125" style="1" bestFit="1" customWidth="1"/>
    <col min="5376" max="5382" width="11.85546875" style="1" customWidth="1"/>
    <col min="5383" max="5383" width="5.7109375" style="1" customWidth="1"/>
    <col min="5384" max="5384" width="3.7109375" style="1" customWidth="1"/>
    <col min="5385" max="5614" width="9.140625" style="1"/>
    <col min="5615" max="5616" width="3.7109375" style="1" customWidth="1"/>
    <col min="5617" max="5620" width="12.5703125" style="1" customWidth="1"/>
    <col min="5621" max="5621" width="3.7109375" style="1" customWidth="1"/>
    <col min="5622" max="5622" width="42.85546875" style="1" bestFit="1" customWidth="1"/>
    <col min="5623" max="5624" width="11.28515625" style="1" customWidth="1"/>
    <col min="5625" max="5625" width="12.5703125" style="1" customWidth="1"/>
    <col min="5626" max="5626" width="13.42578125" style="1" customWidth="1"/>
    <col min="5627" max="5627" width="31.28515625" style="1" bestFit="1" customWidth="1"/>
    <col min="5628" max="5629" width="11.85546875" style="1" customWidth="1"/>
    <col min="5630" max="5630" width="8.7109375" style="1" bestFit="1" customWidth="1"/>
    <col min="5631" max="5631" width="9.42578125" style="1" bestFit="1" customWidth="1"/>
    <col min="5632" max="5638" width="11.85546875" style="1" customWidth="1"/>
    <col min="5639" max="5639" width="5.7109375" style="1" customWidth="1"/>
    <col min="5640" max="5640" width="3.7109375" style="1" customWidth="1"/>
    <col min="5641" max="5870" width="9.140625" style="1"/>
    <col min="5871" max="5872" width="3.7109375" style="1" customWidth="1"/>
    <col min="5873" max="5876" width="12.5703125" style="1" customWidth="1"/>
    <col min="5877" max="5877" width="3.7109375" style="1" customWidth="1"/>
    <col min="5878" max="5878" width="42.85546875" style="1" bestFit="1" customWidth="1"/>
    <col min="5879" max="5880" width="11.28515625" style="1" customWidth="1"/>
    <col min="5881" max="5881" width="12.5703125" style="1" customWidth="1"/>
    <col min="5882" max="5882" width="13.42578125" style="1" customWidth="1"/>
    <col min="5883" max="5883" width="31.28515625" style="1" bestFit="1" customWidth="1"/>
    <col min="5884" max="5885" width="11.85546875" style="1" customWidth="1"/>
    <col min="5886" max="5886" width="8.7109375" style="1" bestFit="1" customWidth="1"/>
    <col min="5887" max="5887" width="9.42578125" style="1" bestFit="1" customWidth="1"/>
    <col min="5888" max="5894" width="11.85546875" style="1" customWidth="1"/>
    <col min="5895" max="5895" width="5.7109375" style="1" customWidth="1"/>
    <col min="5896" max="5896" width="3.7109375" style="1" customWidth="1"/>
    <col min="5897" max="6126" width="9.140625" style="1"/>
    <col min="6127" max="6128" width="3.7109375" style="1" customWidth="1"/>
    <col min="6129" max="6132" width="12.5703125" style="1" customWidth="1"/>
    <col min="6133" max="6133" width="3.7109375" style="1" customWidth="1"/>
    <col min="6134" max="6134" width="42.85546875" style="1" bestFit="1" customWidth="1"/>
    <col min="6135" max="6136" width="11.28515625" style="1" customWidth="1"/>
    <col min="6137" max="6137" width="12.5703125" style="1" customWidth="1"/>
    <col min="6138" max="6138" width="13.42578125" style="1" customWidth="1"/>
    <col min="6139" max="6139" width="31.28515625" style="1" bestFit="1" customWidth="1"/>
    <col min="6140" max="6141" width="11.85546875" style="1" customWidth="1"/>
    <col min="6142" max="6142" width="8.7109375" style="1" bestFit="1" customWidth="1"/>
    <col min="6143" max="6143" width="9.42578125" style="1" bestFit="1" customWidth="1"/>
    <col min="6144" max="6150" width="11.85546875" style="1" customWidth="1"/>
    <col min="6151" max="6151" width="5.7109375" style="1" customWidth="1"/>
    <col min="6152" max="6152" width="3.7109375" style="1" customWidth="1"/>
    <col min="6153" max="6382" width="9.140625" style="1"/>
    <col min="6383" max="6384" width="3.7109375" style="1" customWidth="1"/>
    <col min="6385" max="6388" width="12.5703125" style="1" customWidth="1"/>
    <col min="6389" max="6389" width="3.7109375" style="1" customWidth="1"/>
    <col min="6390" max="6390" width="42.85546875" style="1" bestFit="1" customWidth="1"/>
    <col min="6391" max="6392" width="11.28515625" style="1" customWidth="1"/>
    <col min="6393" max="6393" width="12.5703125" style="1" customWidth="1"/>
    <col min="6394" max="6394" width="13.42578125" style="1" customWidth="1"/>
    <col min="6395" max="6395" width="31.28515625" style="1" bestFit="1" customWidth="1"/>
    <col min="6396" max="6397" width="11.85546875" style="1" customWidth="1"/>
    <col min="6398" max="6398" width="8.7109375" style="1" bestFit="1" customWidth="1"/>
    <col min="6399" max="6399" width="9.42578125" style="1" bestFit="1" customWidth="1"/>
    <col min="6400" max="6406" width="11.85546875" style="1" customWidth="1"/>
    <col min="6407" max="6407" width="5.7109375" style="1" customWidth="1"/>
    <col min="6408" max="6408" width="3.7109375" style="1" customWidth="1"/>
    <col min="6409" max="6638" width="9.140625" style="1"/>
    <col min="6639" max="6640" width="3.7109375" style="1" customWidth="1"/>
    <col min="6641" max="6644" width="12.5703125" style="1" customWidth="1"/>
    <col min="6645" max="6645" width="3.7109375" style="1" customWidth="1"/>
    <col min="6646" max="6646" width="42.85546875" style="1" bestFit="1" customWidth="1"/>
    <col min="6647" max="6648" width="11.28515625" style="1" customWidth="1"/>
    <col min="6649" max="6649" width="12.5703125" style="1" customWidth="1"/>
    <col min="6650" max="6650" width="13.42578125" style="1" customWidth="1"/>
    <col min="6651" max="6651" width="31.28515625" style="1" bestFit="1" customWidth="1"/>
    <col min="6652" max="6653" width="11.85546875" style="1" customWidth="1"/>
    <col min="6654" max="6654" width="8.7109375" style="1" bestFit="1" customWidth="1"/>
    <col min="6655" max="6655" width="9.42578125" style="1" bestFit="1" customWidth="1"/>
    <col min="6656" max="6662" width="11.85546875" style="1" customWidth="1"/>
    <col min="6663" max="6663" width="5.7109375" style="1" customWidth="1"/>
    <col min="6664" max="6664" width="3.7109375" style="1" customWidth="1"/>
    <col min="6665" max="6894" width="9.140625" style="1"/>
    <col min="6895" max="6896" width="3.7109375" style="1" customWidth="1"/>
    <col min="6897" max="6900" width="12.5703125" style="1" customWidth="1"/>
    <col min="6901" max="6901" width="3.7109375" style="1" customWidth="1"/>
    <col min="6902" max="6902" width="42.85546875" style="1" bestFit="1" customWidth="1"/>
    <col min="6903" max="6904" width="11.28515625" style="1" customWidth="1"/>
    <col min="6905" max="6905" width="12.5703125" style="1" customWidth="1"/>
    <col min="6906" max="6906" width="13.42578125" style="1" customWidth="1"/>
    <col min="6907" max="6907" width="31.28515625" style="1" bestFit="1" customWidth="1"/>
    <col min="6908" max="6909" width="11.85546875" style="1" customWidth="1"/>
    <col min="6910" max="6910" width="8.7109375" style="1" bestFit="1" customWidth="1"/>
    <col min="6911" max="6911" width="9.42578125" style="1" bestFit="1" customWidth="1"/>
    <col min="6912" max="6918" width="11.85546875" style="1" customWidth="1"/>
    <col min="6919" max="6919" width="5.7109375" style="1" customWidth="1"/>
    <col min="6920" max="6920" width="3.7109375" style="1" customWidth="1"/>
    <col min="6921" max="7150" width="9.140625" style="1"/>
    <col min="7151" max="7152" width="3.7109375" style="1" customWidth="1"/>
    <col min="7153" max="7156" width="12.5703125" style="1" customWidth="1"/>
    <col min="7157" max="7157" width="3.7109375" style="1" customWidth="1"/>
    <col min="7158" max="7158" width="42.85546875" style="1" bestFit="1" customWidth="1"/>
    <col min="7159" max="7160" width="11.28515625" style="1" customWidth="1"/>
    <col min="7161" max="7161" width="12.5703125" style="1" customWidth="1"/>
    <col min="7162" max="7162" width="13.42578125" style="1" customWidth="1"/>
    <col min="7163" max="7163" width="31.28515625" style="1" bestFit="1" customWidth="1"/>
    <col min="7164" max="7165" width="11.85546875" style="1" customWidth="1"/>
    <col min="7166" max="7166" width="8.7109375" style="1" bestFit="1" customWidth="1"/>
    <col min="7167" max="7167" width="9.42578125" style="1" bestFit="1" customWidth="1"/>
    <col min="7168" max="7174" width="11.85546875" style="1" customWidth="1"/>
    <col min="7175" max="7175" width="5.7109375" style="1" customWidth="1"/>
    <col min="7176" max="7176" width="3.7109375" style="1" customWidth="1"/>
    <col min="7177" max="7406" width="9.140625" style="1"/>
    <col min="7407" max="7408" width="3.7109375" style="1" customWidth="1"/>
    <col min="7409" max="7412" width="12.5703125" style="1" customWidth="1"/>
    <col min="7413" max="7413" width="3.7109375" style="1" customWidth="1"/>
    <col min="7414" max="7414" width="42.85546875" style="1" bestFit="1" customWidth="1"/>
    <col min="7415" max="7416" width="11.28515625" style="1" customWidth="1"/>
    <col min="7417" max="7417" width="12.5703125" style="1" customWidth="1"/>
    <col min="7418" max="7418" width="13.42578125" style="1" customWidth="1"/>
    <col min="7419" max="7419" width="31.28515625" style="1" bestFit="1" customWidth="1"/>
    <col min="7420" max="7421" width="11.85546875" style="1" customWidth="1"/>
    <col min="7422" max="7422" width="8.7109375" style="1" bestFit="1" customWidth="1"/>
    <col min="7423" max="7423" width="9.42578125" style="1" bestFit="1" customWidth="1"/>
    <col min="7424" max="7430" width="11.85546875" style="1" customWidth="1"/>
    <col min="7431" max="7431" width="5.7109375" style="1" customWidth="1"/>
    <col min="7432" max="7432" width="3.7109375" style="1" customWidth="1"/>
    <col min="7433" max="7662" width="9.140625" style="1"/>
    <col min="7663" max="7664" width="3.7109375" style="1" customWidth="1"/>
    <col min="7665" max="7668" width="12.5703125" style="1" customWidth="1"/>
    <col min="7669" max="7669" width="3.7109375" style="1" customWidth="1"/>
    <col min="7670" max="7670" width="42.85546875" style="1" bestFit="1" customWidth="1"/>
    <col min="7671" max="7672" width="11.28515625" style="1" customWidth="1"/>
    <col min="7673" max="7673" width="12.5703125" style="1" customWidth="1"/>
    <col min="7674" max="7674" width="13.42578125" style="1" customWidth="1"/>
    <col min="7675" max="7675" width="31.28515625" style="1" bestFit="1" customWidth="1"/>
    <col min="7676" max="7677" width="11.85546875" style="1" customWidth="1"/>
    <col min="7678" max="7678" width="8.7109375" style="1" bestFit="1" customWidth="1"/>
    <col min="7679" max="7679" width="9.42578125" style="1" bestFit="1" customWidth="1"/>
    <col min="7680" max="7686" width="11.85546875" style="1" customWidth="1"/>
    <col min="7687" max="7687" width="5.7109375" style="1" customWidth="1"/>
    <col min="7688" max="7688" width="3.7109375" style="1" customWidth="1"/>
    <col min="7689" max="7918" width="9.140625" style="1"/>
    <col min="7919" max="7920" width="3.7109375" style="1" customWidth="1"/>
    <col min="7921" max="7924" width="12.5703125" style="1" customWidth="1"/>
    <col min="7925" max="7925" width="3.7109375" style="1" customWidth="1"/>
    <col min="7926" max="7926" width="42.85546875" style="1" bestFit="1" customWidth="1"/>
    <col min="7927" max="7928" width="11.28515625" style="1" customWidth="1"/>
    <col min="7929" max="7929" width="12.5703125" style="1" customWidth="1"/>
    <col min="7930" max="7930" width="13.42578125" style="1" customWidth="1"/>
    <col min="7931" max="7931" width="31.28515625" style="1" bestFit="1" customWidth="1"/>
    <col min="7932" max="7933" width="11.85546875" style="1" customWidth="1"/>
    <col min="7934" max="7934" width="8.7109375" style="1" bestFit="1" customWidth="1"/>
    <col min="7935" max="7935" width="9.42578125" style="1" bestFit="1" customWidth="1"/>
    <col min="7936" max="7942" width="11.85546875" style="1" customWidth="1"/>
    <col min="7943" max="7943" width="5.7109375" style="1" customWidth="1"/>
    <col min="7944" max="7944" width="3.7109375" style="1" customWidth="1"/>
    <col min="7945" max="8174" width="9.140625" style="1"/>
    <col min="8175" max="8176" width="3.7109375" style="1" customWidth="1"/>
    <col min="8177" max="8180" width="12.5703125" style="1" customWidth="1"/>
    <col min="8181" max="8181" width="3.7109375" style="1" customWidth="1"/>
    <col min="8182" max="8182" width="42.85546875" style="1" bestFit="1" customWidth="1"/>
    <col min="8183" max="8184" width="11.28515625" style="1" customWidth="1"/>
    <col min="8185" max="8185" width="12.5703125" style="1" customWidth="1"/>
    <col min="8186" max="8186" width="13.42578125" style="1" customWidth="1"/>
    <col min="8187" max="8187" width="31.28515625" style="1" bestFit="1" customWidth="1"/>
    <col min="8188" max="8189" width="11.85546875" style="1" customWidth="1"/>
    <col min="8190" max="8190" width="8.7109375" style="1" bestFit="1" customWidth="1"/>
    <col min="8191" max="8191" width="9.42578125" style="1" bestFit="1" customWidth="1"/>
    <col min="8192" max="8198" width="11.85546875" style="1" customWidth="1"/>
    <col min="8199" max="8199" width="5.7109375" style="1" customWidth="1"/>
    <col min="8200" max="8200" width="3.7109375" style="1" customWidth="1"/>
    <col min="8201" max="8430" width="9.140625" style="1"/>
    <col min="8431" max="8432" width="3.7109375" style="1" customWidth="1"/>
    <col min="8433" max="8436" width="12.5703125" style="1" customWidth="1"/>
    <col min="8437" max="8437" width="3.7109375" style="1" customWidth="1"/>
    <col min="8438" max="8438" width="42.85546875" style="1" bestFit="1" customWidth="1"/>
    <col min="8439" max="8440" width="11.28515625" style="1" customWidth="1"/>
    <col min="8441" max="8441" width="12.5703125" style="1" customWidth="1"/>
    <col min="8442" max="8442" width="13.42578125" style="1" customWidth="1"/>
    <col min="8443" max="8443" width="31.28515625" style="1" bestFit="1" customWidth="1"/>
    <col min="8444" max="8445" width="11.85546875" style="1" customWidth="1"/>
    <col min="8446" max="8446" width="8.7109375" style="1" bestFit="1" customWidth="1"/>
    <col min="8447" max="8447" width="9.42578125" style="1" bestFit="1" customWidth="1"/>
    <col min="8448" max="8454" width="11.85546875" style="1" customWidth="1"/>
    <col min="8455" max="8455" width="5.7109375" style="1" customWidth="1"/>
    <col min="8456" max="8456" width="3.7109375" style="1" customWidth="1"/>
    <col min="8457" max="8686" width="9.140625" style="1"/>
    <col min="8687" max="8688" width="3.7109375" style="1" customWidth="1"/>
    <col min="8689" max="8692" width="12.5703125" style="1" customWidth="1"/>
    <col min="8693" max="8693" width="3.7109375" style="1" customWidth="1"/>
    <col min="8694" max="8694" width="42.85546875" style="1" bestFit="1" customWidth="1"/>
    <col min="8695" max="8696" width="11.28515625" style="1" customWidth="1"/>
    <col min="8697" max="8697" width="12.5703125" style="1" customWidth="1"/>
    <col min="8698" max="8698" width="13.42578125" style="1" customWidth="1"/>
    <col min="8699" max="8699" width="31.28515625" style="1" bestFit="1" customWidth="1"/>
    <col min="8700" max="8701" width="11.85546875" style="1" customWidth="1"/>
    <col min="8702" max="8702" width="8.7109375" style="1" bestFit="1" customWidth="1"/>
    <col min="8703" max="8703" width="9.42578125" style="1" bestFit="1" customWidth="1"/>
    <col min="8704" max="8710" width="11.85546875" style="1" customWidth="1"/>
    <col min="8711" max="8711" width="5.7109375" style="1" customWidth="1"/>
    <col min="8712" max="8712" width="3.7109375" style="1" customWidth="1"/>
    <col min="8713" max="8942" width="9.140625" style="1"/>
    <col min="8943" max="8944" width="3.7109375" style="1" customWidth="1"/>
    <col min="8945" max="8948" width="12.5703125" style="1" customWidth="1"/>
    <col min="8949" max="8949" width="3.7109375" style="1" customWidth="1"/>
    <col min="8950" max="8950" width="42.85546875" style="1" bestFit="1" customWidth="1"/>
    <col min="8951" max="8952" width="11.28515625" style="1" customWidth="1"/>
    <col min="8953" max="8953" width="12.5703125" style="1" customWidth="1"/>
    <col min="8954" max="8954" width="13.42578125" style="1" customWidth="1"/>
    <col min="8955" max="8955" width="31.28515625" style="1" bestFit="1" customWidth="1"/>
    <col min="8956" max="8957" width="11.85546875" style="1" customWidth="1"/>
    <col min="8958" max="8958" width="8.7109375" style="1" bestFit="1" customWidth="1"/>
    <col min="8959" max="8959" width="9.42578125" style="1" bestFit="1" customWidth="1"/>
    <col min="8960" max="8966" width="11.85546875" style="1" customWidth="1"/>
    <col min="8967" max="8967" width="5.7109375" style="1" customWidth="1"/>
    <col min="8968" max="8968" width="3.7109375" style="1" customWidth="1"/>
    <col min="8969" max="9198" width="9.140625" style="1"/>
    <col min="9199" max="9200" width="3.7109375" style="1" customWidth="1"/>
    <col min="9201" max="9204" width="12.5703125" style="1" customWidth="1"/>
    <col min="9205" max="9205" width="3.7109375" style="1" customWidth="1"/>
    <col min="9206" max="9206" width="42.85546875" style="1" bestFit="1" customWidth="1"/>
    <col min="9207" max="9208" width="11.28515625" style="1" customWidth="1"/>
    <col min="9209" max="9209" width="12.5703125" style="1" customWidth="1"/>
    <col min="9210" max="9210" width="13.42578125" style="1" customWidth="1"/>
    <col min="9211" max="9211" width="31.28515625" style="1" bestFit="1" customWidth="1"/>
    <col min="9212" max="9213" width="11.85546875" style="1" customWidth="1"/>
    <col min="9214" max="9214" width="8.7109375" style="1" bestFit="1" customWidth="1"/>
    <col min="9215" max="9215" width="9.42578125" style="1" bestFit="1" customWidth="1"/>
    <col min="9216" max="9222" width="11.85546875" style="1" customWidth="1"/>
    <col min="9223" max="9223" width="5.7109375" style="1" customWidth="1"/>
    <col min="9224" max="9224" width="3.7109375" style="1" customWidth="1"/>
    <col min="9225" max="9454" width="9.140625" style="1"/>
    <col min="9455" max="9456" width="3.7109375" style="1" customWidth="1"/>
    <col min="9457" max="9460" width="12.5703125" style="1" customWidth="1"/>
    <col min="9461" max="9461" width="3.7109375" style="1" customWidth="1"/>
    <col min="9462" max="9462" width="42.85546875" style="1" bestFit="1" customWidth="1"/>
    <col min="9463" max="9464" width="11.28515625" style="1" customWidth="1"/>
    <col min="9465" max="9465" width="12.5703125" style="1" customWidth="1"/>
    <col min="9466" max="9466" width="13.42578125" style="1" customWidth="1"/>
    <col min="9467" max="9467" width="31.28515625" style="1" bestFit="1" customWidth="1"/>
    <col min="9468" max="9469" width="11.85546875" style="1" customWidth="1"/>
    <col min="9470" max="9470" width="8.7109375" style="1" bestFit="1" customWidth="1"/>
    <col min="9471" max="9471" width="9.42578125" style="1" bestFit="1" customWidth="1"/>
    <col min="9472" max="9478" width="11.85546875" style="1" customWidth="1"/>
    <col min="9479" max="9479" width="5.7109375" style="1" customWidth="1"/>
    <col min="9480" max="9480" width="3.7109375" style="1" customWidth="1"/>
    <col min="9481" max="9710" width="9.140625" style="1"/>
    <col min="9711" max="9712" width="3.7109375" style="1" customWidth="1"/>
    <col min="9713" max="9716" width="12.5703125" style="1" customWidth="1"/>
    <col min="9717" max="9717" width="3.7109375" style="1" customWidth="1"/>
    <col min="9718" max="9718" width="42.85546875" style="1" bestFit="1" customWidth="1"/>
    <col min="9719" max="9720" width="11.28515625" style="1" customWidth="1"/>
    <col min="9721" max="9721" width="12.5703125" style="1" customWidth="1"/>
    <col min="9722" max="9722" width="13.42578125" style="1" customWidth="1"/>
    <col min="9723" max="9723" width="31.28515625" style="1" bestFit="1" customWidth="1"/>
    <col min="9724" max="9725" width="11.85546875" style="1" customWidth="1"/>
    <col min="9726" max="9726" width="8.7109375" style="1" bestFit="1" customWidth="1"/>
    <col min="9727" max="9727" width="9.42578125" style="1" bestFit="1" customWidth="1"/>
    <col min="9728" max="9734" width="11.85546875" style="1" customWidth="1"/>
    <col min="9735" max="9735" width="5.7109375" style="1" customWidth="1"/>
    <col min="9736" max="9736" width="3.7109375" style="1" customWidth="1"/>
    <col min="9737" max="9966" width="9.140625" style="1"/>
    <col min="9967" max="9968" width="3.7109375" style="1" customWidth="1"/>
    <col min="9969" max="9972" width="12.5703125" style="1" customWidth="1"/>
    <col min="9973" max="9973" width="3.7109375" style="1" customWidth="1"/>
    <col min="9974" max="9974" width="42.85546875" style="1" bestFit="1" customWidth="1"/>
    <col min="9975" max="9976" width="11.28515625" style="1" customWidth="1"/>
    <col min="9977" max="9977" width="12.5703125" style="1" customWidth="1"/>
    <col min="9978" max="9978" width="13.42578125" style="1" customWidth="1"/>
    <col min="9979" max="9979" width="31.28515625" style="1" bestFit="1" customWidth="1"/>
    <col min="9980" max="9981" width="11.85546875" style="1" customWidth="1"/>
    <col min="9982" max="9982" width="8.7109375" style="1" bestFit="1" customWidth="1"/>
    <col min="9983" max="9983" width="9.42578125" style="1" bestFit="1" customWidth="1"/>
    <col min="9984" max="9990" width="11.85546875" style="1" customWidth="1"/>
    <col min="9991" max="9991" width="5.7109375" style="1" customWidth="1"/>
    <col min="9992" max="9992" width="3.7109375" style="1" customWidth="1"/>
    <col min="9993" max="10222" width="9.140625" style="1"/>
    <col min="10223" max="10224" width="3.7109375" style="1" customWidth="1"/>
    <col min="10225" max="10228" width="12.5703125" style="1" customWidth="1"/>
    <col min="10229" max="10229" width="3.7109375" style="1" customWidth="1"/>
    <col min="10230" max="10230" width="42.85546875" style="1" bestFit="1" customWidth="1"/>
    <col min="10231" max="10232" width="11.28515625" style="1" customWidth="1"/>
    <col min="10233" max="10233" width="12.5703125" style="1" customWidth="1"/>
    <col min="10234" max="10234" width="13.42578125" style="1" customWidth="1"/>
    <col min="10235" max="10235" width="31.28515625" style="1" bestFit="1" customWidth="1"/>
    <col min="10236" max="10237" width="11.85546875" style="1" customWidth="1"/>
    <col min="10238" max="10238" width="8.7109375" style="1" bestFit="1" customWidth="1"/>
    <col min="10239" max="10239" width="9.42578125" style="1" bestFit="1" customWidth="1"/>
    <col min="10240" max="10246" width="11.85546875" style="1" customWidth="1"/>
    <col min="10247" max="10247" width="5.7109375" style="1" customWidth="1"/>
    <col min="10248" max="10248" width="3.7109375" style="1" customWidth="1"/>
    <col min="10249" max="10478" width="9.140625" style="1"/>
    <col min="10479" max="10480" width="3.7109375" style="1" customWidth="1"/>
    <col min="10481" max="10484" width="12.5703125" style="1" customWidth="1"/>
    <col min="10485" max="10485" width="3.7109375" style="1" customWidth="1"/>
    <col min="10486" max="10486" width="42.85546875" style="1" bestFit="1" customWidth="1"/>
    <col min="10487" max="10488" width="11.28515625" style="1" customWidth="1"/>
    <col min="10489" max="10489" width="12.5703125" style="1" customWidth="1"/>
    <col min="10490" max="10490" width="13.42578125" style="1" customWidth="1"/>
    <col min="10491" max="10491" width="31.28515625" style="1" bestFit="1" customWidth="1"/>
    <col min="10492" max="10493" width="11.85546875" style="1" customWidth="1"/>
    <col min="10494" max="10494" width="8.7109375" style="1" bestFit="1" customWidth="1"/>
    <col min="10495" max="10495" width="9.42578125" style="1" bestFit="1" customWidth="1"/>
    <col min="10496" max="10502" width="11.85546875" style="1" customWidth="1"/>
    <col min="10503" max="10503" width="5.7109375" style="1" customWidth="1"/>
    <col min="10504" max="10504" width="3.7109375" style="1" customWidth="1"/>
    <col min="10505" max="10734" width="9.140625" style="1"/>
    <col min="10735" max="10736" width="3.7109375" style="1" customWidth="1"/>
    <col min="10737" max="10740" width="12.5703125" style="1" customWidth="1"/>
    <col min="10741" max="10741" width="3.7109375" style="1" customWidth="1"/>
    <col min="10742" max="10742" width="42.85546875" style="1" bestFit="1" customWidth="1"/>
    <col min="10743" max="10744" width="11.28515625" style="1" customWidth="1"/>
    <col min="10745" max="10745" width="12.5703125" style="1" customWidth="1"/>
    <col min="10746" max="10746" width="13.42578125" style="1" customWidth="1"/>
    <col min="10747" max="10747" width="31.28515625" style="1" bestFit="1" customWidth="1"/>
    <col min="10748" max="10749" width="11.85546875" style="1" customWidth="1"/>
    <col min="10750" max="10750" width="8.7109375" style="1" bestFit="1" customWidth="1"/>
    <col min="10751" max="10751" width="9.42578125" style="1" bestFit="1" customWidth="1"/>
    <col min="10752" max="10758" width="11.85546875" style="1" customWidth="1"/>
    <col min="10759" max="10759" width="5.7109375" style="1" customWidth="1"/>
    <col min="10760" max="10760" width="3.7109375" style="1" customWidth="1"/>
    <col min="10761" max="10990" width="9.140625" style="1"/>
    <col min="10991" max="10992" width="3.7109375" style="1" customWidth="1"/>
    <col min="10993" max="10996" width="12.5703125" style="1" customWidth="1"/>
    <col min="10997" max="10997" width="3.7109375" style="1" customWidth="1"/>
    <col min="10998" max="10998" width="42.85546875" style="1" bestFit="1" customWidth="1"/>
    <col min="10999" max="11000" width="11.28515625" style="1" customWidth="1"/>
    <col min="11001" max="11001" width="12.5703125" style="1" customWidth="1"/>
    <col min="11002" max="11002" width="13.42578125" style="1" customWidth="1"/>
    <col min="11003" max="11003" width="31.28515625" style="1" bestFit="1" customWidth="1"/>
    <col min="11004" max="11005" width="11.85546875" style="1" customWidth="1"/>
    <col min="11006" max="11006" width="8.7109375" style="1" bestFit="1" customWidth="1"/>
    <col min="11007" max="11007" width="9.42578125" style="1" bestFit="1" customWidth="1"/>
    <col min="11008" max="11014" width="11.85546875" style="1" customWidth="1"/>
    <col min="11015" max="11015" width="5.7109375" style="1" customWidth="1"/>
    <col min="11016" max="11016" width="3.7109375" style="1" customWidth="1"/>
    <col min="11017" max="11246" width="9.140625" style="1"/>
    <col min="11247" max="11248" width="3.7109375" style="1" customWidth="1"/>
    <col min="11249" max="11252" width="12.5703125" style="1" customWidth="1"/>
    <col min="11253" max="11253" width="3.7109375" style="1" customWidth="1"/>
    <col min="11254" max="11254" width="42.85546875" style="1" bestFit="1" customWidth="1"/>
    <col min="11255" max="11256" width="11.28515625" style="1" customWidth="1"/>
    <col min="11257" max="11257" width="12.5703125" style="1" customWidth="1"/>
    <col min="11258" max="11258" width="13.42578125" style="1" customWidth="1"/>
    <col min="11259" max="11259" width="31.28515625" style="1" bestFit="1" customWidth="1"/>
    <col min="11260" max="11261" width="11.85546875" style="1" customWidth="1"/>
    <col min="11262" max="11262" width="8.7109375" style="1" bestFit="1" customWidth="1"/>
    <col min="11263" max="11263" width="9.42578125" style="1" bestFit="1" customWidth="1"/>
    <col min="11264" max="11270" width="11.85546875" style="1" customWidth="1"/>
    <col min="11271" max="11271" width="5.7109375" style="1" customWidth="1"/>
    <col min="11272" max="11272" width="3.7109375" style="1" customWidth="1"/>
    <col min="11273" max="11502" width="9.140625" style="1"/>
    <col min="11503" max="11504" width="3.7109375" style="1" customWidth="1"/>
    <col min="11505" max="11508" width="12.5703125" style="1" customWidth="1"/>
    <col min="11509" max="11509" width="3.7109375" style="1" customWidth="1"/>
    <col min="11510" max="11510" width="42.85546875" style="1" bestFit="1" customWidth="1"/>
    <col min="11511" max="11512" width="11.28515625" style="1" customWidth="1"/>
    <col min="11513" max="11513" width="12.5703125" style="1" customWidth="1"/>
    <col min="11514" max="11514" width="13.42578125" style="1" customWidth="1"/>
    <col min="11515" max="11515" width="31.28515625" style="1" bestFit="1" customWidth="1"/>
    <col min="11516" max="11517" width="11.85546875" style="1" customWidth="1"/>
    <col min="11518" max="11518" width="8.7109375" style="1" bestFit="1" customWidth="1"/>
    <col min="11519" max="11519" width="9.42578125" style="1" bestFit="1" customWidth="1"/>
    <col min="11520" max="11526" width="11.85546875" style="1" customWidth="1"/>
    <col min="11527" max="11527" width="5.7109375" style="1" customWidth="1"/>
    <col min="11528" max="11528" width="3.7109375" style="1" customWidth="1"/>
    <col min="11529" max="11758" width="9.140625" style="1"/>
    <col min="11759" max="11760" width="3.7109375" style="1" customWidth="1"/>
    <col min="11761" max="11764" width="12.5703125" style="1" customWidth="1"/>
    <col min="11765" max="11765" width="3.7109375" style="1" customWidth="1"/>
    <col min="11766" max="11766" width="42.85546875" style="1" bestFit="1" customWidth="1"/>
    <col min="11767" max="11768" width="11.28515625" style="1" customWidth="1"/>
    <col min="11769" max="11769" width="12.5703125" style="1" customWidth="1"/>
    <col min="11770" max="11770" width="13.42578125" style="1" customWidth="1"/>
    <col min="11771" max="11771" width="31.28515625" style="1" bestFit="1" customWidth="1"/>
    <col min="11772" max="11773" width="11.85546875" style="1" customWidth="1"/>
    <col min="11774" max="11774" width="8.7109375" style="1" bestFit="1" customWidth="1"/>
    <col min="11775" max="11775" width="9.42578125" style="1" bestFit="1" customWidth="1"/>
    <col min="11776" max="11782" width="11.85546875" style="1" customWidth="1"/>
    <col min="11783" max="11783" width="5.7109375" style="1" customWidth="1"/>
    <col min="11784" max="11784" width="3.7109375" style="1" customWidth="1"/>
    <col min="11785" max="12014" width="9.140625" style="1"/>
    <col min="12015" max="12016" width="3.7109375" style="1" customWidth="1"/>
    <col min="12017" max="12020" width="12.5703125" style="1" customWidth="1"/>
    <col min="12021" max="12021" width="3.7109375" style="1" customWidth="1"/>
    <col min="12022" max="12022" width="42.85546875" style="1" bestFit="1" customWidth="1"/>
    <col min="12023" max="12024" width="11.28515625" style="1" customWidth="1"/>
    <col min="12025" max="12025" width="12.5703125" style="1" customWidth="1"/>
    <col min="12026" max="12026" width="13.42578125" style="1" customWidth="1"/>
    <col min="12027" max="12027" width="31.28515625" style="1" bestFit="1" customWidth="1"/>
    <col min="12028" max="12029" width="11.85546875" style="1" customWidth="1"/>
    <col min="12030" max="12030" width="8.7109375" style="1" bestFit="1" customWidth="1"/>
    <col min="12031" max="12031" width="9.42578125" style="1" bestFit="1" customWidth="1"/>
    <col min="12032" max="12038" width="11.85546875" style="1" customWidth="1"/>
    <col min="12039" max="12039" width="5.7109375" style="1" customWidth="1"/>
    <col min="12040" max="12040" width="3.7109375" style="1" customWidth="1"/>
    <col min="12041" max="12270" width="9.140625" style="1"/>
    <col min="12271" max="12272" width="3.7109375" style="1" customWidth="1"/>
    <col min="12273" max="12276" width="12.5703125" style="1" customWidth="1"/>
    <col min="12277" max="12277" width="3.7109375" style="1" customWidth="1"/>
    <col min="12278" max="12278" width="42.85546875" style="1" bestFit="1" customWidth="1"/>
    <col min="12279" max="12280" width="11.28515625" style="1" customWidth="1"/>
    <col min="12281" max="12281" width="12.5703125" style="1" customWidth="1"/>
    <col min="12282" max="12282" width="13.42578125" style="1" customWidth="1"/>
    <col min="12283" max="12283" width="31.28515625" style="1" bestFit="1" customWidth="1"/>
    <col min="12284" max="12285" width="11.85546875" style="1" customWidth="1"/>
    <col min="12286" max="12286" width="8.7109375" style="1" bestFit="1" customWidth="1"/>
    <col min="12287" max="12287" width="9.42578125" style="1" bestFit="1" customWidth="1"/>
    <col min="12288" max="12294" width="11.85546875" style="1" customWidth="1"/>
    <col min="12295" max="12295" width="5.7109375" style="1" customWidth="1"/>
    <col min="12296" max="12296" width="3.7109375" style="1" customWidth="1"/>
    <col min="12297" max="12526" width="9.140625" style="1"/>
    <col min="12527" max="12528" width="3.7109375" style="1" customWidth="1"/>
    <col min="12529" max="12532" width="12.5703125" style="1" customWidth="1"/>
    <col min="12533" max="12533" width="3.7109375" style="1" customWidth="1"/>
    <col min="12534" max="12534" width="42.85546875" style="1" bestFit="1" customWidth="1"/>
    <col min="12535" max="12536" width="11.28515625" style="1" customWidth="1"/>
    <col min="12537" max="12537" width="12.5703125" style="1" customWidth="1"/>
    <col min="12538" max="12538" width="13.42578125" style="1" customWidth="1"/>
    <col min="12539" max="12539" width="31.28515625" style="1" bestFit="1" customWidth="1"/>
    <col min="12540" max="12541" width="11.85546875" style="1" customWidth="1"/>
    <col min="12542" max="12542" width="8.7109375" style="1" bestFit="1" customWidth="1"/>
    <col min="12543" max="12543" width="9.42578125" style="1" bestFit="1" customWidth="1"/>
    <col min="12544" max="12550" width="11.85546875" style="1" customWidth="1"/>
    <col min="12551" max="12551" width="5.7109375" style="1" customWidth="1"/>
    <col min="12552" max="12552" width="3.7109375" style="1" customWidth="1"/>
    <col min="12553" max="12782" width="9.140625" style="1"/>
    <col min="12783" max="12784" width="3.7109375" style="1" customWidth="1"/>
    <col min="12785" max="12788" width="12.5703125" style="1" customWidth="1"/>
    <col min="12789" max="12789" width="3.7109375" style="1" customWidth="1"/>
    <col min="12790" max="12790" width="42.85546875" style="1" bestFit="1" customWidth="1"/>
    <col min="12791" max="12792" width="11.28515625" style="1" customWidth="1"/>
    <col min="12793" max="12793" width="12.5703125" style="1" customWidth="1"/>
    <col min="12794" max="12794" width="13.42578125" style="1" customWidth="1"/>
    <col min="12795" max="12795" width="31.28515625" style="1" bestFit="1" customWidth="1"/>
    <col min="12796" max="12797" width="11.85546875" style="1" customWidth="1"/>
    <col min="12798" max="12798" width="8.7109375" style="1" bestFit="1" customWidth="1"/>
    <col min="12799" max="12799" width="9.42578125" style="1" bestFit="1" customWidth="1"/>
    <col min="12800" max="12806" width="11.85546875" style="1" customWidth="1"/>
    <col min="12807" max="12807" width="5.7109375" style="1" customWidth="1"/>
    <col min="12808" max="12808" width="3.7109375" style="1" customWidth="1"/>
    <col min="12809" max="13038" width="9.140625" style="1"/>
    <col min="13039" max="13040" width="3.7109375" style="1" customWidth="1"/>
    <col min="13041" max="13044" width="12.5703125" style="1" customWidth="1"/>
    <col min="13045" max="13045" width="3.7109375" style="1" customWidth="1"/>
    <col min="13046" max="13046" width="42.85546875" style="1" bestFit="1" customWidth="1"/>
    <col min="13047" max="13048" width="11.28515625" style="1" customWidth="1"/>
    <col min="13049" max="13049" width="12.5703125" style="1" customWidth="1"/>
    <col min="13050" max="13050" width="13.42578125" style="1" customWidth="1"/>
    <col min="13051" max="13051" width="31.28515625" style="1" bestFit="1" customWidth="1"/>
    <col min="13052" max="13053" width="11.85546875" style="1" customWidth="1"/>
    <col min="13054" max="13054" width="8.7109375" style="1" bestFit="1" customWidth="1"/>
    <col min="13055" max="13055" width="9.42578125" style="1" bestFit="1" customWidth="1"/>
    <col min="13056" max="13062" width="11.85546875" style="1" customWidth="1"/>
    <col min="13063" max="13063" width="5.7109375" style="1" customWidth="1"/>
    <col min="13064" max="13064" width="3.7109375" style="1" customWidth="1"/>
    <col min="13065" max="13294" width="9.140625" style="1"/>
    <col min="13295" max="13296" width="3.7109375" style="1" customWidth="1"/>
    <col min="13297" max="13300" width="12.5703125" style="1" customWidth="1"/>
    <col min="13301" max="13301" width="3.7109375" style="1" customWidth="1"/>
    <col min="13302" max="13302" width="42.85546875" style="1" bestFit="1" customWidth="1"/>
    <col min="13303" max="13304" width="11.28515625" style="1" customWidth="1"/>
    <col min="13305" max="13305" width="12.5703125" style="1" customWidth="1"/>
    <col min="13306" max="13306" width="13.42578125" style="1" customWidth="1"/>
    <col min="13307" max="13307" width="31.28515625" style="1" bestFit="1" customWidth="1"/>
    <col min="13308" max="13309" width="11.85546875" style="1" customWidth="1"/>
    <col min="13310" max="13310" width="8.7109375" style="1" bestFit="1" customWidth="1"/>
    <col min="13311" max="13311" width="9.42578125" style="1" bestFit="1" customWidth="1"/>
    <col min="13312" max="13318" width="11.85546875" style="1" customWidth="1"/>
    <col min="13319" max="13319" width="5.7109375" style="1" customWidth="1"/>
    <col min="13320" max="13320" width="3.7109375" style="1" customWidth="1"/>
    <col min="13321" max="13550" width="9.140625" style="1"/>
    <col min="13551" max="13552" width="3.7109375" style="1" customWidth="1"/>
    <col min="13553" max="13556" width="12.5703125" style="1" customWidth="1"/>
    <col min="13557" max="13557" width="3.7109375" style="1" customWidth="1"/>
    <col min="13558" max="13558" width="42.85546875" style="1" bestFit="1" customWidth="1"/>
    <col min="13559" max="13560" width="11.28515625" style="1" customWidth="1"/>
    <col min="13561" max="13561" width="12.5703125" style="1" customWidth="1"/>
    <col min="13562" max="13562" width="13.42578125" style="1" customWidth="1"/>
    <col min="13563" max="13563" width="31.28515625" style="1" bestFit="1" customWidth="1"/>
    <col min="13564" max="13565" width="11.85546875" style="1" customWidth="1"/>
    <col min="13566" max="13566" width="8.7109375" style="1" bestFit="1" customWidth="1"/>
    <col min="13567" max="13567" width="9.42578125" style="1" bestFit="1" customWidth="1"/>
    <col min="13568" max="13574" width="11.85546875" style="1" customWidth="1"/>
    <col min="13575" max="13575" width="5.7109375" style="1" customWidth="1"/>
    <col min="13576" max="13576" width="3.7109375" style="1" customWidth="1"/>
    <col min="13577" max="13806" width="9.140625" style="1"/>
    <col min="13807" max="13808" width="3.7109375" style="1" customWidth="1"/>
    <col min="13809" max="13812" width="12.5703125" style="1" customWidth="1"/>
    <col min="13813" max="13813" width="3.7109375" style="1" customWidth="1"/>
    <col min="13814" max="13814" width="42.85546875" style="1" bestFit="1" customWidth="1"/>
    <col min="13815" max="13816" width="11.28515625" style="1" customWidth="1"/>
    <col min="13817" max="13817" width="12.5703125" style="1" customWidth="1"/>
    <col min="13818" max="13818" width="13.42578125" style="1" customWidth="1"/>
    <col min="13819" max="13819" width="31.28515625" style="1" bestFit="1" customWidth="1"/>
    <col min="13820" max="13821" width="11.85546875" style="1" customWidth="1"/>
    <col min="13822" max="13822" width="8.7109375" style="1" bestFit="1" customWidth="1"/>
    <col min="13823" max="13823" width="9.42578125" style="1" bestFit="1" customWidth="1"/>
    <col min="13824" max="13830" width="11.85546875" style="1" customWidth="1"/>
    <col min="13831" max="13831" width="5.7109375" style="1" customWidth="1"/>
    <col min="13832" max="13832" width="3.7109375" style="1" customWidth="1"/>
    <col min="13833" max="14062" width="9.140625" style="1"/>
    <col min="14063" max="14064" width="3.7109375" style="1" customWidth="1"/>
    <col min="14065" max="14068" width="12.5703125" style="1" customWidth="1"/>
    <col min="14069" max="14069" width="3.7109375" style="1" customWidth="1"/>
    <col min="14070" max="14070" width="42.85546875" style="1" bestFit="1" customWidth="1"/>
    <col min="14071" max="14072" width="11.28515625" style="1" customWidth="1"/>
    <col min="14073" max="14073" width="12.5703125" style="1" customWidth="1"/>
    <col min="14074" max="14074" width="13.42578125" style="1" customWidth="1"/>
    <col min="14075" max="14075" width="31.28515625" style="1" bestFit="1" customWidth="1"/>
    <col min="14076" max="14077" width="11.85546875" style="1" customWidth="1"/>
    <col min="14078" max="14078" width="8.7109375" style="1" bestFit="1" customWidth="1"/>
    <col min="14079" max="14079" width="9.42578125" style="1" bestFit="1" customWidth="1"/>
    <col min="14080" max="14086" width="11.85546875" style="1" customWidth="1"/>
    <col min="14087" max="14087" width="5.7109375" style="1" customWidth="1"/>
    <col min="14088" max="14088" width="3.7109375" style="1" customWidth="1"/>
    <col min="14089" max="14318" width="9.140625" style="1"/>
    <col min="14319" max="14320" width="3.7109375" style="1" customWidth="1"/>
    <col min="14321" max="14324" width="12.5703125" style="1" customWidth="1"/>
    <col min="14325" max="14325" width="3.7109375" style="1" customWidth="1"/>
    <col min="14326" max="14326" width="42.85546875" style="1" bestFit="1" customWidth="1"/>
    <col min="14327" max="14328" width="11.28515625" style="1" customWidth="1"/>
    <col min="14329" max="14329" width="12.5703125" style="1" customWidth="1"/>
    <col min="14330" max="14330" width="13.42578125" style="1" customWidth="1"/>
    <col min="14331" max="14331" width="31.28515625" style="1" bestFit="1" customWidth="1"/>
    <col min="14332" max="14333" width="11.85546875" style="1" customWidth="1"/>
    <col min="14334" max="14334" width="8.7109375" style="1" bestFit="1" customWidth="1"/>
    <col min="14335" max="14335" width="9.42578125" style="1" bestFit="1" customWidth="1"/>
    <col min="14336" max="14342" width="11.85546875" style="1" customWidth="1"/>
    <col min="14343" max="14343" width="5.7109375" style="1" customWidth="1"/>
    <col min="14344" max="14344" width="3.7109375" style="1" customWidth="1"/>
    <col min="14345" max="14574" width="9.140625" style="1"/>
    <col min="14575" max="14576" width="3.7109375" style="1" customWidth="1"/>
    <col min="14577" max="14580" width="12.5703125" style="1" customWidth="1"/>
    <col min="14581" max="14581" width="3.7109375" style="1" customWidth="1"/>
    <col min="14582" max="14582" width="42.85546875" style="1" bestFit="1" customWidth="1"/>
    <col min="14583" max="14584" width="11.28515625" style="1" customWidth="1"/>
    <col min="14585" max="14585" width="12.5703125" style="1" customWidth="1"/>
    <col min="14586" max="14586" width="13.42578125" style="1" customWidth="1"/>
    <col min="14587" max="14587" width="31.28515625" style="1" bestFit="1" customWidth="1"/>
    <col min="14588" max="14589" width="11.85546875" style="1" customWidth="1"/>
    <col min="14590" max="14590" width="8.7109375" style="1" bestFit="1" customWidth="1"/>
    <col min="14591" max="14591" width="9.42578125" style="1" bestFit="1" customWidth="1"/>
    <col min="14592" max="14598" width="11.85546875" style="1" customWidth="1"/>
    <col min="14599" max="14599" width="5.7109375" style="1" customWidth="1"/>
    <col min="14600" max="14600" width="3.7109375" style="1" customWidth="1"/>
    <col min="14601" max="14830" width="9.140625" style="1"/>
    <col min="14831" max="14832" width="3.7109375" style="1" customWidth="1"/>
    <col min="14833" max="14836" width="12.5703125" style="1" customWidth="1"/>
    <col min="14837" max="14837" width="3.7109375" style="1" customWidth="1"/>
    <col min="14838" max="14838" width="42.85546875" style="1" bestFit="1" customWidth="1"/>
    <col min="14839" max="14840" width="11.28515625" style="1" customWidth="1"/>
    <col min="14841" max="14841" width="12.5703125" style="1" customWidth="1"/>
    <col min="14842" max="14842" width="13.42578125" style="1" customWidth="1"/>
    <col min="14843" max="14843" width="31.28515625" style="1" bestFit="1" customWidth="1"/>
    <col min="14844" max="14845" width="11.85546875" style="1" customWidth="1"/>
    <col min="14846" max="14846" width="8.7109375" style="1" bestFit="1" customWidth="1"/>
    <col min="14847" max="14847" width="9.42578125" style="1" bestFit="1" customWidth="1"/>
    <col min="14848" max="14854" width="11.85546875" style="1" customWidth="1"/>
    <col min="14855" max="14855" width="5.7109375" style="1" customWidth="1"/>
    <col min="14856" max="14856" width="3.7109375" style="1" customWidth="1"/>
    <col min="14857" max="15086" width="9.140625" style="1"/>
    <col min="15087" max="15088" width="3.7109375" style="1" customWidth="1"/>
    <col min="15089" max="15092" width="12.5703125" style="1" customWidth="1"/>
    <col min="15093" max="15093" width="3.7109375" style="1" customWidth="1"/>
    <col min="15094" max="15094" width="42.85546875" style="1" bestFit="1" customWidth="1"/>
    <col min="15095" max="15096" width="11.28515625" style="1" customWidth="1"/>
    <col min="15097" max="15097" width="12.5703125" style="1" customWidth="1"/>
    <col min="15098" max="15098" width="13.42578125" style="1" customWidth="1"/>
    <col min="15099" max="15099" width="31.28515625" style="1" bestFit="1" customWidth="1"/>
    <col min="15100" max="15101" width="11.85546875" style="1" customWidth="1"/>
    <col min="15102" max="15102" width="8.7109375" style="1" bestFit="1" customWidth="1"/>
    <col min="15103" max="15103" width="9.42578125" style="1" bestFit="1" customWidth="1"/>
    <col min="15104" max="15110" width="11.85546875" style="1" customWidth="1"/>
    <col min="15111" max="15111" width="5.7109375" style="1" customWidth="1"/>
    <col min="15112" max="15112" width="3.7109375" style="1" customWidth="1"/>
    <col min="15113" max="15342" width="9.140625" style="1"/>
    <col min="15343" max="15344" width="3.7109375" style="1" customWidth="1"/>
    <col min="15345" max="15348" width="12.5703125" style="1" customWidth="1"/>
    <col min="15349" max="15349" width="3.7109375" style="1" customWidth="1"/>
    <col min="15350" max="15350" width="42.85546875" style="1" bestFit="1" customWidth="1"/>
    <col min="15351" max="15352" width="11.28515625" style="1" customWidth="1"/>
    <col min="15353" max="15353" width="12.5703125" style="1" customWidth="1"/>
    <col min="15354" max="15354" width="13.42578125" style="1" customWidth="1"/>
    <col min="15355" max="15355" width="31.28515625" style="1" bestFit="1" customWidth="1"/>
    <col min="15356" max="15357" width="11.85546875" style="1" customWidth="1"/>
    <col min="15358" max="15358" width="8.7109375" style="1" bestFit="1" customWidth="1"/>
    <col min="15359" max="15359" width="9.42578125" style="1" bestFit="1" customWidth="1"/>
    <col min="15360" max="15366" width="11.85546875" style="1" customWidth="1"/>
    <col min="15367" max="15367" width="5.7109375" style="1" customWidth="1"/>
    <col min="15368" max="15368" width="3.7109375" style="1" customWidth="1"/>
    <col min="15369" max="15598" width="9.140625" style="1"/>
    <col min="15599" max="15600" width="3.7109375" style="1" customWidth="1"/>
    <col min="15601" max="15604" width="12.5703125" style="1" customWidth="1"/>
    <col min="15605" max="15605" width="3.7109375" style="1" customWidth="1"/>
    <col min="15606" max="15606" width="42.85546875" style="1" bestFit="1" customWidth="1"/>
    <col min="15607" max="15608" width="11.28515625" style="1" customWidth="1"/>
    <col min="15609" max="15609" width="12.5703125" style="1" customWidth="1"/>
    <col min="15610" max="15610" width="13.42578125" style="1" customWidth="1"/>
    <col min="15611" max="15611" width="31.28515625" style="1" bestFit="1" customWidth="1"/>
    <col min="15612" max="15613" width="11.85546875" style="1" customWidth="1"/>
    <col min="15614" max="15614" width="8.7109375" style="1" bestFit="1" customWidth="1"/>
    <col min="15615" max="15615" width="9.42578125" style="1" bestFit="1" customWidth="1"/>
    <col min="15616" max="15622" width="11.85546875" style="1" customWidth="1"/>
    <col min="15623" max="15623" width="5.7109375" style="1" customWidth="1"/>
    <col min="15624" max="15624" width="3.7109375" style="1" customWidth="1"/>
    <col min="15625" max="15854" width="9.140625" style="1"/>
    <col min="15855" max="15856" width="3.7109375" style="1" customWidth="1"/>
    <col min="15857" max="15860" width="12.5703125" style="1" customWidth="1"/>
    <col min="15861" max="15861" width="3.7109375" style="1" customWidth="1"/>
    <col min="15862" max="15862" width="42.85546875" style="1" bestFit="1" customWidth="1"/>
    <col min="15863" max="15864" width="11.28515625" style="1" customWidth="1"/>
    <col min="15865" max="15865" width="12.5703125" style="1" customWidth="1"/>
    <col min="15866" max="15866" width="13.42578125" style="1" customWidth="1"/>
    <col min="15867" max="15867" width="31.28515625" style="1" bestFit="1" customWidth="1"/>
    <col min="15868" max="15869" width="11.85546875" style="1" customWidth="1"/>
    <col min="15870" max="15870" width="8.7109375" style="1" bestFit="1" customWidth="1"/>
    <col min="15871" max="15871" width="9.42578125" style="1" bestFit="1" customWidth="1"/>
    <col min="15872" max="15878" width="11.85546875" style="1" customWidth="1"/>
    <col min="15879" max="15879" width="5.7109375" style="1" customWidth="1"/>
    <col min="15880" max="15880" width="3.7109375" style="1" customWidth="1"/>
    <col min="15881" max="16110" width="9.140625" style="1"/>
    <col min="16111" max="16112" width="3.7109375" style="1" customWidth="1"/>
    <col min="16113" max="16116" width="12.5703125" style="1" customWidth="1"/>
    <col min="16117" max="16117" width="3.7109375" style="1" customWidth="1"/>
    <col min="16118" max="16118" width="42.85546875" style="1" bestFit="1" customWidth="1"/>
    <col min="16119" max="16120" width="11.28515625" style="1" customWidth="1"/>
    <col min="16121" max="16121" width="12.5703125" style="1" customWidth="1"/>
    <col min="16122" max="16122" width="13.42578125" style="1" customWidth="1"/>
    <col min="16123" max="16123" width="31.28515625" style="1" bestFit="1" customWidth="1"/>
    <col min="16124" max="16125" width="11.85546875" style="1" customWidth="1"/>
    <col min="16126" max="16126" width="8.7109375" style="1" bestFit="1" customWidth="1"/>
    <col min="16127" max="16127" width="9.42578125" style="1" bestFit="1" customWidth="1"/>
    <col min="16128" max="16134" width="11.85546875" style="1" customWidth="1"/>
    <col min="16135" max="16135" width="5.7109375" style="1" customWidth="1"/>
    <col min="16136" max="16136" width="3.7109375" style="1" customWidth="1"/>
    <col min="16137" max="16384" width="9.140625" style="1"/>
  </cols>
  <sheetData>
    <row r="1" spans="2:26">
      <c r="N1" s="1"/>
      <c r="O1" s="1"/>
      <c r="P1" s="1"/>
      <c r="Q1" s="1"/>
    </row>
    <row r="2" spans="2:26">
      <c r="N2" s="1"/>
      <c r="O2" s="1"/>
      <c r="P2" s="1"/>
      <c r="Q2" s="1"/>
    </row>
    <row r="3" spans="2:26" ht="21.4" customHeight="1">
      <c r="C3" s="2"/>
      <c r="H3" s="3"/>
      <c r="I3" s="4"/>
      <c r="J3" s="5"/>
      <c r="M3" s="6" t="s">
        <v>0</v>
      </c>
      <c r="P3" s="1"/>
      <c r="Q3" s="1"/>
    </row>
    <row r="4" spans="2:26" ht="21.4" customHeight="1">
      <c r="C4" s="7"/>
      <c r="D4" s="8"/>
      <c r="E4" s="8"/>
      <c r="F4" s="8"/>
      <c r="I4" s="5"/>
      <c r="M4" s="6" t="s">
        <v>761</v>
      </c>
      <c r="P4" s="1"/>
      <c r="Q4" s="1"/>
    </row>
    <row r="5" spans="2:26" ht="19.5">
      <c r="C5" s="9"/>
      <c r="M5" s="42" t="s">
        <v>1</v>
      </c>
      <c r="P5" s="1"/>
      <c r="Q5" s="1"/>
    </row>
    <row r="6" spans="2:26" ht="18.75">
      <c r="C6" s="2001" t="s">
        <v>95</v>
      </c>
      <c r="D6" s="2001"/>
      <c r="E6" s="2001"/>
      <c r="F6" s="2001"/>
      <c r="H6" s="1950"/>
      <c r="I6" s="1950"/>
      <c r="J6" s="1950"/>
      <c r="K6" s="1950"/>
      <c r="L6" s="1950"/>
      <c r="M6" s="1950"/>
      <c r="N6" s="1950"/>
      <c r="P6" s="1"/>
      <c r="Q6" s="1"/>
    </row>
    <row r="7" spans="2:26" ht="15.75" thickBot="1">
      <c r="C7" s="10" t="s">
        <v>3</v>
      </c>
      <c r="D7" s="11" t="s">
        <v>13</v>
      </c>
      <c r="E7" s="11" t="s">
        <v>101</v>
      </c>
      <c r="F7" s="12" t="s">
        <v>35</v>
      </c>
      <c r="H7" s="37" t="s">
        <v>2</v>
      </c>
      <c r="I7" s="36"/>
      <c r="J7"/>
      <c r="L7" s="1951" t="s">
        <v>30</v>
      </c>
      <c r="M7" s="1954"/>
      <c r="N7" s="1952"/>
      <c r="P7" s="1"/>
      <c r="Q7" s="1"/>
    </row>
    <row r="8" spans="2:26" ht="15.75" thickBot="1">
      <c r="B8" s="16">
        <f>C8-0.125+0.125</f>
        <v>6.125</v>
      </c>
      <c r="C8" s="150">
        <f>'NQHEM+'!C8</f>
        <v>6.125</v>
      </c>
      <c r="D8" s="148">
        <f>'NQHEM+'!D8</f>
        <v>98.379000000000005</v>
      </c>
      <c r="E8" s="148">
        <f>'NQHEM+'!E8</f>
        <v>98.529000000000011</v>
      </c>
      <c r="F8" s="149">
        <f>'NQHEM+'!F8</f>
        <v>98.529000000000011</v>
      </c>
      <c r="G8" s="16"/>
      <c r="H8" s="777" t="s">
        <v>6</v>
      </c>
      <c r="I8" s="778">
        <v>102</v>
      </c>
      <c r="J8"/>
      <c r="L8" s="49" t="s">
        <v>31</v>
      </c>
      <c r="M8" s="25"/>
      <c r="N8" s="50"/>
      <c r="T8" s="1924" t="s">
        <v>367</v>
      </c>
      <c r="U8" s="1925"/>
      <c r="V8" s="1926"/>
      <c r="X8" s="776"/>
      <c r="Y8" s="776"/>
      <c r="Z8" s="776"/>
    </row>
    <row r="9" spans="2:26" ht="15.75" thickBot="1">
      <c r="B9" s="16">
        <f t="shared" ref="B9:B33" si="0">C9-0.125+0.125</f>
        <v>6.25</v>
      </c>
      <c r="C9" s="150">
        <f>'NQHEM+'!C9</f>
        <v>6.25</v>
      </c>
      <c r="D9" s="148">
        <f>'NQHEM+'!D9</f>
        <v>99.004000000000005</v>
      </c>
      <c r="E9" s="148">
        <f>'NQHEM+'!E9</f>
        <v>99.154000000000011</v>
      </c>
      <c r="F9" s="149">
        <f>'NQHEM+'!F9</f>
        <v>99.154000000000011</v>
      </c>
      <c r="G9" s="19"/>
      <c r="H9" s="558" t="s">
        <v>767</v>
      </c>
      <c r="I9" s="779">
        <v>100.5</v>
      </c>
      <c r="J9"/>
      <c r="L9" s="51" t="s">
        <v>90</v>
      </c>
      <c r="M9" s="25"/>
      <c r="N9" s="50"/>
      <c r="X9" s="776"/>
      <c r="Y9" s="776"/>
      <c r="Z9" s="776"/>
    </row>
    <row r="10" spans="2:26" ht="15.75" thickBot="1">
      <c r="B10" s="16">
        <f t="shared" si="0"/>
        <v>6.375</v>
      </c>
      <c r="C10" s="150">
        <f>'NQHEM+'!C10</f>
        <v>6.375</v>
      </c>
      <c r="D10" s="148">
        <f>'NQHEM+'!D10</f>
        <v>99.629000000000005</v>
      </c>
      <c r="E10" s="148">
        <f>'NQHEM+'!E10</f>
        <v>99.779000000000011</v>
      </c>
      <c r="F10" s="149">
        <f>'NQHEM+'!F10</f>
        <v>99.779000000000011</v>
      </c>
      <c r="G10" s="19"/>
      <c r="H10" s="780" t="s">
        <v>8</v>
      </c>
      <c r="I10" s="781">
        <v>0</v>
      </c>
      <c r="J10"/>
      <c r="L10" s="51" t="s">
        <v>91</v>
      </c>
      <c r="M10" s="25"/>
      <c r="N10" s="50"/>
      <c r="Q10" s="1"/>
      <c r="T10" s="544" t="s">
        <v>226</v>
      </c>
      <c r="U10" s="545" t="s">
        <v>227</v>
      </c>
      <c r="V10" s="545" t="s">
        <v>228</v>
      </c>
      <c r="X10" s="776"/>
      <c r="Y10" s="776"/>
      <c r="Z10" s="776"/>
    </row>
    <row r="11" spans="2:26" ht="15.75" thickBot="1">
      <c r="B11" s="16">
        <f t="shared" si="0"/>
        <v>6.5</v>
      </c>
      <c r="C11" s="150">
        <f>'NQHEM+'!C11</f>
        <v>6.5</v>
      </c>
      <c r="D11" s="148">
        <f>'NQHEM+'!D11</f>
        <v>100.254</v>
      </c>
      <c r="E11" s="148">
        <f>'NQHEM+'!E11</f>
        <v>100.40400000000001</v>
      </c>
      <c r="F11" s="149">
        <f>'NQHEM+'!F11</f>
        <v>100.40400000000001</v>
      </c>
      <c r="G11" s="19"/>
      <c r="H11" s="782" t="s">
        <v>10</v>
      </c>
      <c r="I11" s="24">
        <v>-0.375</v>
      </c>
      <c r="J11"/>
      <c r="L11" s="52" t="s">
        <v>32</v>
      </c>
      <c r="M11" s="53"/>
      <c r="N11" s="54"/>
      <c r="Q11" s="1"/>
      <c r="X11" s="776"/>
      <c r="Y11" s="776"/>
      <c r="Z11" s="776"/>
    </row>
    <row r="12" spans="2:26">
      <c r="B12" s="16">
        <f t="shared" si="0"/>
        <v>6.625</v>
      </c>
      <c r="C12" s="150">
        <f>'NQHEM+'!C12</f>
        <v>6.625</v>
      </c>
      <c r="D12" s="148">
        <f>'NQHEM+'!D12</f>
        <v>100.879</v>
      </c>
      <c r="E12" s="148">
        <f>'NQHEM+'!E12</f>
        <v>101.02900000000001</v>
      </c>
      <c r="F12" s="149">
        <f>'NQHEM+'!F12</f>
        <v>101.02900000000001</v>
      </c>
      <c r="G12" s="19"/>
      <c r="H12" s="1830" t="s">
        <v>818</v>
      </c>
      <c r="I12" s="1831"/>
      <c r="J12" s="1832"/>
      <c r="L12" s="1961"/>
      <c r="M12" s="1961"/>
      <c r="Q12" s="1"/>
      <c r="T12" s="709" t="s">
        <v>229</v>
      </c>
      <c r="U12" s="532" t="s">
        <v>221</v>
      </c>
      <c r="V12" s="537"/>
      <c r="X12" s="776"/>
      <c r="Y12" s="776"/>
      <c r="Z12" s="776"/>
    </row>
    <row r="13" spans="2:26">
      <c r="B13" s="16">
        <f t="shared" si="0"/>
        <v>6.75</v>
      </c>
      <c r="C13" s="150">
        <f>'NQHEM+'!C13</f>
        <v>6.75</v>
      </c>
      <c r="D13" s="148">
        <f>'NQHEM+'!D13</f>
        <v>101.504</v>
      </c>
      <c r="E13" s="148">
        <f>'NQHEM+'!E13</f>
        <v>101.65400000000001</v>
      </c>
      <c r="F13" s="149">
        <f>'NQHEM+'!F13</f>
        <v>101.65400000000001</v>
      </c>
      <c r="G13" s="19"/>
      <c r="H13" s="1088" t="s">
        <v>575</v>
      </c>
      <c r="I13" s="1089"/>
      <c r="J13" s="1090">
        <v>0.375</v>
      </c>
      <c r="L13" s="1960" t="s">
        <v>492</v>
      </c>
      <c r="M13" s="1960"/>
      <c r="N13" s="896" t="s">
        <v>6</v>
      </c>
      <c r="Q13" s="1"/>
      <c r="T13" s="711" t="s">
        <v>5</v>
      </c>
      <c r="U13" s="712" t="s">
        <v>373</v>
      </c>
      <c r="V13" s="538"/>
      <c r="X13" s="776"/>
      <c r="Y13" s="776"/>
      <c r="Z13" s="776"/>
    </row>
    <row r="14" spans="2:26" ht="15.75" thickBot="1">
      <c r="B14" s="16">
        <f t="shared" si="0"/>
        <v>6.875</v>
      </c>
      <c r="C14" s="150">
        <f>'NQHEM+'!C14</f>
        <v>6.875</v>
      </c>
      <c r="D14" s="148">
        <f>'NQHEM+'!D14</f>
        <v>102.09700000000001</v>
      </c>
      <c r="E14" s="148">
        <f>'NQHEM+'!E14</f>
        <v>102.247</v>
      </c>
      <c r="F14" s="149">
        <f>'NQHEM+'!F14</f>
        <v>102.247</v>
      </c>
      <c r="G14" s="19"/>
      <c r="H14" s="1091" t="s">
        <v>582</v>
      </c>
      <c r="I14" s="1092"/>
      <c r="J14" s="1093">
        <v>0.375</v>
      </c>
      <c r="L14" s="777" t="s">
        <v>112</v>
      </c>
      <c r="M14" s="892">
        <v>0.5</v>
      </c>
      <c r="N14" s="892">
        <v>102</v>
      </c>
      <c r="Q14" s="1"/>
      <c r="T14" s="711" t="s">
        <v>230</v>
      </c>
      <c r="U14" s="533">
        <v>7.5</v>
      </c>
      <c r="V14" s="538">
        <f>IF(U13="No",IF(U12="7/6 Arm",VLOOKUP(U14,$C$8:$F$33,2,FALSE),IF(U12="10/6 Arm",VLOOKUP(U14,$C$8:$F$33,3,FALSE),VLOOKUP(U14,$C$8:$F$33,4,FALSE))),IF(U13="Yes",IF(U12="7/6 Arm",VLOOKUP(U14,$C$47:$F$72,2,FALSE),IF(U12="10/6 Arm",VLOOKUP(U14,$C$47:$F$72,3,FALSE),VLOOKUP(U14,$C$47:$F$72,4,FALSE))),"NA"))</f>
        <v>104.31500000000001</v>
      </c>
      <c r="X14" s="776"/>
      <c r="Y14" s="776"/>
      <c r="Z14" s="776"/>
    </row>
    <row r="15" spans="2:26" ht="15" customHeight="1">
      <c r="B15" s="16">
        <f t="shared" si="0"/>
        <v>7</v>
      </c>
      <c r="C15" s="150">
        <f>'NQHEM+'!C15</f>
        <v>7</v>
      </c>
      <c r="D15" s="148">
        <f>'NQHEM+'!D15</f>
        <v>102.628</v>
      </c>
      <c r="E15" s="148">
        <f>'NQHEM+'!E15</f>
        <v>102.77800000000001</v>
      </c>
      <c r="F15" s="149">
        <f>'NQHEM+'!F15</f>
        <v>102.77800000000001</v>
      </c>
      <c r="G15" s="19"/>
      <c r="I15"/>
      <c r="J15"/>
      <c r="L15" s="876" t="s">
        <v>113</v>
      </c>
      <c r="M15" s="893">
        <v>0.25</v>
      </c>
      <c r="N15" s="892">
        <v>102</v>
      </c>
      <c r="T15" s="529" t="s">
        <v>409</v>
      </c>
      <c r="U15" s="533" t="s">
        <v>17</v>
      </c>
      <c r="V15" s="538"/>
      <c r="X15" s="776"/>
      <c r="Y15" s="776"/>
      <c r="Z15" s="776"/>
    </row>
    <row r="16" spans="2:26" ht="15" customHeight="1">
      <c r="B16" s="16">
        <f t="shared" si="0"/>
        <v>7.125</v>
      </c>
      <c r="C16" s="150">
        <f>'NQHEM+'!C16</f>
        <v>7.125</v>
      </c>
      <c r="D16" s="148">
        <f>'NQHEM+'!D16</f>
        <v>103.09700000000001</v>
      </c>
      <c r="E16" s="148">
        <f>'NQHEM+'!E16</f>
        <v>103.247</v>
      </c>
      <c r="F16" s="149">
        <f>'NQHEM+'!F16</f>
        <v>103.247</v>
      </c>
      <c r="G16" s="19"/>
      <c r="H16" s="1951" t="s">
        <v>33</v>
      </c>
      <c r="I16" s="1952"/>
      <c r="L16" s="558" t="s">
        <v>7</v>
      </c>
      <c r="M16" s="894">
        <v>0</v>
      </c>
      <c r="N16" s="892">
        <v>102</v>
      </c>
      <c r="T16" s="711" t="s">
        <v>231</v>
      </c>
      <c r="U16" s="533" t="s">
        <v>86</v>
      </c>
      <c r="V16" s="538"/>
      <c r="X16" s="776"/>
      <c r="Y16" s="776"/>
      <c r="Z16" s="776"/>
    </row>
    <row r="17" spans="2:26" ht="15" customHeight="1">
      <c r="B17" s="16">
        <f t="shared" si="0"/>
        <v>7.25</v>
      </c>
      <c r="C17" s="150">
        <f>'NQHEM+'!C17</f>
        <v>7.25</v>
      </c>
      <c r="D17" s="148">
        <f>'NQHEM+'!D17</f>
        <v>103.56500000000001</v>
      </c>
      <c r="E17" s="148">
        <f>'NQHEM+'!E17</f>
        <v>103.715</v>
      </c>
      <c r="F17" s="149">
        <f>'NQHEM+'!F17</f>
        <v>103.715</v>
      </c>
      <c r="G17" s="19"/>
      <c r="H17" s="46" t="s">
        <v>97</v>
      </c>
      <c r="I17" s="55">
        <v>-0.125</v>
      </c>
      <c r="L17" s="558" t="s">
        <v>9</v>
      </c>
      <c r="M17" s="893">
        <v>-0.375</v>
      </c>
      <c r="N17" s="892">
        <v>101</v>
      </c>
      <c r="T17" s="711" t="s">
        <v>361</v>
      </c>
      <c r="U17" s="712" t="s">
        <v>220</v>
      </c>
      <c r="V17" s="538">
        <f>IF(U17="Full Doc - 2 Years",INDEX($J$25:$R$32,MATCH(U16,I25:I32,0),MATCH(U15,$J$24:$R$24,0),1),0)</f>
        <v>0</v>
      </c>
      <c r="X17" s="776"/>
      <c r="Y17" s="776"/>
      <c r="Z17" s="776"/>
    </row>
    <row r="18" spans="2:26" ht="15" customHeight="1">
      <c r="B18" s="16">
        <f t="shared" si="0"/>
        <v>7.375</v>
      </c>
      <c r="C18" s="150">
        <f>'NQHEM+'!C18</f>
        <v>7.375</v>
      </c>
      <c r="D18" s="148">
        <f>'NQHEM+'!D18</f>
        <v>103.94000000000001</v>
      </c>
      <c r="E18" s="148">
        <f>'NQHEM+'!E18</f>
        <v>104.09</v>
      </c>
      <c r="F18" s="149">
        <f>'NQHEM+'!F18</f>
        <v>104.09</v>
      </c>
      <c r="G18" s="19"/>
      <c r="H18" s="46" t="s">
        <v>98</v>
      </c>
      <c r="I18" s="55">
        <v>-0.25</v>
      </c>
      <c r="L18" s="558" t="s">
        <v>11</v>
      </c>
      <c r="M18" s="893">
        <v>-0.75</v>
      </c>
      <c r="N18" s="892">
        <v>100.5</v>
      </c>
      <c r="T18" s="711" t="s">
        <v>362</v>
      </c>
      <c r="U18" s="712" t="s">
        <v>220</v>
      </c>
      <c r="V18" s="538">
        <f>IF(U18="Full Doc - 1 Year",INDEX($J$25:$R$34,MATCH(U18,I25:I34,0),MATCH(U15,$J$24:$R$24,0),1),0)</f>
        <v>0</v>
      </c>
      <c r="X18" s="776"/>
      <c r="Y18" s="776"/>
      <c r="Z18" s="776"/>
    </row>
    <row r="19" spans="2:26" ht="15" customHeight="1">
      <c r="B19" s="16">
        <f t="shared" si="0"/>
        <v>7.5</v>
      </c>
      <c r="C19" s="150">
        <f>'NQHEM+'!C19</f>
        <v>7.5</v>
      </c>
      <c r="D19" s="148">
        <f>'NQHEM+'!D19</f>
        <v>104.31500000000001</v>
      </c>
      <c r="E19" s="148">
        <f>'NQHEM+'!E19</f>
        <v>104.465</v>
      </c>
      <c r="F19" s="149">
        <f>'NQHEM+'!F19</f>
        <v>104.465</v>
      </c>
      <c r="G19" s="19"/>
      <c r="H19" s="46" t="s">
        <v>99</v>
      </c>
      <c r="I19" s="55">
        <v>-0.375</v>
      </c>
      <c r="L19" s="23" t="s">
        <v>12</v>
      </c>
      <c r="M19" s="895">
        <v>-1</v>
      </c>
      <c r="N19" s="892">
        <v>100</v>
      </c>
      <c r="T19" s="711" t="s">
        <v>5</v>
      </c>
      <c r="U19" s="533" t="s">
        <v>220</v>
      </c>
      <c r="V19" s="538">
        <f>IF(U19="Choose a Selection",0,(INDEX($J$35:$R$42,MATCH($U$16,I35:I42,0),MATCH($U$15,$J$24:$R$24,0),1)))</f>
        <v>0</v>
      </c>
      <c r="X19" s="776"/>
      <c r="Y19" s="776"/>
      <c r="Z19" s="776"/>
    </row>
    <row r="20" spans="2:26" ht="15" customHeight="1">
      <c r="B20" s="16">
        <f t="shared" si="0"/>
        <v>7.625</v>
      </c>
      <c r="C20" s="150">
        <f>'NQHEM+'!C20</f>
        <v>7.625</v>
      </c>
      <c r="D20" s="148">
        <f>'NQHEM+'!D20</f>
        <v>104.65900000000001</v>
      </c>
      <c r="E20" s="148">
        <f>'NQHEM+'!E20</f>
        <v>104.80900000000001</v>
      </c>
      <c r="F20" s="149">
        <f>'NQHEM+'!F20</f>
        <v>104.80900000000001</v>
      </c>
      <c r="G20" s="19"/>
      <c r="H20" s="46" t="s">
        <v>100</v>
      </c>
      <c r="I20" s="55">
        <v>-0.5</v>
      </c>
      <c r="L20" s="40" t="s">
        <v>495</v>
      </c>
      <c r="N20" s="1"/>
      <c r="Q20" s="1"/>
      <c r="S20" s="25"/>
      <c r="T20" s="711" t="s">
        <v>364</v>
      </c>
      <c r="U20" s="533" t="s">
        <v>220</v>
      </c>
      <c r="V20" s="538">
        <f>IF(U20="Choose a Selection",0,(INDEX($J$44:$R$47,MATCH(U20,I44:I47,0),MATCH($U$15,$J$24:$R$24,0),1)))</f>
        <v>0</v>
      </c>
      <c r="X20" s="776"/>
      <c r="Y20" s="776"/>
      <c r="Z20" s="776"/>
    </row>
    <row r="21" spans="2:26" ht="15" customHeight="1">
      <c r="B21" s="16">
        <f t="shared" si="0"/>
        <v>7.75</v>
      </c>
      <c r="C21" s="150">
        <f>'NQHEM+'!C21</f>
        <v>7.75</v>
      </c>
      <c r="D21" s="148">
        <f>'NQHEM+'!D21</f>
        <v>105.003</v>
      </c>
      <c r="E21" s="148">
        <f>'NQHEM+'!E21</f>
        <v>105.15300000000001</v>
      </c>
      <c r="F21" s="149">
        <f>'NQHEM+'!F21</f>
        <v>105.15300000000001</v>
      </c>
      <c r="G21" s="19"/>
      <c r="H21" s="47" t="s">
        <v>34</v>
      </c>
      <c r="I21" s="48"/>
      <c r="J21" s="27"/>
      <c r="L21" s="40" t="s">
        <v>496</v>
      </c>
      <c r="P21" s="40"/>
      <c r="Q21" s="1"/>
      <c r="S21" s="25"/>
      <c r="T21" s="711" t="s">
        <v>77</v>
      </c>
      <c r="U21" s="533" t="s">
        <v>220</v>
      </c>
      <c r="V21" s="538">
        <f>IF(U21="Choose a Selection",0,(INDEX($J$52:$R$75,MATCH(U21,$I$52:$I$75,0),MATCH($U$15,$J$51:$R$51,0),1)))</f>
        <v>0</v>
      </c>
      <c r="X21" s="776"/>
      <c r="Y21" s="776"/>
      <c r="Z21" s="776"/>
    </row>
    <row r="22" spans="2:26" ht="15" customHeight="1">
      <c r="B22" s="16">
        <f t="shared" si="0"/>
        <v>7.875</v>
      </c>
      <c r="C22" s="150">
        <f>'NQHEM+'!C22</f>
        <v>7.875</v>
      </c>
      <c r="D22" s="148">
        <f>'NQHEM+'!D22</f>
        <v>105.34700000000001</v>
      </c>
      <c r="E22" s="148">
        <f>'NQHEM+'!E22</f>
        <v>105.497</v>
      </c>
      <c r="F22" s="149">
        <f>'NQHEM+'!F22</f>
        <v>105.497</v>
      </c>
      <c r="G22" s="19"/>
      <c r="L22" s="40" t="s">
        <v>497</v>
      </c>
      <c r="S22" s="25"/>
      <c r="T22" s="711" t="s">
        <v>368</v>
      </c>
      <c r="U22" s="533" t="s">
        <v>220</v>
      </c>
      <c r="V22" s="538">
        <f t="shared" ref="V22:V28" si="1">IF(U22="Choose a Selection",0,(INDEX($J$52:$R$75,MATCH(U22,$I$52:$I$75,0),MATCH($U$15,$J$51:$R$51,0),1)))</f>
        <v>0</v>
      </c>
      <c r="X22" s="776"/>
      <c r="Y22" s="776"/>
      <c r="Z22" s="776"/>
    </row>
    <row r="23" spans="2:26" ht="15" customHeight="1">
      <c r="B23" s="16">
        <f t="shared" si="0"/>
        <v>8</v>
      </c>
      <c r="C23" s="150">
        <f>'NQHEM+'!C23</f>
        <v>8</v>
      </c>
      <c r="D23" s="148">
        <f>'NQHEM+'!D23</f>
        <v>105.66000000000001</v>
      </c>
      <c r="E23" s="148">
        <f>'NQHEM+'!E23</f>
        <v>105.81</v>
      </c>
      <c r="F23" s="149">
        <f>'NQHEM+'!F23</f>
        <v>105.81</v>
      </c>
      <c r="G23" s="19"/>
      <c r="H23" s="3" t="s">
        <v>485</v>
      </c>
      <c r="L23" s="40" t="s">
        <v>785</v>
      </c>
      <c r="N23" s="22"/>
      <c r="O23" s="21"/>
      <c r="S23" s="25"/>
      <c r="T23" s="711" t="s">
        <v>49</v>
      </c>
      <c r="U23" s="533" t="s">
        <v>220</v>
      </c>
      <c r="V23" s="538">
        <f t="shared" si="1"/>
        <v>0</v>
      </c>
      <c r="X23" s="776"/>
      <c r="Y23" s="776"/>
      <c r="Z23" s="776"/>
    </row>
    <row r="24" spans="2:26" ht="15" customHeight="1">
      <c r="B24" s="16">
        <f t="shared" si="0"/>
        <v>8.125</v>
      </c>
      <c r="C24" s="150">
        <f>'NQHEM+'!C24</f>
        <v>8.125</v>
      </c>
      <c r="D24" s="148">
        <f>'NQHEM+'!D24</f>
        <v>105.91000000000001</v>
      </c>
      <c r="E24" s="148">
        <f>'NQHEM+'!E24</f>
        <v>106.06</v>
      </c>
      <c r="F24" s="149">
        <f>'NQHEM+'!F24</f>
        <v>106.06</v>
      </c>
      <c r="G24" s="19"/>
      <c r="H24" s="141"/>
      <c r="I24" s="142"/>
      <c r="J24" s="142" t="s">
        <v>15</v>
      </c>
      <c r="K24" s="142" t="s">
        <v>16</v>
      </c>
      <c r="L24" s="142" t="s">
        <v>17</v>
      </c>
      <c r="M24" s="142" t="s">
        <v>18</v>
      </c>
      <c r="N24" s="142" t="s">
        <v>19</v>
      </c>
      <c r="O24" s="142" t="s">
        <v>20</v>
      </c>
      <c r="P24" s="142" t="s">
        <v>21</v>
      </c>
      <c r="Q24" s="142" t="s">
        <v>22</v>
      </c>
      <c r="R24" s="39" t="s">
        <v>23</v>
      </c>
      <c r="S24" s="25"/>
      <c r="T24" s="711" t="s">
        <v>52</v>
      </c>
      <c r="U24" s="533" t="s">
        <v>220</v>
      </c>
      <c r="V24" s="538">
        <f t="shared" si="1"/>
        <v>0</v>
      </c>
      <c r="X24" s="776"/>
      <c r="Y24" s="776"/>
      <c r="Z24" s="776"/>
    </row>
    <row r="25" spans="2:26" ht="15" customHeight="1">
      <c r="B25" s="16">
        <f t="shared" si="0"/>
        <v>8.25</v>
      </c>
      <c r="C25" s="150">
        <f>'NQHEM+'!C25</f>
        <v>8.25</v>
      </c>
      <c r="D25" s="148">
        <f>'NQHEM+'!D25</f>
        <v>106.16000000000001</v>
      </c>
      <c r="E25" s="148">
        <f>'NQHEM+'!E25</f>
        <v>106.31</v>
      </c>
      <c r="F25" s="149">
        <f>'NQHEM+'!F25</f>
        <v>106.31</v>
      </c>
      <c r="G25" s="19"/>
      <c r="H25" s="1955" t="s">
        <v>219</v>
      </c>
      <c r="I25" s="31" t="s">
        <v>86</v>
      </c>
      <c r="J25" s="1047">
        <v>0.625</v>
      </c>
      <c r="K25" s="1047">
        <v>0.625</v>
      </c>
      <c r="L25" s="1047">
        <v>0.375</v>
      </c>
      <c r="M25" s="1047">
        <v>0.25</v>
      </c>
      <c r="N25" s="1047">
        <v>0</v>
      </c>
      <c r="O25" s="1047">
        <v>-0.125</v>
      </c>
      <c r="P25" s="1047">
        <v>-0.625</v>
      </c>
      <c r="Q25" s="1047">
        <v>-2.125</v>
      </c>
      <c r="R25" s="1051">
        <v>-4.125</v>
      </c>
      <c r="S25" s="25"/>
      <c r="T25" s="711" t="s">
        <v>61</v>
      </c>
      <c r="U25" s="533" t="s">
        <v>220</v>
      </c>
      <c r="V25" s="538">
        <f t="shared" si="1"/>
        <v>0</v>
      </c>
      <c r="X25" s="776"/>
      <c r="Y25" s="776"/>
      <c r="Z25" s="776"/>
    </row>
    <row r="26" spans="2:26" ht="15" customHeight="1">
      <c r="B26" s="16">
        <f t="shared" si="0"/>
        <v>8.375</v>
      </c>
      <c r="C26" s="150">
        <f>'NQHEM+'!C26</f>
        <v>8.375</v>
      </c>
      <c r="D26" s="148">
        <f>'NQHEM+'!D26</f>
        <v>106.41000000000001</v>
      </c>
      <c r="E26" s="148">
        <f>'NQHEM+'!E26</f>
        <v>106.56</v>
      </c>
      <c r="F26" s="149">
        <f>'NQHEM+'!F26</f>
        <v>106.56</v>
      </c>
      <c r="G26" s="19"/>
      <c r="H26" s="1956"/>
      <c r="I26" s="72" t="s">
        <v>25</v>
      </c>
      <c r="J26" s="1050">
        <v>0.5</v>
      </c>
      <c r="K26" s="1050">
        <v>0.5</v>
      </c>
      <c r="L26" s="1050">
        <v>0.25</v>
      </c>
      <c r="M26" s="1050">
        <v>0.125</v>
      </c>
      <c r="N26" s="1050">
        <v>-0.125</v>
      </c>
      <c r="O26" s="1050">
        <v>-0.375</v>
      </c>
      <c r="P26" s="1050">
        <v>-1</v>
      </c>
      <c r="Q26" s="1050">
        <v>-2.5</v>
      </c>
      <c r="R26" s="1051">
        <v>-4.375</v>
      </c>
      <c r="T26" s="711" t="s">
        <v>65</v>
      </c>
      <c r="U26" s="712" t="s">
        <v>220</v>
      </c>
      <c r="V26" s="538">
        <f t="shared" si="1"/>
        <v>0</v>
      </c>
      <c r="X26" s="776"/>
      <c r="Y26" s="776"/>
      <c r="Z26" s="776"/>
    </row>
    <row r="27" spans="2:26" ht="15" customHeight="1">
      <c r="B27" s="16">
        <f t="shared" si="0"/>
        <v>8.5</v>
      </c>
      <c r="C27" s="150">
        <f>'NQHEM+'!C27</f>
        <v>8.5</v>
      </c>
      <c r="D27" s="148">
        <f>'NQHEM+'!D27</f>
        <v>106.66000000000001</v>
      </c>
      <c r="E27" s="148">
        <f>'NQHEM+'!E27</f>
        <v>106.81</v>
      </c>
      <c r="F27" s="149">
        <f>'NQHEM+'!F27</f>
        <v>106.81</v>
      </c>
      <c r="G27" s="19"/>
      <c r="H27" s="1956"/>
      <c r="I27" s="72" t="s">
        <v>26</v>
      </c>
      <c r="J27" s="1050">
        <v>0.375</v>
      </c>
      <c r="K27" s="1050">
        <v>0.375</v>
      </c>
      <c r="L27" s="1050">
        <v>0.125</v>
      </c>
      <c r="M27" s="1050">
        <v>0</v>
      </c>
      <c r="N27" s="1050">
        <v>-0.5</v>
      </c>
      <c r="O27" s="1050">
        <v>-1</v>
      </c>
      <c r="P27" s="1050">
        <v>-1.5</v>
      </c>
      <c r="Q27" s="1050">
        <v>-3.5</v>
      </c>
      <c r="R27" s="1051">
        <v>-5</v>
      </c>
      <c r="T27" s="711" t="s">
        <v>67</v>
      </c>
      <c r="U27" s="712" t="s">
        <v>220</v>
      </c>
      <c r="V27" s="538">
        <f t="shared" si="1"/>
        <v>0</v>
      </c>
      <c r="X27" s="776"/>
      <c r="Y27" s="776"/>
      <c r="Z27" s="776"/>
    </row>
    <row r="28" spans="2:26" ht="15" customHeight="1">
      <c r="B28" s="16">
        <f t="shared" si="0"/>
        <v>8.625</v>
      </c>
      <c r="C28" s="150">
        <f>'NQHEM+'!C28</f>
        <v>8.625</v>
      </c>
      <c r="D28" s="148">
        <f>'NQHEM+'!D28</f>
        <v>106.91000000000001</v>
      </c>
      <c r="E28" s="148">
        <f>'NQHEM+'!E28</f>
        <v>107.06</v>
      </c>
      <c r="F28" s="149">
        <f>'NQHEM+'!F28</f>
        <v>107.06</v>
      </c>
      <c r="G28" s="19"/>
      <c r="H28" s="1956"/>
      <c r="I28" s="72" t="s">
        <v>27</v>
      </c>
      <c r="J28" s="1050">
        <v>0.375</v>
      </c>
      <c r="K28" s="1050">
        <v>0.375</v>
      </c>
      <c r="L28" s="1050">
        <v>0</v>
      </c>
      <c r="M28" s="1050">
        <v>-0.375</v>
      </c>
      <c r="N28" s="1050">
        <v>-0.875</v>
      </c>
      <c r="O28" s="1050">
        <v>-1.75</v>
      </c>
      <c r="P28" s="1050">
        <v>-2.125</v>
      </c>
      <c r="Q28" s="1050">
        <v>-4</v>
      </c>
      <c r="R28" s="1051">
        <v>-10</v>
      </c>
      <c r="T28" s="711" t="s">
        <v>70</v>
      </c>
      <c r="U28" s="533" t="s">
        <v>220</v>
      </c>
      <c r="V28" s="538">
        <f t="shared" si="1"/>
        <v>0</v>
      </c>
      <c r="X28" s="776"/>
      <c r="Y28" s="776"/>
      <c r="Z28" s="776"/>
    </row>
    <row r="29" spans="2:26" ht="15" customHeight="1">
      <c r="B29" s="16">
        <f t="shared" si="0"/>
        <v>8.75</v>
      </c>
      <c r="C29" s="150">
        <f>'NQHEM+'!C29</f>
        <v>8.75</v>
      </c>
      <c r="D29" s="148">
        <f>'NQHEM+'!D29</f>
        <v>107.16000000000001</v>
      </c>
      <c r="E29" s="148">
        <f>'NQHEM+'!E29</f>
        <v>107.31</v>
      </c>
      <c r="F29" s="149">
        <f>'NQHEM+'!F29</f>
        <v>107.31</v>
      </c>
      <c r="G29" s="19"/>
      <c r="H29" s="1956"/>
      <c r="I29" s="72" t="s">
        <v>28</v>
      </c>
      <c r="J29" s="1050">
        <v>-0.25</v>
      </c>
      <c r="K29" s="1050">
        <v>-0.5</v>
      </c>
      <c r="L29" s="1050">
        <v>-0.75</v>
      </c>
      <c r="M29" s="1050">
        <v>-1.25</v>
      </c>
      <c r="N29" s="1050">
        <v>-2</v>
      </c>
      <c r="O29" s="1050">
        <v>-2.5</v>
      </c>
      <c r="P29" s="1050">
        <v>-3.125</v>
      </c>
      <c r="Q29" s="1050" t="s">
        <v>14</v>
      </c>
      <c r="R29" s="1051" t="s">
        <v>14</v>
      </c>
      <c r="T29" s="711" t="s">
        <v>155</v>
      </c>
      <c r="U29" s="533" t="s">
        <v>220</v>
      </c>
      <c r="V29" s="538">
        <f>IF(U29="Choose a Selection",0,(INDEX($J$52:$R$76,MATCH(U29,$I$52:$I$76,0),MATCH($U$15,$J$51:$R$51,0),1)))</f>
        <v>0</v>
      </c>
      <c r="X29" s="776"/>
      <c r="Y29" s="776"/>
      <c r="Z29" s="776"/>
    </row>
    <row r="30" spans="2:26" ht="15" customHeight="1">
      <c r="B30" s="16">
        <f t="shared" si="0"/>
        <v>8.875</v>
      </c>
      <c r="C30" s="150">
        <f>'NQHEM+'!C30</f>
        <v>8.875</v>
      </c>
      <c r="D30" s="148">
        <f>'NQHEM+'!D30</f>
        <v>107.41000000000001</v>
      </c>
      <c r="E30" s="148">
        <f>'NQHEM+'!E30</f>
        <v>107.56</v>
      </c>
      <c r="F30" s="149">
        <f>'NQHEM+'!F30</f>
        <v>107.56</v>
      </c>
      <c r="G30" s="19"/>
      <c r="H30" s="1956"/>
      <c r="I30" s="72" t="s">
        <v>87</v>
      </c>
      <c r="J30" s="1050">
        <v>-1</v>
      </c>
      <c r="K30" s="1050">
        <v>-1</v>
      </c>
      <c r="L30" s="1050">
        <v>-1</v>
      </c>
      <c r="M30" s="1050">
        <v>-1.25</v>
      </c>
      <c r="N30" s="1050">
        <v>-2</v>
      </c>
      <c r="O30" s="1050">
        <v>-2.625</v>
      </c>
      <c r="P30" s="1050">
        <v>-3</v>
      </c>
      <c r="Q30" s="1050" t="s">
        <v>14</v>
      </c>
      <c r="R30" s="1051" t="s">
        <v>14</v>
      </c>
      <c r="T30" s="711" t="s">
        <v>408</v>
      </c>
      <c r="U30" s="712" t="s">
        <v>220</v>
      </c>
      <c r="V30" s="538">
        <f>IF(U30="Choose a Selection",0,VLOOKUP(U30,$L$14:$M$19,2,FALSE))</f>
        <v>0</v>
      </c>
      <c r="X30" s="776"/>
      <c r="Y30" s="776"/>
      <c r="Z30" s="776"/>
    </row>
    <row r="31" spans="2:26" ht="15" customHeight="1">
      <c r="B31" s="16">
        <f t="shared" si="0"/>
        <v>9</v>
      </c>
      <c r="C31" s="150">
        <f>'NQHEM+'!C31</f>
        <v>9</v>
      </c>
      <c r="D31" s="148">
        <f>'NQHEM+'!D31</f>
        <v>107.59700000000001</v>
      </c>
      <c r="E31" s="148">
        <f>'NQHEM+'!E31</f>
        <v>107.747</v>
      </c>
      <c r="F31" s="149">
        <f>'NQHEM+'!F31</f>
        <v>107.747</v>
      </c>
      <c r="G31" s="19"/>
      <c r="H31" s="1956"/>
      <c r="I31" s="72" t="s">
        <v>88</v>
      </c>
      <c r="J31" s="1050">
        <v>-2</v>
      </c>
      <c r="K31" s="1050">
        <v>-2</v>
      </c>
      <c r="L31" s="1050">
        <v>-2</v>
      </c>
      <c r="M31" s="1050">
        <v>-2.25</v>
      </c>
      <c r="N31" s="1050">
        <v>-2.75</v>
      </c>
      <c r="O31" s="1050">
        <v>-4.5</v>
      </c>
      <c r="P31" s="1050">
        <v>-5</v>
      </c>
      <c r="Q31" s="1050" t="s">
        <v>14</v>
      </c>
      <c r="R31" s="1051" t="s">
        <v>14</v>
      </c>
      <c r="T31" s="711" t="s">
        <v>74</v>
      </c>
      <c r="U31" s="533" t="s">
        <v>220</v>
      </c>
      <c r="V31" s="538">
        <f>IF(U31="Choose a Selection",0,(INDEX($J$52:$R$75,MATCH(U31,$I$52:$I$75,0),MATCH($U$15,$J$51:$R$51,0),1)))</f>
        <v>0</v>
      </c>
      <c r="X31" s="776"/>
      <c r="Y31" s="776"/>
      <c r="Z31" s="776"/>
    </row>
    <row r="32" spans="2:26" ht="15" customHeight="1">
      <c r="B32" s="16">
        <f t="shared" si="0"/>
        <v>9.125</v>
      </c>
      <c r="C32" s="150">
        <f>'NQHEM+'!C32</f>
        <v>9.125</v>
      </c>
      <c r="D32" s="148">
        <f>'NQHEM+'!D32</f>
        <v>107.78500000000001</v>
      </c>
      <c r="E32" s="148">
        <f>'NQHEM+'!E32</f>
        <v>107.935</v>
      </c>
      <c r="F32" s="149">
        <f>'NQHEM+'!F32</f>
        <v>107.935</v>
      </c>
      <c r="G32" s="19"/>
      <c r="H32" s="1956"/>
      <c r="I32" s="72"/>
      <c r="J32" s="1058"/>
      <c r="K32" s="1058"/>
      <c r="L32" s="1058"/>
      <c r="M32" s="1058"/>
      <c r="N32" s="1058"/>
      <c r="O32" s="1058"/>
      <c r="P32" s="1058"/>
      <c r="Q32" s="1058"/>
      <c r="R32" s="1059"/>
      <c r="T32" s="711" t="s">
        <v>757</v>
      </c>
      <c r="U32" s="533" t="s">
        <v>220</v>
      </c>
      <c r="V32" s="538">
        <f>IF(U32="Choose a Selection",0,(INDEX($J$52:$R$76,MATCH(U32,$I$52:$I$76,0),MATCH($U$15,$J$51:$R$51,0),1)))</f>
        <v>0</v>
      </c>
      <c r="X32" s="776"/>
      <c r="Y32" s="776"/>
      <c r="Z32" s="776"/>
    </row>
    <row r="33" spans="2:26">
      <c r="B33" s="16">
        <f t="shared" si="0"/>
        <v>9.25</v>
      </c>
      <c r="C33" s="150">
        <f>'NQHEM+'!C33</f>
        <v>9.25</v>
      </c>
      <c r="D33" s="148">
        <f>'NQHEM+'!D33</f>
        <v>107.97200000000001</v>
      </c>
      <c r="E33" s="148">
        <f>'NQHEM+'!E33</f>
        <v>108.122</v>
      </c>
      <c r="F33" s="149">
        <f>'NQHEM+'!F33</f>
        <v>108.122</v>
      </c>
      <c r="G33" s="19"/>
      <c r="H33" s="1957"/>
      <c r="I33" s="72"/>
      <c r="J33" s="1058"/>
      <c r="K33" s="1058"/>
      <c r="L33" s="1058"/>
      <c r="M33" s="1058"/>
      <c r="N33" s="1058"/>
      <c r="O33" s="1058"/>
      <c r="P33" s="1058"/>
      <c r="Q33" s="1058"/>
      <c r="R33" s="1059"/>
      <c r="T33" s="711" t="s">
        <v>236</v>
      </c>
      <c r="U33" s="712">
        <v>30</v>
      </c>
      <c r="V33" s="538">
        <f>IF(U33=15,0,I11)</f>
        <v>-0.375</v>
      </c>
    </row>
    <row r="34" spans="2:26">
      <c r="C34" s="145"/>
      <c r="D34" s="146"/>
      <c r="E34" s="146"/>
      <c r="F34" s="146"/>
      <c r="G34" s="19"/>
      <c r="H34" s="1106" t="s">
        <v>584</v>
      </c>
      <c r="I34" s="759" t="s">
        <v>363</v>
      </c>
      <c r="J34" s="1056">
        <v>0</v>
      </c>
      <c r="K34" s="1056">
        <v>0</v>
      </c>
      <c r="L34" s="1056">
        <v>0</v>
      </c>
      <c r="M34" s="1056">
        <v>0</v>
      </c>
      <c r="N34" s="1056">
        <v>0</v>
      </c>
      <c r="O34" s="1056">
        <v>0</v>
      </c>
      <c r="P34" s="1056">
        <v>0</v>
      </c>
      <c r="Q34" s="1056">
        <v>-0.375</v>
      </c>
      <c r="R34" s="1057" t="s">
        <v>14</v>
      </c>
      <c r="T34" s="1671" t="s">
        <v>800</v>
      </c>
      <c r="U34" s="533" t="s">
        <v>220</v>
      </c>
      <c r="V34" s="1672">
        <f>_xlfn.IFNA(VLOOKUP(U34,H13:J14,3,0), 0)</f>
        <v>0</v>
      </c>
    </row>
    <row r="35" spans="2:26" ht="15.75" thickBot="1">
      <c r="C35" s="147"/>
      <c r="D35" s="96"/>
      <c r="E35" s="96"/>
      <c r="F35" s="96"/>
      <c r="G35" s="19"/>
      <c r="H35" s="43"/>
      <c r="I35" s="31" t="s">
        <v>86</v>
      </c>
      <c r="J35" s="1047">
        <v>0.75</v>
      </c>
      <c r="K35" s="1047">
        <v>0.75</v>
      </c>
      <c r="L35" s="1047">
        <v>0.5</v>
      </c>
      <c r="M35" s="1047">
        <v>0.375</v>
      </c>
      <c r="N35" s="1047">
        <v>0.125</v>
      </c>
      <c r="O35" s="1047">
        <v>-0.125</v>
      </c>
      <c r="P35" s="1047">
        <v>-0.75</v>
      </c>
      <c r="Q35" s="1050">
        <v>-2.375</v>
      </c>
      <c r="R35" s="1051">
        <v>-4.5</v>
      </c>
      <c r="T35" s="713" t="s">
        <v>237</v>
      </c>
      <c r="U35" s="534"/>
      <c r="V35" s="927">
        <f>SUM(V17:V34)</f>
        <v>-0.375</v>
      </c>
    </row>
    <row r="36" spans="2:26" ht="15.75" thickBot="1">
      <c r="C36" s="147"/>
      <c r="D36" s="96"/>
      <c r="E36" s="96"/>
      <c r="F36" s="96"/>
      <c r="G36" s="19"/>
      <c r="H36" s="43"/>
      <c r="I36" s="72" t="s">
        <v>25</v>
      </c>
      <c r="J36" s="1050">
        <v>0.625</v>
      </c>
      <c r="K36" s="1050">
        <v>0.625</v>
      </c>
      <c r="L36" s="1050">
        <v>0.375</v>
      </c>
      <c r="M36" s="1050">
        <v>0.25</v>
      </c>
      <c r="N36" s="1050">
        <v>0</v>
      </c>
      <c r="O36" s="1050">
        <v>-0.5</v>
      </c>
      <c r="P36" s="1050">
        <v>-1.25</v>
      </c>
      <c r="Q36" s="1050">
        <v>-2.875</v>
      </c>
      <c r="R36" s="1051">
        <v>-4.75</v>
      </c>
      <c r="T36" s="521"/>
      <c r="U36" s="522"/>
      <c r="V36" s="531"/>
    </row>
    <row r="37" spans="2:26" ht="15.75" thickBot="1">
      <c r="H37" s="60" t="s">
        <v>5</v>
      </c>
      <c r="I37" s="72" t="s">
        <v>26</v>
      </c>
      <c r="J37" s="1050">
        <v>0.5</v>
      </c>
      <c r="K37" s="1050">
        <v>0.5</v>
      </c>
      <c r="L37" s="1050">
        <v>0.25</v>
      </c>
      <c r="M37" s="1050">
        <v>0.125</v>
      </c>
      <c r="N37" s="1050">
        <v>-0.375</v>
      </c>
      <c r="O37" s="1050">
        <v>-1.125</v>
      </c>
      <c r="P37" s="1050">
        <v>-1.75</v>
      </c>
      <c r="Q37" s="1050">
        <v>-3.875</v>
      </c>
      <c r="R37" s="1051">
        <v>-5.375</v>
      </c>
      <c r="T37" s="523" t="s">
        <v>238</v>
      </c>
      <c r="U37" s="524"/>
      <c r="V37" s="714">
        <f>IF(ISNUMBER(MATCH("NA", V17:V34, 0)), "NA", IF(U26="Investor",MIN(V35+V14,VLOOKUP(U30,$L$14:$N$19,3,FALSE)),MIN(V35+V14,I8)))</f>
        <v>102</v>
      </c>
    </row>
    <row r="38" spans="2:26" ht="15.75" thickBot="1">
      <c r="H38" s="58" t="s">
        <v>41</v>
      </c>
      <c r="I38" s="72" t="s">
        <v>27</v>
      </c>
      <c r="J38" s="1050">
        <v>0.375</v>
      </c>
      <c r="K38" s="1050">
        <v>0.375</v>
      </c>
      <c r="L38" s="1050">
        <v>0</v>
      </c>
      <c r="M38" s="1050">
        <v>-0.5</v>
      </c>
      <c r="N38" s="1050">
        <v>-0.875</v>
      </c>
      <c r="O38" s="1050">
        <v>-2</v>
      </c>
      <c r="P38" s="1050">
        <v>-2.625</v>
      </c>
      <c r="Q38" s="1050">
        <v>-4.5</v>
      </c>
      <c r="R38" s="1051">
        <v>-10</v>
      </c>
      <c r="T38" s="518"/>
      <c r="U38" s="518"/>
      <c r="V38" s="518"/>
    </row>
    <row r="39" spans="2:26" ht="15.75" thickBot="1">
      <c r="H39" s="71" t="s">
        <v>524</v>
      </c>
      <c r="I39" s="72" t="s">
        <v>28</v>
      </c>
      <c r="J39" s="1050">
        <v>-0.25</v>
      </c>
      <c r="K39" s="1050">
        <v>-0.5</v>
      </c>
      <c r="L39" s="1050">
        <v>-0.875</v>
      </c>
      <c r="M39" s="1050">
        <v>-1.375</v>
      </c>
      <c r="N39" s="1050">
        <v>-2.25</v>
      </c>
      <c r="O39" s="1050">
        <v>-2.75</v>
      </c>
      <c r="P39" s="1050">
        <v>-3.375</v>
      </c>
      <c r="Q39" s="1050" t="s">
        <v>14</v>
      </c>
      <c r="R39" s="1051" t="s">
        <v>14</v>
      </c>
      <c r="T39" s="921" t="s">
        <v>514</v>
      </c>
      <c r="U39" s="922"/>
      <c r="V39" s="923"/>
    </row>
    <row r="40" spans="2:26">
      <c r="H40" s="58" t="s">
        <v>42</v>
      </c>
      <c r="I40" s="72" t="s">
        <v>87</v>
      </c>
      <c r="J40" s="1050">
        <v>-1</v>
      </c>
      <c r="K40" s="1050">
        <v>-1</v>
      </c>
      <c r="L40" s="1050">
        <v>-1</v>
      </c>
      <c r="M40" s="1050">
        <v>-1.625</v>
      </c>
      <c r="N40" s="1050">
        <v>-2.5</v>
      </c>
      <c r="O40" s="1050">
        <v>-2.75</v>
      </c>
      <c r="P40" s="1050">
        <v>-3.75</v>
      </c>
      <c r="Q40" s="1050" t="s">
        <v>14</v>
      </c>
      <c r="R40" s="1051" t="s">
        <v>14</v>
      </c>
    </row>
    <row r="41" spans="2:26">
      <c r="H41" s="58" t="s">
        <v>43</v>
      </c>
      <c r="I41" s="72" t="s">
        <v>88</v>
      </c>
      <c r="J41" s="1050">
        <v>-2.25</v>
      </c>
      <c r="K41" s="1050">
        <v>-2.25</v>
      </c>
      <c r="L41" s="1050">
        <v>-2.25</v>
      </c>
      <c r="M41" s="1050">
        <v>-2.5</v>
      </c>
      <c r="N41" s="1050">
        <v>-3</v>
      </c>
      <c r="O41" s="1050">
        <v>-4.75</v>
      </c>
      <c r="P41" s="1050">
        <v>-5.5</v>
      </c>
      <c r="Q41" s="1050" t="s">
        <v>14</v>
      </c>
      <c r="R41" s="1051" t="s">
        <v>14</v>
      </c>
    </row>
    <row r="42" spans="2:26">
      <c r="H42" s="58" t="s">
        <v>102</v>
      </c>
      <c r="I42" s="72"/>
      <c r="J42" s="1058"/>
      <c r="K42" s="1058"/>
      <c r="L42" s="1058"/>
      <c r="M42" s="1058"/>
      <c r="N42" s="1058"/>
      <c r="O42" s="1058"/>
      <c r="P42" s="1058"/>
      <c r="Q42" s="1058"/>
      <c r="R42" s="1059"/>
    </row>
    <row r="43" spans="2:26">
      <c r="B43" s="16">
        <f>C43-0.125</f>
        <v>-0.125</v>
      </c>
      <c r="H43" s="44"/>
      <c r="I43" s="38"/>
      <c r="J43" s="1060"/>
      <c r="K43" s="1060"/>
      <c r="L43" s="1060"/>
      <c r="M43" s="1060"/>
      <c r="N43" s="1060"/>
      <c r="O43" s="1060"/>
      <c r="P43" s="1060"/>
      <c r="Q43" s="1060"/>
      <c r="R43" s="1061"/>
    </row>
    <row r="44" spans="2:26">
      <c r="B44" s="16"/>
      <c r="H44" s="57"/>
      <c r="I44" s="69" t="s">
        <v>47</v>
      </c>
      <c r="J44" s="1050">
        <v>0</v>
      </c>
      <c r="K44" s="1050">
        <v>0</v>
      </c>
      <c r="L44" s="1050">
        <v>0</v>
      </c>
      <c r="M44" s="1050">
        <v>0</v>
      </c>
      <c r="N44" s="1050">
        <v>0</v>
      </c>
      <c r="O44" s="1050">
        <v>0</v>
      </c>
      <c r="P44" s="1050">
        <v>0</v>
      </c>
      <c r="Q44" s="1050">
        <v>-0.375</v>
      </c>
      <c r="R44" s="1051">
        <v>-0.875</v>
      </c>
    </row>
    <row r="45" spans="2:26">
      <c r="B45" s="16"/>
      <c r="C45" s="2001" t="s">
        <v>96</v>
      </c>
      <c r="D45" s="2001"/>
      <c r="E45" s="2001"/>
      <c r="F45" s="2001"/>
      <c r="H45" s="60" t="s">
        <v>44</v>
      </c>
      <c r="I45" s="69" t="s">
        <v>48</v>
      </c>
      <c r="J45" s="1050">
        <v>0</v>
      </c>
      <c r="K45" s="1050">
        <v>0</v>
      </c>
      <c r="L45" s="1050">
        <v>0</v>
      </c>
      <c r="M45" s="1050">
        <v>0</v>
      </c>
      <c r="N45" s="1050">
        <v>0</v>
      </c>
      <c r="O45" s="1050">
        <v>0</v>
      </c>
      <c r="P45" s="1050">
        <v>0</v>
      </c>
      <c r="Q45" s="1050">
        <v>-0.375</v>
      </c>
      <c r="R45" s="1051">
        <v>-0.875</v>
      </c>
      <c r="X45" s="776"/>
      <c r="Y45" s="776"/>
      <c r="Z45" s="776"/>
    </row>
    <row r="46" spans="2:26" ht="15" customHeight="1">
      <c r="B46" s="16"/>
      <c r="C46" s="10" t="s">
        <v>3</v>
      </c>
      <c r="D46" s="11" t="s">
        <v>13</v>
      </c>
      <c r="E46" s="11" t="s">
        <v>101</v>
      </c>
      <c r="F46" s="12" t="s">
        <v>35</v>
      </c>
      <c r="H46" s="58" t="s">
        <v>45</v>
      </c>
      <c r="I46" s="69" t="s">
        <v>102</v>
      </c>
      <c r="J46" s="1050">
        <v>-0.875</v>
      </c>
      <c r="K46" s="1050">
        <v>-0.875</v>
      </c>
      <c r="L46" s="1050">
        <v>-0.875</v>
      </c>
      <c r="M46" s="1050">
        <v>-0.875</v>
      </c>
      <c r="N46" s="1050">
        <v>-0.875</v>
      </c>
      <c r="O46" s="1050">
        <v>-0.875</v>
      </c>
      <c r="P46" s="1050">
        <v>-0.875</v>
      </c>
      <c r="Q46" s="151" t="s">
        <v>14</v>
      </c>
      <c r="R46" s="1051" t="s">
        <v>14</v>
      </c>
      <c r="X46" s="776"/>
      <c r="Y46" s="776"/>
      <c r="Z46" s="776"/>
    </row>
    <row r="47" spans="2:26">
      <c r="B47" s="16">
        <f t="shared" ref="B47:B72" si="2">C47-0.125+0.125</f>
        <v>6.125</v>
      </c>
      <c r="C47" s="150">
        <f t="shared" ref="C47:C72" si="3">C8</f>
        <v>6.125</v>
      </c>
      <c r="D47" s="148">
        <f>'NQHEM+'!D43</f>
        <v>98.379000000000005</v>
      </c>
      <c r="E47" s="148">
        <f>'NQHEM+'!E43</f>
        <v>98.529000000000011</v>
      </c>
      <c r="F47" s="149">
        <f>'NQHEM+'!F43</f>
        <v>98.529000000000011</v>
      </c>
      <c r="H47" s="58" t="s">
        <v>46</v>
      </c>
      <c r="I47" s="71" t="s">
        <v>524</v>
      </c>
      <c r="J47" s="1049">
        <v>-2</v>
      </c>
      <c r="K47" s="1050">
        <v>-2</v>
      </c>
      <c r="L47" s="1050">
        <v>-2</v>
      </c>
      <c r="M47" s="1050">
        <v>-2.5</v>
      </c>
      <c r="N47" s="1050">
        <v>-2.5</v>
      </c>
      <c r="O47" s="1050">
        <v>-2.5</v>
      </c>
      <c r="P47" s="1050">
        <v>-5</v>
      </c>
      <c r="Q47" s="1050" t="s">
        <v>14</v>
      </c>
      <c r="R47" s="1051" t="s">
        <v>14</v>
      </c>
      <c r="X47" s="776"/>
      <c r="Y47" s="776"/>
      <c r="Z47" s="776"/>
    </row>
    <row r="48" spans="2:26" ht="22.5">
      <c r="B48" s="16">
        <f t="shared" si="2"/>
        <v>6.25</v>
      </c>
      <c r="C48" s="150">
        <f t="shared" si="3"/>
        <v>6.25</v>
      </c>
      <c r="D48" s="148">
        <f>'NQHEM+'!D44</f>
        <v>99.004000000000005</v>
      </c>
      <c r="E48" s="148">
        <f>'NQHEM+'!E44</f>
        <v>99.154000000000011</v>
      </c>
      <c r="F48" s="149">
        <f>'NQHEM+'!F44</f>
        <v>99.154000000000011</v>
      </c>
      <c r="H48" s="58"/>
      <c r="I48" s="931" t="s">
        <v>638</v>
      </c>
      <c r="J48" s="1609">
        <v>-0.875</v>
      </c>
      <c r="K48" s="1609">
        <v>-0.875</v>
      </c>
      <c r="L48" s="1609">
        <v>-0.875</v>
      </c>
      <c r="M48" s="1609">
        <v>-1.25</v>
      </c>
      <c r="N48" s="1609">
        <v>-1.25</v>
      </c>
      <c r="O48" s="1609">
        <v>-1.25</v>
      </c>
      <c r="P48" s="1609">
        <v>-3.75</v>
      </c>
      <c r="Q48" s="1609" t="s">
        <v>14</v>
      </c>
      <c r="R48" s="1610" t="s">
        <v>14</v>
      </c>
      <c r="X48" s="776"/>
      <c r="Y48" s="776"/>
      <c r="Z48" s="776"/>
    </row>
    <row r="49" spans="2:26">
      <c r="B49" s="16">
        <f t="shared" si="2"/>
        <v>6.375</v>
      </c>
      <c r="C49" s="150">
        <f t="shared" si="3"/>
        <v>6.375</v>
      </c>
      <c r="D49" s="148">
        <f>'NQHEM+'!D45</f>
        <v>99.629000000000005</v>
      </c>
      <c r="E49" s="148">
        <f>'NQHEM+'!E45</f>
        <v>99.779000000000011</v>
      </c>
      <c r="F49" s="149">
        <f>'NQHEM+'!F45</f>
        <v>99.779000000000011</v>
      </c>
      <c r="N49" s="1"/>
      <c r="O49" s="1"/>
      <c r="P49" s="1"/>
      <c r="Q49" s="1"/>
      <c r="X49" s="776"/>
      <c r="Y49" s="776"/>
      <c r="Z49" s="776"/>
    </row>
    <row r="50" spans="2:26">
      <c r="B50" s="16">
        <f t="shared" si="2"/>
        <v>6.5</v>
      </c>
      <c r="C50" s="150">
        <f t="shared" si="3"/>
        <v>6.5</v>
      </c>
      <c r="D50" s="148">
        <f>'NQHEM+'!D46</f>
        <v>100.254</v>
      </c>
      <c r="E50" s="148">
        <f>'NQHEM+'!E46</f>
        <v>100.40400000000001</v>
      </c>
      <c r="F50" s="149">
        <f>'NQHEM+'!F46</f>
        <v>100.40400000000001</v>
      </c>
      <c r="H50" s="34" t="s">
        <v>92</v>
      </c>
      <c r="I50" s="26"/>
      <c r="J50" s="35"/>
      <c r="K50" s="35"/>
      <c r="L50" s="35"/>
      <c r="M50" s="35"/>
      <c r="N50" s="35"/>
      <c r="O50" s="35"/>
      <c r="P50" s="35"/>
      <c r="Q50" s="35"/>
      <c r="R50" s="35"/>
      <c r="X50" s="776"/>
      <c r="Y50" s="776"/>
      <c r="Z50" s="776"/>
    </row>
    <row r="51" spans="2:26">
      <c r="B51" s="16">
        <f t="shared" si="2"/>
        <v>6.625</v>
      </c>
      <c r="C51" s="150">
        <f t="shared" si="3"/>
        <v>6.625</v>
      </c>
      <c r="D51" s="148">
        <f>'NQHEM+'!D47</f>
        <v>100.879</v>
      </c>
      <c r="E51" s="148">
        <f>'NQHEM+'!E47</f>
        <v>101.02900000000001</v>
      </c>
      <c r="F51" s="149">
        <f>'NQHEM+'!F47</f>
        <v>101.02900000000001</v>
      </c>
      <c r="H51" s="141"/>
      <c r="I51" s="142" t="s">
        <v>349</v>
      </c>
      <c r="J51" s="142" t="s">
        <v>15</v>
      </c>
      <c r="K51" s="142" t="s">
        <v>16</v>
      </c>
      <c r="L51" s="142" t="s">
        <v>17</v>
      </c>
      <c r="M51" s="142" t="s">
        <v>18</v>
      </c>
      <c r="N51" s="142" t="s">
        <v>19</v>
      </c>
      <c r="O51" s="142" t="s">
        <v>20</v>
      </c>
      <c r="P51" s="142" t="s">
        <v>21</v>
      </c>
      <c r="Q51" s="142" t="s">
        <v>22</v>
      </c>
      <c r="R51" s="39" t="s">
        <v>23</v>
      </c>
      <c r="X51" s="776"/>
      <c r="Y51" s="776"/>
      <c r="Z51" s="776"/>
    </row>
    <row r="52" spans="2:26">
      <c r="B52" s="16">
        <f t="shared" si="2"/>
        <v>6.75</v>
      </c>
      <c r="C52" s="150">
        <f t="shared" si="3"/>
        <v>6.75</v>
      </c>
      <c r="D52" s="148">
        <f>'NQHEM+'!D48</f>
        <v>101.504</v>
      </c>
      <c r="E52" s="148">
        <f>'NQHEM+'!E48</f>
        <v>101.65400000000001</v>
      </c>
      <c r="F52" s="149">
        <f>'NQHEM+'!F48</f>
        <v>101.65400000000001</v>
      </c>
      <c r="H52" s="1999" t="s">
        <v>77</v>
      </c>
      <c r="I52" s="139" t="s">
        <v>78</v>
      </c>
      <c r="J52" s="1047">
        <v>0</v>
      </c>
      <c r="K52" s="1047">
        <v>0</v>
      </c>
      <c r="L52" s="1047">
        <v>0</v>
      </c>
      <c r="M52" s="1047">
        <v>0</v>
      </c>
      <c r="N52" s="1047">
        <v>0</v>
      </c>
      <c r="O52" s="1047">
        <v>0</v>
      </c>
      <c r="P52" s="1047">
        <v>0</v>
      </c>
      <c r="Q52" s="1047">
        <v>0</v>
      </c>
      <c r="R52" s="1048" t="s">
        <v>14</v>
      </c>
      <c r="X52" s="776"/>
      <c r="Y52" s="776"/>
      <c r="Z52" s="776"/>
    </row>
    <row r="53" spans="2:26">
      <c r="B53" s="16">
        <f t="shared" si="2"/>
        <v>6.875</v>
      </c>
      <c r="C53" s="150">
        <f t="shared" si="3"/>
        <v>6.875</v>
      </c>
      <c r="D53" s="148">
        <f>'NQHEM+'!D49</f>
        <v>102.09700000000001</v>
      </c>
      <c r="E53" s="148">
        <f>'NQHEM+'!E49</f>
        <v>102.247</v>
      </c>
      <c r="F53" s="149">
        <f>'NQHEM+'!F49</f>
        <v>102.247</v>
      </c>
      <c r="H53" s="2000"/>
      <c r="I53" s="140" t="s">
        <v>79</v>
      </c>
      <c r="J53" s="1050">
        <v>-0.875</v>
      </c>
      <c r="K53" s="1050">
        <v>-0.875</v>
      </c>
      <c r="L53" s="1050">
        <v>-0.875</v>
      </c>
      <c r="M53" s="1050">
        <v>-0.875</v>
      </c>
      <c r="N53" s="1050">
        <v>-0.875</v>
      </c>
      <c r="O53" s="1050">
        <v>-1.125</v>
      </c>
      <c r="P53" s="1050">
        <v>-1.125</v>
      </c>
      <c r="Q53" s="1050" t="s">
        <v>14</v>
      </c>
      <c r="R53" s="1051" t="s">
        <v>14</v>
      </c>
      <c r="X53" s="776"/>
      <c r="Y53" s="776"/>
      <c r="Z53" s="776"/>
    </row>
    <row r="54" spans="2:26">
      <c r="B54" s="16">
        <f t="shared" si="2"/>
        <v>7</v>
      </c>
      <c r="C54" s="150">
        <f t="shared" si="3"/>
        <v>7</v>
      </c>
      <c r="D54" s="148">
        <f>'NQHEM+'!D50</f>
        <v>102.628</v>
      </c>
      <c r="E54" s="148">
        <f>'NQHEM+'!E50</f>
        <v>102.77800000000001</v>
      </c>
      <c r="F54" s="149">
        <f>'NQHEM+'!F50</f>
        <v>102.77800000000001</v>
      </c>
      <c r="H54" s="2002"/>
      <c r="I54" s="1680" t="s">
        <v>80</v>
      </c>
      <c r="J54" s="1053">
        <v>-1.25</v>
      </c>
      <c r="K54" s="1053">
        <v>-1.25</v>
      </c>
      <c r="L54" s="1053">
        <v>-1.25</v>
      </c>
      <c r="M54" s="1053">
        <v>-1.25</v>
      </c>
      <c r="N54" s="1053">
        <v>-1.5</v>
      </c>
      <c r="O54" s="1053" t="s">
        <v>14</v>
      </c>
      <c r="P54" s="1053" t="s">
        <v>14</v>
      </c>
      <c r="Q54" s="1053" t="s">
        <v>14</v>
      </c>
      <c r="R54" s="1054" t="s">
        <v>14</v>
      </c>
      <c r="X54" s="776"/>
      <c r="Y54" s="776"/>
      <c r="Z54" s="776"/>
    </row>
    <row r="55" spans="2:26">
      <c r="B55" s="16">
        <f t="shared" si="2"/>
        <v>7.125</v>
      </c>
      <c r="C55" s="150">
        <f t="shared" si="3"/>
        <v>7.125</v>
      </c>
      <c r="D55" s="148">
        <f>'NQHEM+'!D51</f>
        <v>103.09700000000001</v>
      </c>
      <c r="E55" s="148">
        <f>'NQHEM+'!E51</f>
        <v>103.247</v>
      </c>
      <c r="F55" s="149">
        <f>'NQHEM+'!F51</f>
        <v>103.247</v>
      </c>
      <c r="H55" s="1681" t="s">
        <v>81</v>
      </c>
      <c r="I55" s="139" t="s">
        <v>82</v>
      </c>
      <c r="J55" s="1047">
        <v>0</v>
      </c>
      <c r="K55" s="1047">
        <v>0</v>
      </c>
      <c r="L55" s="1047">
        <v>0</v>
      </c>
      <c r="M55" s="1047">
        <v>0</v>
      </c>
      <c r="N55" s="1047">
        <v>0</v>
      </c>
      <c r="O55" s="1047">
        <v>0</v>
      </c>
      <c r="P55" s="1047">
        <v>0</v>
      </c>
      <c r="Q55" s="1047">
        <v>0</v>
      </c>
      <c r="R55" s="1048" t="s">
        <v>14</v>
      </c>
      <c r="X55" s="776"/>
      <c r="Y55" s="776"/>
      <c r="Z55" s="776"/>
    </row>
    <row r="56" spans="2:26">
      <c r="B56" s="16">
        <f t="shared" si="2"/>
        <v>7.25</v>
      </c>
      <c r="C56" s="150">
        <f t="shared" si="3"/>
        <v>7.25</v>
      </c>
      <c r="D56" s="148">
        <f>'NQHEM+'!D52</f>
        <v>103.56500000000001</v>
      </c>
      <c r="E56" s="148">
        <f>'NQHEM+'!E52</f>
        <v>103.715</v>
      </c>
      <c r="F56" s="149">
        <f>'NQHEM+'!F52</f>
        <v>103.715</v>
      </c>
      <c r="H56" s="1682" t="s">
        <v>83</v>
      </c>
      <c r="I56" s="140" t="s">
        <v>84</v>
      </c>
      <c r="J56" s="1050">
        <v>-0.75</v>
      </c>
      <c r="K56" s="1050">
        <v>-0.75</v>
      </c>
      <c r="L56" s="1050">
        <v>-0.75</v>
      </c>
      <c r="M56" s="1050">
        <v>-0.75</v>
      </c>
      <c r="N56" s="1050">
        <v>-0.75</v>
      </c>
      <c r="O56" s="1050">
        <v>-0.75</v>
      </c>
      <c r="P56" s="1050">
        <v>-0.75</v>
      </c>
      <c r="Q56" s="1050" t="s">
        <v>14</v>
      </c>
      <c r="R56" s="1051" t="s">
        <v>14</v>
      </c>
      <c r="X56" s="776"/>
      <c r="Y56" s="776"/>
      <c r="Z56" s="776"/>
    </row>
    <row r="57" spans="2:26">
      <c r="B57" s="16">
        <f t="shared" si="2"/>
        <v>7.375</v>
      </c>
      <c r="C57" s="150">
        <f t="shared" si="3"/>
        <v>7.375</v>
      </c>
      <c r="D57" s="148">
        <f>'NQHEM+'!D53</f>
        <v>103.94000000000001</v>
      </c>
      <c r="E57" s="148">
        <f>'NQHEM+'!E53</f>
        <v>104.09</v>
      </c>
      <c r="F57" s="149">
        <f>'NQHEM+'!F53</f>
        <v>104.09</v>
      </c>
      <c r="H57" s="1683"/>
      <c r="I57" s="1680" t="s">
        <v>85</v>
      </c>
      <c r="J57" s="1053">
        <v>-1</v>
      </c>
      <c r="K57" s="1053">
        <v>-1</v>
      </c>
      <c r="L57" s="1053">
        <v>-1</v>
      </c>
      <c r="M57" s="1053">
        <v>-1</v>
      </c>
      <c r="N57" s="1053">
        <v>-1</v>
      </c>
      <c r="O57" s="1053" t="s">
        <v>14</v>
      </c>
      <c r="P57" s="1053" t="s">
        <v>14</v>
      </c>
      <c r="Q57" s="1053" t="s">
        <v>14</v>
      </c>
      <c r="R57" s="1054" t="s">
        <v>14</v>
      </c>
      <c r="X57" s="776"/>
      <c r="Y57" s="776"/>
      <c r="Z57" s="776"/>
    </row>
    <row r="58" spans="2:26">
      <c r="B58" s="16">
        <f t="shared" si="2"/>
        <v>7.5</v>
      </c>
      <c r="C58" s="150">
        <f t="shared" si="3"/>
        <v>7.5</v>
      </c>
      <c r="D58" s="148">
        <f>'NQHEM+'!D54</f>
        <v>104.31500000000001</v>
      </c>
      <c r="E58" s="148">
        <f>'NQHEM+'!E54</f>
        <v>104.465</v>
      </c>
      <c r="F58" s="149">
        <f>'NQHEM+'!F54</f>
        <v>104.465</v>
      </c>
      <c r="H58" s="141" t="s">
        <v>49</v>
      </c>
      <c r="I58" s="45" t="s">
        <v>76</v>
      </c>
      <c r="J58" s="1056">
        <v>0</v>
      </c>
      <c r="K58" s="1056">
        <v>0</v>
      </c>
      <c r="L58" s="1056">
        <v>0</v>
      </c>
      <c r="M58" s="1056">
        <v>0</v>
      </c>
      <c r="N58" s="1056">
        <v>0</v>
      </c>
      <c r="O58" s="1056">
        <v>0</v>
      </c>
      <c r="P58" s="1056">
        <v>-0.125</v>
      </c>
      <c r="Q58" s="1056">
        <v>-0.375</v>
      </c>
      <c r="R58" s="1057">
        <v>-0.625</v>
      </c>
      <c r="X58" s="776"/>
      <c r="Y58" s="776"/>
      <c r="Z58" s="776"/>
    </row>
    <row r="59" spans="2:26">
      <c r="B59" s="16">
        <f t="shared" si="2"/>
        <v>7.625</v>
      </c>
      <c r="C59" s="150">
        <f t="shared" si="3"/>
        <v>7.625</v>
      </c>
      <c r="D59" s="148">
        <f>'NQHEM+'!D55</f>
        <v>104.65900000000001</v>
      </c>
      <c r="E59" s="148">
        <f>'NQHEM+'!E55</f>
        <v>104.80900000000001</v>
      </c>
      <c r="F59" s="149">
        <f>'NQHEM+'!F55</f>
        <v>104.80900000000001</v>
      </c>
      <c r="H59" s="1999" t="s">
        <v>52</v>
      </c>
      <c r="I59" s="139" t="s">
        <v>51</v>
      </c>
      <c r="J59" s="1047">
        <v>-0.25</v>
      </c>
      <c r="K59" s="1047">
        <v>-0.25</v>
      </c>
      <c r="L59" s="1047">
        <v>-0.25</v>
      </c>
      <c r="M59" s="1047">
        <v>-0.25</v>
      </c>
      <c r="N59" s="1047">
        <v>-0.5</v>
      </c>
      <c r="O59" s="1047">
        <v>-0.5</v>
      </c>
      <c r="P59" s="1047">
        <v>-0.5</v>
      </c>
      <c r="Q59" s="1047">
        <v>-0.625</v>
      </c>
      <c r="R59" s="1051">
        <v>-1.5</v>
      </c>
      <c r="X59" s="776"/>
      <c r="Y59" s="776"/>
      <c r="Z59" s="776"/>
    </row>
    <row r="60" spans="2:26">
      <c r="B60" s="16">
        <f t="shared" si="2"/>
        <v>7.75</v>
      </c>
      <c r="C60" s="150">
        <f t="shared" si="3"/>
        <v>7.75</v>
      </c>
      <c r="D60" s="148">
        <f>'NQHEM+'!D56</f>
        <v>105.003</v>
      </c>
      <c r="E60" s="148">
        <f>'NQHEM+'!E56</f>
        <v>105.15300000000001</v>
      </c>
      <c r="F60" s="149">
        <f>'NQHEM+'!F56</f>
        <v>105.15300000000001</v>
      </c>
      <c r="H60" s="2000"/>
      <c r="I60" s="140" t="s">
        <v>53</v>
      </c>
      <c r="J60" s="1050">
        <v>0</v>
      </c>
      <c r="K60" s="1050">
        <v>0</v>
      </c>
      <c r="L60" s="1050">
        <v>0</v>
      </c>
      <c r="M60" s="1050">
        <v>0</v>
      </c>
      <c r="N60" s="1050">
        <v>0</v>
      </c>
      <c r="O60" s="1050">
        <v>0</v>
      </c>
      <c r="P60" s="1050">
        <v>0</v>
      </c>
      <c r="Q60" s="1050">
        <v>0</v>
      </c>
      <c r="R60" s="1051">
        <v>-2</v>
      </c>
      <c r="X60" s="776"/>
      <c r="Y60" s="776"/>
      <c r="Z60" s="776"/>
    </row>
    <row r="61" spans="2:26">
      <c r="B61" s="16">
        <f t="shared" si="2"/>
        <v>7.875</v>
      </c>
      <c r="C61" s="150">
        <f t="shared" si="3"/>
        <v>7.875</v>
      </c>
      <c r="D61" s="148">
        <f>'NQHEM+'!D57</f>
        <v>105.34700000000001</v>
      </c>
      <c r="E61" s="148">
        <f>'NQHEM+'!E57</f>
        <v>105.497</v>
      </c>
      <c r="F61" s="149">
        <f>'NQHEM+'!F57</f>
        <v>105.497</v>
      </c>
      <c r="H61" s="2000"/>
      <c r="I61" s="140" t="s">
        <v>54</v>
      </c>
      <c r="J61" s="1050">
        <v>0</v>
      </c>
      <c r="K61" s="1050">
        <v>0</v>
      </c>
      <c r="L61" s="1050">
        <v>0</v>
      </c>
      <c r="M61" s="1050">
        <v>0</v>
      </c>
      <c r="N61" s="1050">
        <v>0</v>
      </c>
      <c r="O61" s="1050">
        <v>0</v>
      </c>
      <c r="P61" s="1050">
        <v>0</v>
      </c>
      <c r="Q61" s="1050">
        <v>0</v>
      </c>
      <c r="R61" s="1051">
        <v>-2.5</v>
      </c>
      <c r="X61" s="776"/>
      <c r="Y61" s="776"/>
      <c r="Z61" s="776"/>
    </row>
    <row r="62" spans="2:26" ht="15" customHeight="1">
      <c r="B62" s="16">
        <f t="shared" si="2"/>
        <v>8</v>
      </c>
      <c r="C62" s="150">
        <f t="shared" si="3"/>
        <v>8</v>
      </c>
      <c r="D62" s="148">
        <f>'NQHEM+'!D58</f>
        <v>105.66000000000001</v>
      </c>
      <c r="E62" s="148">
        <f>'NQHEM+'!E58</f>
        <v>105.81</v>
      </c>
      <c r="F62" s="149">
        <f>'NQHEM+'!F58</f>
        <v>105.81</v>
      </c>
      <c r="H62" s="2000"/>
      <c r="I62" s="140" t="s">
        <v>55</v>
      </c>
      <c r="J62" s="1050">
        <v>0</v>
      </c>
      <c r="K62" s="1050">
        <v>0</v>
      </c>
      <c r="L62" s="1050">
        <v>0</v>
      </c>
      <c r="M62" s="1050">
        <v>0</v>
      </c>
      <c r="N62" s="1050">
        <v>0</v>
      </c>
      <c r="O62" s="1050">
        <v>0</v>
      </c>
      <c r="P62" s="1050">
        <v>0</v>
      </c>
      <c r="Q62" s="1050">
        <v>0</v>
      </c>
      <c r="R62" s="1051" t="s">
        <v>14</v>
      </c>
      <c r="X62" s="776"/>
      <c r="Y62" s="776"/>
      <c r="Z62" s="776"/>
    </row>
    <row r="63" spans="2:26">
      <c r="B63" s="16">
        <f t="shared" si="2"/>
        <v>8.125</v>
      </c>
      <c r="C63" s="150">
        <f t="shared" si="3"/>
        <v>8.125</v>
      </c>
      <c r="D63" s="148">
        <f>'NQHEM+'!D59</f>
        <v>105.91000000000001</v>
      </c>
      <c r="E63" s="148">
        <f>'NQHEM+'!E59</f>
        <v>106.06</v>
      </c>
      <c r="F63" s="149">
        <f>'NQHEM+'!F59</f>
        <v>106.06</v>
      </c>
      <c r="H63" s="2000"/>
      <c r="I63" s="140" t="s">
        <v>56</v>
      </c>
      <c r="J63" s="1050">
        <v>-0.125</v>
      </c>
      <c r="K63" s="1050">
        <v>-0.125</v>
      </c>
      <c r="L63" s="1050">
        <v>-0.125</v>
      </c>
      <c r="M63" s="1050">
        <v>-0.125</v>
      </c>
      <c r="N63" s="1050">
        <v>-0.125</v>
      </c>
      <c r="O63" s="1050">
        <v>-0.125</v>
      </c>
      <c r="P63" s="1050">
        <v>-0.25</v>
      </c>
      <c r="Q63" s="1050" t="s">
        <v>14</v>
      </c>
      <c r="R63" s="1051" t="s">
        <v>14</v>
      </c>
      <c r="X63" s="776"/>
      <c r="Y63" s="776"/>
      <c r="Z63" s="776"/>
    </row>
    <row r="64" spans="2:26">
      <c r="B64" s="16">
        <f t="shared" si="2"/>
        <v>8.25</v>
      </c>
      <c r="C64" s="150">
        <f t="shared" si="3"/>
        <v>8.25</v>
      </c>
      <c r="D64" s="148">
        <f>'NQHEM+'!D60</f>
        <v>106.16000000000001</v>
      </c>
      <c r="E64" s="148">
        <f>'NQHEM+'!E60</f>
        <v>106.31</v>
      </c>
      <c r="F64" s="149">
        <f>'NQHEM+'!F60</f>
        <v>106.31</v>
      </c>
      <c r="H64" s="2000"/>
      <c r="I64" s="140" t="s">
        <v>57</v>
      </c>
      <c r="J64" s="1050">
        <v>-0.375</v>
      </c>
      <c r="K64" s="1050">
        <v>-0.375</v>
      </c>
      <c r="L64" s="1050">
        <v>-0.375</v>
      </c>
      <c r="M64" s="1050">
        <v>-0.375</v>
      </c>
      <c r="N64" s="1050">
        <v>-0.5</v>
      </c>
      <c r="O64" s="1050" t="s">
        <v>14</v>
      </c>
      <c r="P64" s="1050" t="s">
        <v>14</v>
      </c>
      <c r="Q64" s="1050" t="s">
        <v>14</v>
      </c>
      <c r="R64" s="1051" t="s">
        <v>14</v>
      </c>
      <c r="X64" s="776"/>
      <c r="Y64" s="776"/>
      <c r="Z64" s="776"/>
    </row>
    <row r="65" spans="2:26">
      <c r="B65" s="16">
        <f t="shared" si="2"/>
        <v>8.375</v>
      </c>
      <c r="C65" s="150">
        <f t="shared" si="3"/>
        <v>8.375</v>
      </c>
      <c r="D65" s="148">
        <f>'NQHEM+'!D61</f>
        <v>106.41000000000001</v>
      </c>
      <c r="E65" s="148">
        <f>'NQHEM+'!E61</f>
        <v>106.56</v>
      </c>
      <c r="F65" s="149">
        <f>'NQHEM+'!F61</f>
        <v>106.56</v>
      </c>
      <c r="H65" s="2002"/>
      <c r="I65" s="1680" t="s">
        <v>58</v>
      </c>
      <c r="J65" s="1053">
        <v>-0.5</v>
      </c>
      <c r="K65" s="1053">
        <v>-0.5</v>
      </c>
      <c r="L65" s="1053">
        <v>-0.5</v>
      </c>
      <c r="M65" s="1053">
        <v>-0.75</v>
      </c>
      <c r="N65" s="1053">
        <v>-1</v>
      </c>
      <c r="O65" s="1053" t="s">
        <v>14</v>
      </c>
      <c r="P65" s="1053" t="s">
        <v>14</v>
      </c>
      <c r="Q65" s="1053" t="s">
        <v>14</v>
      </c>
      <c r="R65" s="1054" t="s">
        <v>14</v>
      </c>
      <c r="X65" s="776"/>
      <c r="Y65" s="776"/>
      <c r="Z65" s="776"/>
    </row>
    <row r="66" spans="2:26" ht="15.75" customHeight="1">
      <c r="B66" s="16">
        <f t="shared" si="2"/>
        <v>8.5</v>
      </c>
      <c r="C66" s="150">
        <f t="shared" si="3"/>
        <v>8.5</v>
      </c>
      <c r="D66" s="148">
        <f>'NQHEM+'!D62</f>
        <v>106.66000000000001</v>
      </c>
      <c r="E66" s="148">
        <f>'NQHEM+'!E62</f>
        <v>106.81</v>
      </c>
      <c r="F66" s="149">
        <f>'NQHEM+'!F62</f>
        <v>106.81</v>
      </c>
      <c r="H66" s="141" t="s">
        <v>61</v>
      </c>
      <c r="I66" s="139" t="s">
        <v>64</v>
      </c>
      <c r="J66" s="1047">
        <v>-0.5</v>
      </c>
      <c r="K66" s="1047">
        <v>-0.5</v>
      </c>
      <c r="L66" s="1047">
        <v>-0.5</v>
      </c>
      <c r="M66" s="1047">
        <v>-0.5</v>
      </c>
      <c r="N66" s="1047">
        <v>-0.75</v>
      </c>
      <c r="O66" s="1047">
        <v>-1</v>
      </c>
      <c r="P66" s="1047">
        <v>-1.5</v>
      </c>
      <c r="Q66" s="1050" t="s">
        <v>14</v>
      </c>
      <c r="R66" s="1048" t="s">
        <v>14</v>
      </c>
      <c r="X66" s="776"/>
      <c r="Y66" s="776"/>
      <c r="Z66" s="776"/>
    </row>
    <row r="67" spans="2:26">
      <c r="B67" s="16">
        <f t="shared" si="2"/>
        <v>8.625</v>
      </c>
      <c r="C67" s="150">
        <f t="shared" si="3"/>
        <v>8.625</v>
      </c>
      <c r="D67" s="148">
        <f>'NQHEM+'!D63</f>
        <v>106.91000000000001</v>
      </c>
      <c r="E67" s="148">
        <f>'NQHEM+'!E63</f>
        <v>107.06</v>
      </c>
      <c r="F67" s="149">
        <f>'NQHEM+'!F63</f>
        <v>107.06</v>
      </c>
      <c r="H67" s="2003" t="s">
        <v>65</v>
      </c>
      <c r="I67" s="139" t="s">
        <v>29</v>
      </c>
      <c r="J67" s="1047">
        <v>0</v>
      </c>
      <c r="K67" s="1047">
        <v>0</v>
      </c>
      <c r="L67" s="1047">
        <v>-0.125</v>
      </c>
      <c r="M67" s="1047">
        <v>-0.25</v>
      </c>
      <c r="N67" s="1047">
        <v>-0.25</v>
      </c>
      <c r="O67" s="1047">
        <v>-0.25</v>
      </c>
      <c r="P67" s="1047">
        <v>-0.25</v>
      </c>
      <c r="Q67" s="1047" t="s">
        <v>14</v>
      </c>
      <c r="R67" s="1048" t="s">
        <v>14</v>
      </c>
      <c r="X67" s="776"/>
      <c r="Y67" s="776"/>
      <c r="Z67" s="776"/>
    </row>
    <row r="68" spans="2:26">
      <c r="B68" s="16">
        <f t="shared" si="2"/>
        <v>8.75</v>
      </c>
      <c r="C68" s="150">
        <f t="shared" si="3"/>
        <v>8.75</v>
      </c>
      <c r="D68" s="148">
        <f>'NQHEM+'!D64</f>
        <v>107.16000000000001</v>
      </c>
      <c r="E68" s="148">
        <f>'NQHEM+'!E64</f>
        <v>107.31</v>
      </c>
      <c r="F68" s="149">
        <f>'NQHEM+'!F64</f>
        <v>107.31</v>
      </c>
      <c r="H68" s="2004"/>
      <c r="I68" s="1680" t="s">
        <v>66</v>
      </c>
      <c r="J68" s="1053">
        <v>0</v>
      </c>
      <c r="K68" s="1053">
        <v>0</v>
      </c>
      <c r="L68" s="1053">
        <v>-0.25</v>
      </c>
      <c r="M68" s="1053">
        <v>-0.375</v>
      </c>
      <c r="N68" s="1053">
        <v>-0.375</v>
      </c>
      <c r="O68" s="1053">
        <v>-0.375</v>
      </c>
      <c r="P68" s="1053">
        <v>-0.375</v>
      </c>
      <c r="Q68" s="1053" t="s">
        <v>14</v>
      </c>
      <c r="R68" s="1054" t="s">
        <v>14</v>
      </c>
      <c r="X68" s="776"/>
      <c r="Y68" s="776"/>
      <c r="Z68" s="776"/>
    </row>
    <row r="69" spans="2:26">
      <c r="B69" s="16">
        <f t="shared" si="2"/>
        <v>8.875</v>
      </c>
      <c r="C69" s="150">
        <f t="shared" si="3"/>
        <v>8.875</v>
      </c>
      <c r="D69" s="148">
        <f>'NQHEM+'!D65</f>
        <v>107.41000000000001</v>
      </c>
      <c r="E69" s="148">
        <f>'NQHEM+'!E65</f>
        <v>107.56</v>
      </c>
      <c r="F69" s="149">
        <f>'NQHEM+'!F65</f>
        <v>107.56</v>
      </c>
      <c r="H69" s="1999" t="s">
        <v>67</v>
      </c>
      <c r="I69" s="139" t="s">
        <v>68</v>
      </c>
      <c r="J69" s="1047">
        <v>-0.25</v>
      </c>
      <c r="K69" s="1047">
        <v>-0.25</v>
      </c>
      <c r="L69" s="1047">
        <v>-0.25</v>
      </c>
      <c r="M69" s="1047">
        <v>-0.25</v>
      </c>
      <c r="N69" s="1047">
        <v>-0.375</v>
      </c>
      <c r="O69" s="1047">
        <v>-0.375</v>
      </c>
      <c r="P69" s="1047">
        <v>-0.5</v>
      </c>
      <c r="Q69" s="1047" t="s">
        <v>14</v>
      </c>
      <c r="R69" s="1048" t="s">
        <v>14</v>
      </c>
      <c r="X69" s="776"/>
      <c r="Y69" s="776"/>
      <c r="Z69" s="776"/>
    </row>
    <row r="70" spans="2:26">
      <c r="B70" s="16">
        <f t="shared" si="2"/>
        <v>9</v>
      </c>
      <c r="C70" s="150">
        <f t="shared" si="3"/>
        <v>9</v>
      </c>
      <c r="D70" s="148">
        <f>'NQHEM+'!D66</f>
        <v>107.59700000000001</v>
      </c>
      <c r="E70" s="148">
        <f>'NQHEM+'!E66</f>
        <v>107.747</v>
      </c>
      <c r="F70" s="149">
        <f>'NQHEM+'!F66</f>
        <v>107.747</v>
      </c>
      <c r="H70" s="2000"/>
      <c r="I70" s="140" t="s">
        <v>209</v>
      </c>
      <c r="J70" s="1050">
        <v>-1.375</v>
      </c>
      <c r="K70" s="1050">
        <v>-1.375</v>
      </c>
      <c r="L70" s="1050">
        <v>-1.375</v>
      </c>
      <c r="M70" s="1050">
        <v>-1.375</v>
      </c>
      <c r="N70" s="1050">
        <v>-1.375</v>
      </c>
      <c r="O70" s="1050">
        <v>-1.375</v>
      </c>
      <c r="P70" s="1050">
        <v>-1.375</v>
      </c>
      <c r="Q70" s="1050" t="s">
        <v>14</v>
      </c>
      <c r="R70" s="1051" t="s">
        <v>14</v>
      </c>
      <c r="X70" s="776"/>
      <c r="Y70" s="776"/>
      <c r="Z70" s="776"/>
    </row>
    <row r="71" spans="2:26">
      <c r="B71" s="16">
        <f t="shared" si="2"/>
        <v>9.125</v>
      </c>
      <c r="C71" s="150">
        <f t="shared" si="3"/>
        <v>9.125</v>
      </c>
      <c r="D71" s="148">
        <f>'NQHEM+'!D67</f>
        <v>107.78500000000001</v>
      </c>
      <c r="E71" s="148">
        <f>'NQHEM+'!E67</f>
        <v>107.935</v>
      </c>
      <c r="F71" s="149">
        <f>'NQHEM+'!F67</f>
        <v>107.935</v>
      </c>
      <c r="H71" s="2000"/>
      <c r="I71" s="140" t="s">
        <v>69</v>
      </c>
      <c r="J71" s="1050">
        <v>-0.5</v>
      </c>
      <c r="K71" s="1050">
        <v>-0.5</v>
      </c>
      <c r="L71" s="1050">
        <v>-0.5</v>
      </c>
      <c r="M71" s="1050">
        <v>-0.5</v>
      </c>
      <c r="N71" s="1050">
        <v>-0.5</v>
      </c>
      <c r="O71" s="1050">
        <v>-0.75</v>
      </c>
      <c r="P71" s="1050">
        <v>-1</v>
      </c>
      <c r="Q71" s="1050" t="s">
        <v>14</v>
      </c>
      <c r="R71" s="1051" t="s">
        <v>14</v>
      </c>
      <c r="X71" s="776"/>
      <c r="Y71" s="776"/>
      <c r="Z71" s="776"/>
    </row>
    <row r="72" spans="2:26">
      <c r="B72" s="16">
        <f t="shared" si="2"/>
        <v>9.25</v>
      </c>
      <c r="C72" s="150">
        <f t="shared" si="3"/>
        <v>9.25</v>
      </c>
      <c r="D72" s="148">
        <f>'NQHEM+'!D68</f>
        <v>107.97200000000001</v>
      </c>
      <c r="E72" s="148">
        <f>'NQHEM+'!E68</f>
        <v>108.122</v>
      </c>
      <c r="F72" s="149">
        <f>'NQHEM+'!F68</f>
        <v>108.122</v>
      </c>
      <c r="H72" s="61" t="s">
        <v>70</v>
      </c>
      <c r="I72" s="783" t="s">
        <v>233</v>
      </c>
      <c r="J72" s="1047">
        <v>-0.25</v>
      </c>
      <c r="K72" s="1047">
        <v>-0.25</v>
      </c>
      <c r="L72" s="1047">
        <v>-0.25</v>
      </c>
      <c r="M72" s="1047">
        <v>-0.25</v>
      </c>
      <c r="N72" s="1047">
        <v>-0.25</v>
      </c>
      <c r="O72" s="1047">
        <v>-0.25</v>
      </c>
      <c r="P72" s="1047">
        <v>-0.25</v>
      </c>
      <c r="Q72" s="1047">
        <v>-0.25</v>
      </c>
      <c r="R72" s="1048">
        <v>-0.25</v>
      </c>
    </row>
    <row r="73" spans="2:26">
      <c r="C73" s="145"/>
      <c r="D73" s="146"/>
      <c r="E73" s="146"/>
      <c r="F73" s="146"/>
      <c r="H73" s="1955" t="s">
        <v>155</v>
      </c>
      <c r="I73" s="783" t="s">
        <v>71</v>
      </c>
      <c r="J73" s="1047">
        <v>-0.25</v>
      </c>
      <c r="K73" s="1047">
        <v>-0.25</v>
      </c>
      <c r="L73" s="1047">
        <v>-0.25</v>
      </c>
      <c r="M73" s="1047">
        <v>-0.375</v>
      </c>
      <c r="N73" s="1047">
        <v>-0.5</v>
      </c>
      <c r="O73" s="1047">
        <v>-0.5</v>
      </c>
      <c r="P73" s="1047">
        <v>-0.75</v>
      </c>
      <c r="Q73" s="1047">
        <v>-1</v>
      </c>
      <c r="R73" s="1048">
        <v>-1.25</v>
      </c>
    </row>
    <row r="74" spans="2:26">
      <c r="C74" s="147"/>
      <c r="D74" s="96"/>
      <c r="E74" s="96"/>
      <c r="F74" s="96"/>
      <c r="H74" s="1957"/>
      <c r="I74" s="1679" t="s">
        <v>72</v>
      </c>
      <c r="J74" s="1053">
        <v>-0.25</v>
      </c>
      <c r="K74" s="1053">
        <v>-0.25</v>
      </c>
      <c r="L74" s="1053">
        <v>-0.25</v>
      </c>
      <c r="M74" s="1053">
        <v>-0.375</v>
      </c>
      <c r="N74" s="1053">
        <v>-0.5</v>
      </c>
      <c r="O74" s="1053">
        <v>-0.5</v>
      </c>
      <c r="P74" s="1053">
        <v>-0.75</v>
      </c>
      <c r="Q74" s="1053">
        <v>-1</v>
      </c>
      <c r="R74" s="1054">
        <v>-1.25</v>
      </c>
    </row>
    <row r="75" spans="2:26">
      <c r="C75" s="147"/>
      <c r="D75" s="96"/>
      <c r="E75" s="96"/>
      <c r="F75" s="96"/>
      <c r="H75" s="64" t="s">
        <v>73</v>
      </c>
      <c r="I75" s="1679" t="s">
        <v>74</v>
      </c>
      <c r="J75" s="1053">
        <v>-0.25</v>
      </c>
      <c r="K75" s="1053">
        <v>-0.25</v>
      </c>
      <c r="L75" s="1053">
        <v>-0.25</v>
      </c>
      <c r="M75" s="1053">
        <v>-0.25</v>
      </c>
      <c r="N75" s="1053">
        <v>-0.25</v>
      </c>
      <c r="O75" s="1053">
        <v>-0.25</v>
      </c>
      <c r="P75" s="1053">
        <v>-0.25</v>
      </c>
      <c r="Q75" s="1053" t="s">
        <v>14</v>
      </c>
      <c r="R75" s="1054" t="s">
        <v>14</v>
      </c>
    </row>
    <row r="76" spans="2:26">
      <c r="H76" s="137" t="s">
        <v>755</v>
      </c>
      <c r="I76" s="65" t="s">
        <v>535</v>
      </c>
      <c r="J76" s="1053">
        <v>0</v>
      </c>
      <c r="K76" s="1053">
        <v>0</v>
      </c>
      <c r="L76" s="1053">
        <v>0</v>
      </c>
      <c r="M76" s="1053">
        <v>0</v>
      </c>
      <c r="N76" s="1053">
        <v>0</v>
      </c>
      <c r="O76" s="1053">
        <v>0</v>
      </c>
      <c r="P76" s="1053">
        <v>0</v>
      </c>
      <c r="Q76" s="1053">
        <v>-0.25</v>
      </c>
      <c r="R76" s="1054" t="s">
        <v>14</v>
      </c>
    </row>
    <row r="77" spans="2:26">
      <c r="N77" s="1"/>
      <c r="O77" s="1"/>
      <c r="P77" s="1"/>
      <c r="Q77" s="1"/>
    </row>
  </sheetData>
  <mergeCells count="15">
    <mergeCell ref="T8:V8"/>
    <mergeCell ref="C45:F45"/>
    <mergeCell ref="H52:H54"/>
    <mergeCell ref="H59:H65"/>
    <mergeCell ref="H67:H68"/>
    <mergeCell ref="H12:J12"/>
    <mergeCell ref="H73:H74"/>
    <mergeCell ref="H69:H71"/>
    <mergeCell ref="L12:M12"/>
    <mergeCell ref="L13:M13"/>
    <mergeCell ref="C6:F6"/>
    <mergeCell ref="H16:I16"/>
    <mergeCell ref="H25:H33"/>
    <mergeCell ref="H6:N6"/>
    <mergeCell ref="L7:N7"/>
  </mergeCells>
  <dataValidations count="4">
    <dataValidation type="list" allowBlank="1" showInputMessage="1" showErrorMessage="1" sqref="U12" xr:uid="{EB0B2045-4322-43A8-9C6B-FD408036D791}">
      <formula1>$D$7:$F$7</formula1>
    </dataValidation>
    <dataValidation type="list" allowBlank="1" showInputMessage="1" showErrorMessage="1" sqref="U14" xr:uid="{BC3ACE4B-F8F5-4EE0-9CE1-E911EEDC2840}">
      <formula1>$C$8:$C$33</formula1>
    </dataValidation>
    <dataValidation type="list" allowBlank="1" showInputMessage="1" showErrorMessage="1" sqref="U16" xr:uid="{B9C532E0-B30F-4F3C-8333-CC36738CE36B}">
      <formula1>$I$25:$I$32</formula1>
    </dataValidation>
    <dataValidation type="list" allowBlank="1" showInputMessage="1" showErrorMessage="1" sqref="U15" xr:uid="{532A03B0-A436-4079-AFC7-5A758C1F5F43}">
      <formula1>$J$24:$R$24</formula1>
    </dataValidation>
  </dataValidations>
  <pageMargins left="0.7" right="0.7" top="0.75" bottom="0.75" header="0.3" footer="0.3"/>
  <pageSetup scale="4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2934DBEF-2DE8-4850-BD2B-3A32AA6181DC}">
          <x14:formula1>
            <xm:f>margins!$N$161:$N$163</xm:f>
          </x14:formula1>
          <xm:sqref>U13</xm:sqref>
        </x14:dataValidation>
        <x14:dataValidation type="list" allowBlank="1" showInputMessage="1" showErrorMessage="1" xr:uid="{79C3EC5A-905E-4E07-83A2-4171DF07BEC1}">
          <x14:formula1>
            <xm:f>margins!$N$110:$N$111</xm:f>
          </x14:formula1>
          <xm:sqref>U17</xm:sqref>
        </x14:dataValidation>
        <x14:dataValidation type="list" allowBlank="1" showInputMessage="1" showErrorMessage="1" xr:uid="{4A08DE59-48DC-4F82-8B06-E1EAC833673F}">
          <x14:formula1>
            <xm:f>margins!$N$113:$N$114</xm:f>
          </x14:formula1>
          <xm:sqref>U18</xm:sqref>
        </x14:dataValidation>
        <x14:dataValidation type="list" allowBlank="1" showInputMessage="1" showErrorMessage="1" xr:uid="{BC1D9992-AC95-4245-8F96-EF12EA87E1A9}">
          <x14:formula1>
            <xm:f>margins!$W$151:$W$156</xm:f>
          </x14:formula1>
          <xm:sqref>U20</xm:sqref>
        </x14:dataValidation>
        <x14:dataValidation type="list" allowBlank="1" showInputMessage="1" showErrorMessage="1" xr:uid="{CD0F5A34-0E57-40EA-AA38-F58A878C375F}">
          <x14:formula1>
            <xm:f>margins!$N$142:$N$144</xm:f>
          </x14:formula1>
          <xm:sqref>U26</xm:sqref>
        </x14:dataValidation>
        <x14:dataValidation type="list" allowBlank="1" showInputMessage="1" showErrorMessage="1" xr:uid="{5F78D4C7-A3A1-4350-92FF-6E8674F924F5}">
          <x14:formula1>
            <xm:f>margins!$W$144:$W$147</xm:f>
          </x14:formula1>
          <xm:sqref>U27</xm:sqref>
        </x14:dataValidation>
        <x14:dataValidation type="list" allowBlank="1" showInputMessage="1" showErrorMessage="1" xr:uid="{AF175384-D093-4B69-88CB-33D35D75ABC7}">
          <x14:formula1>
            <xm:f>margins!$N$157:$N$158</xm:f>
          </x14:formula1>
          <xm:sqref>U31</xm:sqref>
        </x14:dataValidation>
        <x14:dataValidation type="list" allowBlank="1" showInputMessage="1" showErrorMessage="1" xr:uid="{AE9B24A4-E452-4392-BC64-2A5DFC9699D2}">
          <x14:formula1>
            <xm:f>margins!$W$130:$W$133</xm:f>
          </x14:formula1>
          <xm:sqref>U21</xm:sqref>
        </x14:dataValidation>
        <x14:dataValidation type="list" allowBlank="1" showInputMessage="1" showErrorMessage="1" xr:uid="{26BA5C1A-6944-4D6B-BE03-B1676BEA09AB}">
          <x14:formula1>
            <xm:f>margins!$W$135:$W$138</xm:f>
          </x14:formula1>
          <xm:sqref>U22</xm:sqref>
        </x14:dataValidation>
        <x14:dataValidation type="list" allowBlank="1" showInputMessage="1" showErrorMessage="1" xr:uid="{578ABE50-82EC-41E7-AA6D-A93A01AB64C8}">
          <x14:formula1>
            <xm:f>margins!$W$125:$W$126</xm:f>
          </x14:formula1>
          <xm:sqref>U23</xm:sqref>
        </x14:dataValidation>
        <x14:dataValidation type="list" allowBlank="1" showInputMessage="1" showErrorMessage="1" xr:uid="{63CD1196-E5C3-4A33-8568-7D000AAADECD}">
          <x14:formula1>
            <xm:f>margins!$W$140:$W$141</xm:f>
          </x14:formula1>
          <xm:sqref>U25</xm:sqref>
        </x14:dataValidation>
        <x14:dataValidation type="list" allowBlank="1" showInputMessage="1" showErrorMessage="1" xr:uid="{E74B079D-5417-4AE7-8B88-61403A64E729}">
          <x14:formula1>
            <xm:f>margins!$N$165:$N$167</xm:f>
          </x14:formula1>
          <xm:sqref>U33</xm:sqref>
        </x14:dataValidation>
        <x14:dataValidation type="list" allowBlank="1" showInputMessage="1" showErrorMessage="1" xr:uid="{FEFE0EF6-0D8A-4A52-99C4-EB7FB342BC19}">
          <x14:formula1>
            <xm:f>margins!$N$170:$N$176</xm:f>
          </x14:formula1>
          <xm:sqref>U30</xm:sqref>
        </x14:dataValidation>
        <x14:dataValidation type="list" allowBlank="1" showInputMessage="1" showErrorMessage="1" xr:uid="{7BCCE9F1-FCC8-4471-8A85-CADFD94011D0}">
          <x14:formula1>
            <xm:f>margins!$W$113:$W$120</xm:f>
          </x14:formula1>
          <xm:sqref>U24</xm:sqref>
        </x14:dataValidation>
        <x14:dataValidation type="list" allowBlank="1" showInputMessage="1" showErrorMessage="1" xr:uid="{D82C7FB5-A38F-43B3-BFDA-261C18E4472D}">
          <x14:formula1>
            <xm:f>margins!$W$158:$W$163</xm:f>
          </x14:formula1>
          <xm:sqref>U19</xm:sqref>
        </x14:dataValidation>
        <x14:dataValidation type="list" allowBlank="1" showInputMessage="1" showErrorMessage="1" xr:uid="{78A8221B-3D5F-4038-93A8-48E965C46EA1}">
          <x14:formula1>
            <xm:f>margins!$W$165:$W$166</xm:f>
          </x14:formula1>
          <xm:sqref>U32</xm:sqref>
        </x14:dataValidation>
        <x14:dataValidation type="list" allowBlank="1" showInputMessage="1" showErrorMessage="1" xr:uid="{3F11FFDA-CA51-450A-9CA3-BEBB4AEF669C}">
          <x14:formula1>
            <xm:f>margins!$W$171:$W$173</xm:f>
          </x14:formula1>
          <xm:sqref>U34</xm:sqref>
        </x14:dataValidation>
        <x14:dataValidation type="list" allowBlank="1" showInputMessage="1" showErrorMessage="1" xr:uid="{9E142028-CB88-4D81-AD71-552031D4ACDB}">
          <x14:formula1>
            <xm:f>margins!$R$147:$R$154</xm:f>
          </x14:formula1>
          <xm:sqref>U28</xm:sqref>
        </x14:dataValidation>
        <x14:dataValidation type="list" allowBlank="1" showInputMessage="1" showErrorMessage="1" xr:uid="{25AAB05F-266C-4267-B4BE-AEFB2030A59B}">
          <x14:formula1>
            <xm:f>margins!$R$152:$R$154</xm:f>
          </x14:formula1>
          <xm:sqref>U29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5E498-0A94-46C3-9102-484A51BAC101}">
  <sheetPr codeName="Sheet34">
    <tabColor rgb="FF00B050"/>
  </sheetPr>
  <dimension ref="A1:AJ127"/>
  <sheetViews>
    <sheetView view="pageBreakPreview" zoomScaleNormal="100" zoomScaleSheetLayoutView="100" workbookViewId="0">
      <selection activeCell="S25" sqref="S25"/>
    </sheetView>
  </sheetViews>
  <sheetFormatPr defaultRowHeight="15"/>
  <cols>
    <col min="1" max="1" width="3.5703125" style="1197" customWidth="1"/>
    <col min="2" max="2" width="17.7109375" style="1196" customWidth="1"/>
    <col min="3" max="4" width="13.7109375" style="1196" customWidth="1"/>
    <col min="5" max="5" width="1.5703125" style="1196" customWidth="1"/>
    <col min="6" max="6" width="13.85546875" style="1196" customWidth="1"/>
    <col min="7" max="8" width="13.7109375" style="1196" customWidth="1"/>
    <col min="9" max="9" width="1.5703125" style="1196" customWidth="1"/>
    <col min="10" max="11" width="13.7109375" style="1196" customWidth="1"/>
    <col min="12" max="12" width="16.5703125" style="1196" customWidth="1"/>
    <col min="13" max="13" width="1.42578125" style="1196" customWidth="1"/>
    <col min="14" max="16" width="13.7109375" style="1196" customWidth="1"/>
    <col min="17" max="17" width="2" style="1196" customWidth="1"/>
    <col min="18" max="16384" width="9.140625" style="1195"/>
  </cols>
  <sheetData>
    <row r="1" spans="1:17" s="1196" customFormat="1">
      <c r="A1" s="1434"/>
      <c r="B1" s="1204"/>
      <c r="C1" s="1204"/>
      <c r="D1" s="1204"/>
      <c r="E1" s="1204"/>
      <c r="F1" s="1204"/>
      <c r="G1" s="1204"/>
      <c r="H1" s="1204"/>
      <c r="I1" s="1204"/>
      <c r="J1" s="1204"/>
      <c r="K1" s="1204"/>
      <c r="L1" s="1204"/>
      <c r="M1" s="1204"/>
      <c r="N1" s="1204"/>
      <c r="O1" s="1204"/>
      <c r="P1" s="1204"/>
      <c r="Q1" s="1433"/>
    </row>
    <row r="2" spans="1:17" s="1196" customFormat="1">
      <c r="A2" s="1345"/>
      <c r="B2" s="1201"/>
      <c r="C2" s="1201"/>
      <c r="D2" s="1201"/>
      <c r="E2" s="1201"/>
      <c r="F2" s="1201"/>
      <c r="G2" s="1201"/>
      <c r="H2" s="1201"/>
      <c r="I2" s="1201"/>
      <c r="J2" s="1201"/>
      <c r="K2" s="1201"/>
      <c r="L2" s="1898" t="s">
        <v>383</v>
      </c>
      <c r="M2" s="1898"/>
      <c r="N2" s="1898"/>
      <c r="O2" s="1899">
        <f ca="1">NOW()</f>
        <v>45933.35966840278</v>
      </c>
      <c r="P2" s="1899"/>
      <c r="Q2" s="1342"/>
    </row>
    <row r="3" spans="1:17" s="1196" customFormat="1">
      <c r="A3" s="1345"/>
      <c r="B3" s="1201"/>
      <c r="C3" s="1201"/>
      <c r="D3" s="1201"/>
      <c r="E3" s="1201"/>
      <c r="F3" s="1201"/>
      <c r="G3" s="1201"/>
      <c r="H3" s="1201"/>
      <c r="I3" s="1201"/>
      <c r="J3" s="1201"/>
      <c r="K3" s="1201"/>
      <c r="L3" s="1201"/>
      <c r="M3" s="1201"/>
      <c r="N3" s="1898" t="s">
        <v>699</v>
      </c>
      <c r="O3" s="1898"/>
      <c r="P3" s="1898"/>
      <c r="Q3" s="1342"/>
    </row>
    <row r="4" spans="1:17" s="1196" customFormat="1">
      <c r="A4" s="1345"/>
      <c r="B4" s="1201"/>
      <c r="C4" s="1201"/>
      <c r="D4" s="1201"/>
      <c r="E4" s="1201"/>
      <c r="F4" s="1201"/>
      <c r="G4" s="1201"/>
      <c r="H4" s="1201"/>
      <c r="I4" s="1201"/>
      <c r="J4" s="1201"/>
      <c r="K4" s="1201"/>
      <c r="L4" s="1201"/>
      <c r="M4" s="1201"/>
      <c r="N4" s="1201"/>
      <c r="O4" s="1898"/>
      <c r="P4" s="1898"/>
      <c r="Q4" s="1342"/>
    </row>
    <row r="5" spans="1:17" s="1196" customFormat="1">
      <c r="A5" s="1345"/>
      <c r="B5" s="1201"/>
      <c r="C5" s="1201"/>
      <c r="D5" s="1201"/>
      <c r="E5" s="1201"/>
      <c r="F5" s="1201"/>
      <c r="G5" s="1201"/>
      <c r="H5" s="1201"/>
      <c r="I5" s="1201"/>
      <c r="J5" s="1201"/>
      <c r="K5" s="1201"/>
      <c r="L5" s="1201"/>
      <c r="M5" s="1201"/>
      <c r="N5" s="1201"/>
      <c r="O5" s="1898" t="s">
        <v>378</v>
      </c>
      <c r="P5" s="1898"/>
      <c r="Q5" s="1342"/>
    </row>
    <row r="6" spans="1:17" s="1196" customFormat="1">
      <c r="A6" s="1345"/>
      <c r="B6" s="1201"/>
      <c r="C6" s="1201"/>
      <c r="D6" s="1201"/>
      <c r="E6" s="1201"/>
      <c r="F6" s="1201"/>
      <c r="G6" s="1201"/>
      <c r="H6" s="1201"/>
      <c r="I6" s="1201"/>
      <c r="J6" s="1201"/>
      <c r="K6" s="1201"/>
      <c r="L6" s="1201"/>
      <c r="M6" s="1201"/>
      <c r="N6" s="1201"/>
      <c r="O6" s="1201"/>
      <c r="P6" s="1201"/>
      <c r="Q6" s="1342"/>
    </row>
    <row r="7" spans="1:17" s="1196" customFormat="1">
      <c r="A7" s="1345"/>
      <c r="B7" s="1201"/>
      <c r="C7" s="1201"/>
      <c r="D7" s="1201"/>
      <c r="E7" s="1201"/>
      <c r="F7" s="1201"/>
      <c r="G7" s="1201"/>
      <c r="H7" s="1201"/>
      <c r="I7" s="1201"/>
      <c r="J7" s="1201"/>
      <c r="K7" s="1201"/>
      <c r="L7" s="1201"/>
      <c r="M7" s="1201"/>
      <c r="N7" s="1201"/>
      <c r="O7" s="1201"/>
      <c r="P7" s="1201"/>
      <c r="Q7" s="1342"/>
    </row>
    <row r="8" spans="1:17" s="1196" customFormat="1">
      <c r="A8" s="1345"/>
      <c r="B8" s="1201"/>
      <c r="C8" s="1201"/>
      <c r="D8" s="1201"/>
      <c r="E8" s="1201"/>
      <c r="F8" s="1201"/>
      <c r="G8" s="1201"/>
      <c r="H8" s="1201"/>
      <c r="I8" s="1201"/>
      <c r="J8" s="1201"/>
      <c r="K8" s="1201"/>
      <c r="L8" s="1201"/>
      <c r="M8" s="1201"/>
      <c r="N8" s="1201"/>
      <c r="O8" s="1201"/>
      <c r="P8" s="1201"/>
      <c r="Q8" s="1342"/>
    </row>
    <row r="9" spans="1:17" s="1196" customFormat="1" ht="15.75" thickBot="1">
      <c r="A9" s="1345"/>
      <c r="B9" s="1201"/>
      <c r="C9" s="1201"/>
      <c r="D9" s="1201"/>
      <c r="E9" s="1201"/>
      <c r="F9" s="1201"/>
      <c r="G9" s="1201"/>
      <c r="H9" s="1201"/>
      <c r="I9" s="1201"/>
      <c r="J9" s="1201"/>
      <c r="K9" s="1201"/>
      <c r="L9" s="1201"/>
      <c r="M9" s="1201"/>
      <c r="N9" s="1201"/>
      <c r="O9" s="1201"/>
      <c r="P9" s="1201"/>
      <c r="Q9" s="1342"/>
    </row>
    <row r="10" spans="1:17" s="1196" customFormat="1" ht="14.25" customHeight="1">
      <c r="A10" s="1900" t="s">
        <v>727</v>
      </c>
      <c r="B10" s="1901"/>
      <c r="C10" s="1901"/>
      <c r="D10" s="1901"/>
      <c r="E10" s="1901"/>
      <c r="F10" s="1901"/>
      <c r="G10" s="1901"/>
      <c r="H10" s="1901"/>
      <c r="I10" s="1901"/>
      <c r="J10" s="1901"/>
      <c r="K10" s="1901"/>
      <c r="L10" s="1901"/>
      <c r="M10" s="1901"/>
      <c r="N10" s="1901"/>
      <c r="O10" s="1901"/>
      <c r="P10" s="1901"/>
      <c r="Q10" s="1902"/>
    </row>
    <row r="11" spans="1:17" s="1196" customFormat="1" ht="15" customHeight="1" thickBot="1">
      <c r="A11" s="1903"/>
      <c r="B11" s="1904"/>
      <c r="C11" s="1904"/>
      <c r="D11" s="1904"/>
      <c r="E11" s="1904"/>
      <c r="F11" s="1904"/>
      <c r="G11" s="1904"/>
      <c r="H11" s="1904"/>
      <c r="I11" s="1904"/>
      <c r="J11" s="1904"/>
      <c r="K11" s="1904"/>
      <c r="L11" s="1904"/>
      <c r="M11" s="1904"/>
      <c r="N11" s="1904"/>
      <c r="O11" s="1904"/>
      <c r="P11" s="1904"/>
      <c r="Q11" s="1905"/>
    </row>
    <row r="12" spans="1:17" s="1196" customFormat="1" ht="15.75" thickBot="1">
      <c r="A12" s="1345"/>
      <c r="B12" s="1201"/>
      <c r="C12" s="1201"/>
      <c r="D12" s="1201"/>
      <c r="E12" s="1201"/>
      <c r="F12" s="1201"/>
      <c r="G12" s="1201"/>
      <c r="H12" s="1201"/>
      <c r="I12" s="1201"/>
      <c r="J12" s="1201"/>
      <c r="K12" s="1201"/>
      <c r="L12" s="1201"/>
      <c r="M12" s="1201"/>
      <c r="N12" s="1201"/>
      <c r="O12" s="1201"/>
      <c r="P12" s="1201"/>
      <c r="Q12" s="1342"/>
    </row>
    <row r="13" spans="1:17" s="1196" customFormat="1" ht="15.75" thickBot="1">
      <c r="A13" s="1345"/>
      <c r="B13" s="1987" t="s">
        <v>246</v>
      </c>
      <c r="C13" s="1989" t="s">
        <v>722</v>
      </c>
      <c r="D13" s="1888"/>
      <c r="E13" s="1888"/>
      <c r="F13" s="1889"/>
      <c r="H13" s="1887" t="s">
        <v>246</v>
      </c>
      <c r="I13" s="1507"/>
      <c r="J13" s="1989" t="s">
        <v>721</v>
      </c>
      <c r="K13" s="1888"/>
      <c r="L13" s="1889"/>
      <c r="M13" s="1201"/>
      <c r="N13" s="1344" t="s">
        <v>724</v>
      </c>
      <c r="O13" s="1"/>
      <c r="Q13" s="1342"/>
    </row>
    <row r="14" spans="1:17" s="1196" customFormat="1" ht="15.75" thickBot="1">
      <c r="A14" s="1345"/>
      <c r="B14" s="1988"/>
      <c r="C14" s="1506" t="s">
        <v>13</v>
      </c>
      <c r="D14" s="1313" t="s">
        <v>101</v>
      </c>
      <c r="E14" s="1505"/>
      <c r="F14" s="1504" t="s">
        <v>719</v>
      </c>
      <c r="H14" s="1990"/>
      <c r="I14" s="1503"/>
      <c r="J14" s="1502" t="s">
        <v>247</v>
      </c>
      <c r="K14" s="1501" t="s">
        <v>247</v>
      </c>
      <c r="L14" s="1500" t="s">
        <v>719</v>
      </c>
      <c r="M14" s="1201"/>
      <c r="N14" s="2043" t="s">
        <v>6</v>
      </c>
      <c r="O14" s="2036"/>
      <c r="P14" s="1417">
        <v>101</v>
      </c>
      <c r="Q14" s="1342"/>
    </row>
    <row r="15" spans="1:17" s="1196" customFormat="1">
      <c r="A15" s="1345"/>
      <c r="B15" s="1495">
        <v>6.5</v>
      </c>
      <c r="C15" s="1499"/>
      <c r="D15" s="1498"/>
      <c r="E15" s="1497"/>
      <c r="F15" s="1496"/>
      <c r="H15" s="1495">
        <v>6.5</v>
      </c>
      <c r="I15" s="1494"/>
      <c r="J15" s="1493"/>
      <c r="K15" s="1393"/>
      <c r="L15" s="1492"/>
      <c r="M15" s="1201"/>
      <c r="N15" s="2041" t="s">
        <v>411</v>
      </c>
      <c r="O15" s="2042"/>
      <c r="P15" s="1412">
        <v>100</v>
      </c>
      <c r="Q15" s="1342"/>
    </row>
    <row r="16" spans="1:17" s="1196" customFormat="1">
      <c r="A16" s="1345"/>
      <c r="B16" s="1400">
        <v>6.625</v>
      </c>
      <c r="C16" s="1405"/>
      <c r="D16" s="1481"/>
      <c r="E16" s="1483"/>
      <c r="F16" s="1404"/>
      <c r="H16" s="1400">
        <v>6.625</v>
      </c>
      <c r="I16" s="1490"/>
      <c r="J16" s="1405"/>
      <c r="K16" s="1481"/>
      <c r="L16" s="1404"/>
      <c r="M16" s="1201"/>
      <c r="N16" s="2041" t="s">
        <v>718</v>
      </c>
      <c r="O16" s="2042"/>
      <c r="P16" s="1412">
        <v>0</v>
      </c>
      <c r="Q16" s="1342"/>
    </row>
    <row r="17" spans="1:17" s="1196" customFormat="1" ht="15.75" thickBot="1">
      <c r="A17" s="1345"/>
      <c r="B17" s="1400">
        <v>6.75</v>
      </c>
      <c r="C17" s="1405"/>
      <c r="D17" s="1481"/>
      <c r="E17" s="1483"/>
      <c r="F17" s="1404"/>
      <c r="H17" s="1400">
        <v>6.75</v>
      </c>
      <c r="I17" s="1482"/>
      <c r="J17" s="1405"/>
      <c r="K17" s="1481"/>
      <c r="L17" s="1404"/>
      <c r="M17" s="1201"/>
      <c r="N17" s="2037" t="s">
        <v>695</v>
      </c>
      <c r="O17" s="2038"/>
      <c r="P17" s="1419">
        <v>-0.375</v>
      </c>
      <c r="Q17" s="1342"/>
    </row>
    <row r="18" spans="1:17" s="1196" customFormat="1">
      <c r="A18" s="1345"/>
      <c r="B18" s="1400">
        <v>6.875</v>
      </c>
      <c r="C18" s="1405"/>
      <c r="D18" s="1481"/>
      <c r="E18" s="1483"/>
      <c r="F18" s="1404"/>
      <c r="H18" s="1400">
        <v>6.875</v>
      </c>
      <c r="I18" s="1482"/>
      <c r="J18" s="1405"/>
      <c r="K18" s="1481"/>
      <c r="L18" s="1404"/>
      <c r="M18" s="1201"/>
      <c r="Q18" s="1342"/>
    </row>
    <row r="19" spans="1:17" s="1196" customFormat="1" ht="15.75" thickBot="1">
      <c r="A19" s="1345"/>
      <c r="B19" s="1400">
        <v>7</v>
      </c>
      <c r="C19" s="1405"/>
      <c r="D19" s="1481"/>
      <c r="E19" s="1483"/>
      <c r="F19" s="1404"/>
      <c r="H19" s="1400">
        <v>7</v>
      </c>
      <c r="I19" s="1482"/>
      <c r="J19" s="1405"/>
      <c r="K19" s="1481"/>
      <c r="L19" s="1404"/>
      <c r="M19" s="1201"/>
      <c r="N19" s="1344" t="s">
        <v>717</v>
      </c>
      <c r="O19" s="1"/>
      <c r="P19" s="1463"/>
      <c r="Q19" s="1342"/>
    </row>
    <row r="20" spans="1:17" s="1196" customFormat="1">
      <c r="A20" s="1345"/>
      <c r="B20" s="1400">
        <v>7.125</v>
      </c>
      <c r="C20" s="1405"/>
      <c r="D20" s="1481"/>
      <c r="E20" s="1483"/>
      <c r="F20" s="1404"/>
      <c r="H20" s="1400">
        <v>7.125</v>
      </c>
      <c r="I20" s="1482"/>
      <c r="J20" s="1405"/>
      <c r="K20" s="1481"/>
      <c r="L20" s="1404"/>
      <c r="M20" s="1201"/>
      <c r="N20" s="2043" t="s">
        <v>282</v>
      </c>
      <c r="O20" s="2036"/>
      <c r="P20" s="1417">
        <v>-0.125</v>
      </c>
      <c r="Q20" s="1342"/>
    </row>
    <row r="21" spans="1:17" s="1196" customFormat="1">
      <c r="A21" s="1345"/>
      <c r="B21" s="1400">
        <v>7.25</v>
      </c>
      <c r="C21" s="1405"/>
      <c r="D21" s="1481"/>
      <c r="E21" s="1483"/>
      <c r="F21" s="1404"/>
      <c r="H21" s="1400">
        <v>7.25</v>
      </c>
      <c r="I21" s="1482"/>
      <c r="J21" s="1405"/>
      <c r="K21" s="1481"/>
      <c r="L21" s="1404"/>
      <c r="M21" s="1201"/>
      <c r="N21" s="2041" t="s">
        <v>716</v>
      </c>
      <c r="O21" s="2042"/>
      <c r="P21" s="1412">
        <v>-0.25</v>
      </c>
      <c r="Q21" s="1342"/>
    </row>
    <row r="22" spans="1:17" s="1196" customFormat="1">
      <c r="A22" s="1345"/>
      <c r="B22" s="1400">
        <v>7.375</v>
      </c>
      <c r="C22" s="1405"/>
      <c r="D22" s="1481"/>
      <c r="E22" s="1483"/>
      <c r="F22" s="1404"/>
      <c r="H22" s="1400">
        <v>7.375</v>
      </c>
      <c r="I22" s="1482"/>
      <c r="J22" s="1405"/>
      <c r="K22" s="1481"/>
      <c r="L22" s="1404"/>
      <c r="M22" s="1201"/>
      <c r="N22" s="2041" t="s">
        <v>715</v>
      </c>
      <c r="O22" s="2042"/>
      <c r="P22" s="1412">
        <v>-0.375</v>
      </c>
      <c r="Q22" s="1342"/>
    </row>
    <row r="23" spans="1:17" s="1196" customFormat="1" ht="14.25" customHeight="1" thickBot="1">
      <c r="A23" s="1345"/>
      <c r="B23" s="1400">
        <v>7.5</v>
      </c>
      <c r="C23" s="1405"/>
      <c r="D23" s="1481"/>
      <c r="E23" s="1483"/>
      <c r="F23" s="1404"/>
      <c r="H23" s="1400">
        <v>7.5</v>
      </c>
      <c r="I23" s="1482"/>
      <c r="J23" s="1405"/>
      <c r="K23" s="1481"/>
      <c r="L23" s="1404"/>
      <c r="M23" s="1201"/>
      <c r="N23" s="2037" t="s">
        <v>714</v>
      </c>
      <c r="O23" s="2038"/>
      <c r="P23" s="1419">
        <v>-0.5</v>
      </c>
      <c r="Q23" s="1342"/>
    </row>
    <row r="24" spans="1:17" s="1196" customFormat="1">
      <c r="A24" s="1345"/>
      <c r="B24" s="1400">
        <v>7.625</v>
      </c>
      <c r="C24" s="1405"/>
      <c r="D24" s="1481"/>
      <c r="E24" s="1483"/>
      <c r="F24" s="1404"/>
      <c r="H24" s="1400">
        <v>7.625</v>
      </c>
      <c r="I24" s="1482"/>
      <c r="J24" s="1405"/>
      <c r="K24" s="1481"/>
      <c r="L24" s="1404"/>
      <c r="M24" s="1201"/>
      <c r="Q24" s="1342"/>
    </row>
    <row r="25" spans="1:17" s="1196" customFormat="1" ht="14.25" customHeight="1" thickBot="1">
      <c r="A25" s="1345"/>
      <c r="B25" s="1400">
        <v>7.75</v>
      </c>
      <c r="C25" s="1405"/>
      <c r="D25" s="1481"/>
      <c r="E25" s="1483"/>
      <c r="F25" s="1404"/>
      <c r="H25" s="1400">
        <v>7.75</v>
      </c>
      <c r="I25" s="1482"/>
      <c r="J25" s="1405"/>
      <c r="K25" s="1481"/>
      <c r="L25" s="1404"/>
      <c r="M25" s="1201"/>
      <c r="N25" s="1344" t="s">
        <v>688</v>
      </c>
      <c r="P25" s="1201"/>
      <c r="Q25" s="1342"/>
    </row>
    <row r="26" spans="1:17" s="1196" customFormat="1">
      <c r="A26" s="1345"/>
      <c r="B26" s="1400">
        <v>7.875</v>
      </c>
      <c r="C26" s="1405"/>
      <c r="D26" s="1481"/>
      <c r="E26" s="1483"/>
      <c r="F26" s="1404"/>
      <c r="H26" s="1400">
        <v>7.875</v>
      </c>
      <c r="I26" s="1482"/>
      <c r="J26" s="1405"/>
      <c r="K26" s="1481"/>
      <c r="L26" s="1404"/>
      <c r="M26" s="1201"/>
      <c r="N26" s="1418" t="s">
        <v>287</v>
      </c>
      <c r="O26" s="1890" t="s">
        <v>686</v>
      </c>
      <c r="P26" s="2039"/>
      <c r="Q26" s="1342"/>
    </row>
    <row r="27" spans="1:17" s="1196" customFormat="1" ht="14.25" customHeight="1">
      <c r="A27" s="1345"/>
      <c r="B27" s="1400">
        <v>8</v>
      </c>
      <c r="C27" s="1405"/>
      <c r="D27" s="1481"/>
      <c r="E27" s="1483"/>
      <c r="F27" s="1404"/>
      <c r="H27" s="1400">
        <v>8</v>
      </c>
      <c r="I27" s="1482"/>
      <c r="J27" s="1405"/>
      <c r="K27" s="1481"/>
      <c r="L27" s="1404"/>
      <c r="M27" s="1201"/>
      <c r="N27" s="1413" t="s">
        <v>243</v>
      </c>
      <c r="O27" s="1894">
        <v>5</v>
      </c>
      <c r="P27" s="2040"/>
      <c r="Q27" s="1342"/>
    </row>
    <row r="28" spans="1:17" s="1196" customFormat="1">
      <c r="A28" s="1345"/>
      <c r="B28" s="1400">
        <v>8.125</v>
      </c>
      <c r="C28" s="1405"/>
      <c r="D28" s="1481"/>
      <c r="E28" s="1483"/>
      <c r="F28" s="1404"/>
      <c r="H28" s="1400">
        <v>8.125</v>
      </c>
      <c r="I28" s="1482"/>
      <c r="J28" s="1405"/>
      <c r="K28" s="1481"/>
      <c r="L28" s="1404"/>
      <c r="M28" s="1201"/>
      <c r="N28" s="1413" t="s">
        <v>685</v>
      </c>
      <c r="O28" s="1894" t="s">
        <v>684</v>
      </c>
      <c r="P28" s="2040"/>
      <c r="Q28" s="1342"/>
    </row>
    <row r="29" spans="1:17" s="1196" customFormat="1">
      <c r="A29" s="1345"/>
      <c r="B29" s="1400">
        <v>8.25</v>
      </c>
      <c r="C29" s="1405"/>
      <c r="D29" s="1481"/>
      <c r="E29" s="1483"/>
      <c r="F29" s="1404"/>
      <c r="H29" s="1400">
        <v>8.25</v>
      </c>
      <c r="I29" s="1482"/>
      <c r="J29" s="1405"/>
      <c r="K29" s="1481"/>
      <c r="L29" s="1404"/>
      <c r="M29" s="1201"/>
      <c r="N29" s="1413" t="s">
        <v>683</v>
      </c>
      <c r="O29" s="1985" t="s">
        <v>283</v>
      </c>
      <c r="P29" s="2044"/>
      <c r="Q29" s="1342"/>
    </row>
    <row r="30" spans="1:17" s="1196" customFormat="1" ht="15.75" thickBot="1">
      <c r="A30" s="1345"/>
      <c r="B30" s="1400">
        <v>8.375</v>
      </c>
      <c r="C30" s="1405"/>
      <c r="D30" s="1481"/>
      <c r="E30" s="1483"/>
      <c r="F30" s="1404"/>
      <c r="H30" s="1400">
        <v>8.375</v>
      </c>
      <c r="I30" s="1482"/>
      <c r="J30" s="1405"/>
      <c r="K30" s="1481"/>
      <c r="L30" s="1404"/>
      <c r="M30" s="1201"/>
      <c r="N30" s="1420" t="s">
        <v>682</v>
      </c>
      <c r="O30" s="1892" t="s">
        <v>3</v>
      </c>
      <c r="P30" s="2048"/>
      <c r="Q30" s="1342"/>
    </row>
    <row r="31" spans="1:17" s="1196" customFormat="1">
      <c r="A31" s="1345"/>
      <c r="B31" s="1400">
        <v>8.5</v>
      </c>
      <c r="C31" s="1405"/>
      <c r="D31" s="1481"/>
      <c r="E31" s="1483"/>
      <c r="F31" s="1404"/>
      <c r="H31" s="1400">
        <v>8.5</v>
      </c>
      <c r="I31" s="1482"/>
      <c r="J31" s="1405"/>
      <c r="K31" s="1481"/>
      <c r="L31" s="1404"/>
      <c r="M31" s="1201"/>
      <c r="Q31" s="1342"/>
    </row>
    <row r="32" spans="1:17" s="1196" customFormat="1" ht="15.75" thickBot="1">
      <c r="A32" s="1345"/>
      <c r="B32" s="1400">
        <v>8.625</v>
      </c>
      <c r="C32" s="1405"/>
      <c r="D32" s="1481"/>
      <c r="E32" s="1483"/>
      <c r="F32" s="1404"/>
      <c r="H32" s="1400">
        <v>8.625</v>
      </c>
      <c r="I32" s="1482"/>
      <c r="J32" s="1405"/>
      <c r="K32" s="1481"/>
      <c r="L32" s="1404"/>
      <c r="M32" s="1201"/>
      <c r="N32" s="1344" t="s">
        <v>713</v>
      </c>
      <c r="O32" s="1201"/>
      <c r="P32" s="1201"/>
      <c r="Q32" s="1342"/>
    </row>
    <row r="33" spans="1:17" s="1196" customFormat="1" ht="15.75" thickBot="1">
      <c r="A33" s="1345"/>
      <c r="B33" s="1400">
        <v>8.75</v>
      </c>
      <c r="C33" s="1405"/>
      <c r="D33" s="1481"/>
      <c r="E33" s="1483"/>
      <c r="F33" s="1404"/>
      <c r="H33" s="1400">
        <v>8.75</v>
      </c>
      <c r="I33" s="1482"/>
      <c r="J33" s="1405"/>
      <c r="K33" s="1481"/>
      <c r="L33" s="1404"/>
      <c r="M33" s="1201"/>
      <c r="O33" s="1489" t="s">
        <v>712</v>
      </c>
      <c r="P33" s="1488" t="s">
        <v>6</v>
      </c>
      <c r="Q33" s="1342"/>
    </row>
    <row r="34" spans="1:17" s="1196" customFormat="1">
      <c r="A34" s="1345"/>
      <c r="B34" s="1400">
        <v>8.875</v>
      </c>
      <c r="C34" s="1405"/>
      <c r="D34" s="1481"/>
      <c r="E34" s="1483"/>
      <c r="F34" s="1404"/>
      <c r="H34" s="1400">
        <v>8.875</v>
      </c>
      <c r="I34" s="1482"/>
      <c r="J34" s="1405"/>
      <c r="K34" s="1481"/>
      <c r="L34" s="1404"/>
      <c r="M34" s="1201"/>
      <c r="N34" s="1391" t="s">
        <v>112</v>
      </c>
      <c r="O34" s="1487">
        <v>0.5</v>
      </c>
      <c r="P34" s="1486">
        <v>101</v>
      </c>
      <c r="Q34" s="1342"/>
    </row>
    <row r="35" spans="1:17" s="1196" customFormat="1">
      <c r="A35" s="1345"/>
      <c r="B35" s="1400">
        <v>9</v>
      </c>
      <c r="C35" s="1405"/>
      <c r="D35" s="1481"/>
      <c r="E35" s="1483"/>
      <c r="F35" s="1404"/>
      <c r="H35" s="1400">
        <v>9</v>
      </c>
      <c r="I35" s="1482"/>
      <c r="J35" s="1405"/>
      <c r="K35" s="1481"/>
      <c r="L35" s="1404"/>
      <c r="M35" s="1201"/>
      <c r="N35" s="1383" t="s">
        <v>113</v>
      </c>
      <c r="O35" s="1485">
        <v>0.25</v>
      </c>
      <c r="P35" s="1416">
        <v>101</v>
      </c>
      <c r="Q35" s="1342"/>
    </row>
    <row r="36" spans="1:17" s="1196" customFormat="1">
      <c r="A36" s="1345"/>
      <c r="B36" s="1400">
        <v>9.125</v>
      </c>
      <c r="C36" s="1405"/>
      <c r="D36" s="1481"/>
      <c r="E36" s="1483"/>
      <c r="F36" s="1404"/>
      <c r="H36" s="1400">
        <v>9.125</v>
      </c>
      <c r="I36" s="1482"/>
      <c r="J36" s="1405"/>
      <c r="K36" s="1481"/>
      <c r="L36" s="1404"/>
      <c r="M36" s="1201"/>
      <c r="N36" s="1383" t="s">
        <v>711</v>
      </c>
      <c r="O36" s="1485">
        <v>0</v>
      </c>
      <c r="P36" s="1416">
        <v>101</v>
      </c>
      <c r="Q36" s="1342"/>
    </row>
    <row r="37" spans="1:17" s="1196" customFormat="1">
      <c r="A37" s="1345"/>
      <c r="B37" s="1400">
        <v>9.25</v>
      </c>
      <c r="C37" s="1405"/>
      <c r="D37" s="1481"/>
      <c r="E37" s="1483"/>
      <c r="F37" s="1404"/>
      <c r="H37" s="1400">
        <v>9.25</v>
      </c>
      <c r="I37" s="1482"/>
      <c r="J37" s="1405"/>
      <c r="K37" s="1481"/>
      <c r="L37" s="1404"/>
      <c r="M37" s="1201"/>
      <c r="N37" s="1383" t="s">
        <v>710</v>
      </c>
      <c r="O37" s="1485">
        <v>-0.375</v>
      </c>
      <c r="P37" s="1416">
        <v>101</v>
      </c>
      <c r="Q37" s="1342"/>
    </row>
    <row r="38" spans="1:17" s="1196" customFormat="1">
      <c r="A38" s="1345"/>
      <c r="B38" s="1400">
        <v>9.375</v>
      </c>
      <c r="C38" s="1405"/>
      <c r="D38" s="1481"/>
      <c r="E38" s="1483"/>
      <c r="F38" s="1404"/>
      <c r="H38" s="1400">
        <v>9.375</v>
      </c>
      <c r="I38" s="1482"/>
      <c r="J38" s="1405"/>
      <c r="K38" s="1481"/>
      <c r="L38" s="1404"/>
      <c r="M38" s="1201"/>
      <c r="N38" s="1383" t="s">
        <v>709</v>
      </c>
      <c r="O38" s="1485">
        <v>-0.75</v>
      </c>
      <c r="P38" s="1416">
        <v>101</v>
      </c>
      <c r="Q38" s="1342"/>
    </row>
    <row r="39" spans="1:17" s="1196" customFormat="1" ht="15.75" thickBot="1">
      <c r="A39" s="1345"/>
      <c r="B39" s="1400">
        <v>9.5</v>
      </c>
      <c r="C39" s="1405"/>
      <c r="D39" s="1481"/>
      <c r="E39" s="1483"/>
      <c r="F39" s="1404"/>
      <c r="H39" s="1400">
        <v>9.5</v>
      </c>
      <c r="I39" s="1482"/>
      <c r="J39" s="1405"/>
      <c r="K39" s="1481"/>
      <c r="L39" s="1404"/>
      <c r="M39" s="1201"/>
      <c r="N39" s="1382" t="s">
        <v>708</v>
      </c>
      <c r="O39" s="1484">
        <v>-1</v>
      </c>
      <c r="P39" s="1414">
        <v>99.75</v>
      </c>
      <c r="Q39" s="1342"/>
    </row>
    <row r="40" spans="1:17" s="1196" customFormat="1" ht="15.75" thickBot="1">
      <c r="A40" s="1345"/>
      <c r="B40" s="1400"/>
      <c r="C40" s="1405"/>
      <c r="D40" s="1481"/>
      <c r="E40" s="1483"/>
      <c r="F40" s="1404"/>
      <c r="H40" s="1400"/>
      <c r="I40" s="1482"/>
      <c r="J40" s="1405"/>
      <c r="K40" s="1481"/>
      <c r="L40" s="1404"/>
      <c r="M40" s="1201"/>
      <c r="N40" s="1509" t="s">
        <v>495</v>
      </c>
      <c r="O40" s="1508"/>
      <c r="P40" s="1508"/>
      <c r="Q40" s="1342"/>
    </row>
    <row r="41" spans="1:17" s="1196" customFormat="1" ht="15" customHeight="1">
      <c r="A41" s="1345"/>
      <c r="B41" s="1871" t="s">
        <v>647</v>
      </c>
      <c r="C41" s="1983"/>
      <c r="D41" s="1983"/>
      <c r="E41" s="1983"/>
      <c r="F41" s="1872"/>
      <c r="G41" s="1201"/>
      <c r="H41" s="1871" t="s">
        <v>647</v>
      </c>
      <c r="I41" s="1983"/>
      <c r="J41" s="1983"/>
      <c r="K41" s="1983"/>
      <c r="L41" s="1872"/>
      <c r="M41" s="1201"/>
      <c r="N41" s="2032" t="s">
        <v>496</v>
      </c>
      <c r="O41" s="2032"/>
      <c r="P41" s="2032"/>
      <c r="Q41" s="1342"/>
    </row>
    <row r="42" spans="1:17" s="1196" customFormat="1">
      <c r="A42" s="1345"/>
      <c r="B42" s="1973" t="s">
        <v>62</v>
      </c>
      <c r="C42" s="1974"/>
      <c r="D42" s="1974">
        <v>0.375</v>
      </c>
      <c r="E42" s="1974"/>
      <c r="F42" s="1520"/>
      <c r="G42" s="1201"/>
      <c r="H42" s="1973" t="s">
        <v>62</v>
      </c>
      <c r="I42" s="1974"/>
      <c r="J42" s="1974">
        <v>0.375</v>
      </c>
      <c r="K42" s="1974"/>
      <c r="L42" s="1520"/>
      <c r="M42" s="1201"/>
      <c r="N42" s="2032"/>
      <c r="O42" s="2032"/>
      <c r="P42" s="2032"/>
      <c r="Q42" s="1342"/>
    </row>
    <row r="43" spans="1:17" s="1196" customFormat="1" ht="15" customHeight="1">
      <c r="A43" s="1345"/>
      <c r="B43" s="1973" t="s">
        <v>728</v>
      </c>
      <c r="C43" s="1974"/>
      <c r="D43" s="1974">
        <v>0.375</v>
      </c>
      <c r="E43" s="1974"/>
      <c r="F43" s="1520"/>
      <c r="H43" s="1973" t="s">
        <v>728</v>
      </c>
      <c r="I43" s="1974"/>
      <c r="J43" s="1974">
        <v>0.375</v>
      </c>
      <c r="K43" s="1974"/>
      <c r="L43" s="1520"/>
      <c r="N43" s="2032" t="s">
        <v>497</v>
      </c>
      <c r="O43" s="2032"/>
      <c r="P43" s="2032"/>
      <c r="Q43" s="1342"/>
    </row>
    <row r="44" spans="1:17" s="1196" customFormat="1">
      <c r="A44" s="1345"/>
      <c r="B44" s="1975"/>
      <c r="C44" s="1976"/>
      <c r="D44" s="1976"/>
      <c r="E44" s="1976"/>
      <c r="F44" s="1977"/>
      <c r="H44" s="1975"/>
      <c r="I44" s="1976"/>
      <c r="J44" s="1976"/>
      <c r="K44" s="1976"/>
      <c r="L44" s="1977"/>
      <c r="N44" s="2032"/>
      <c r="O44" s="2032"/>
      <c r="P44" s="2032"/>
      <c r="Q44" s="1342"/>
    </row>
    <row r="45" spans="1:17" s="1196" customFormat="1" ht="15.75" customHeight="1" thickBot="1">
      <c r="A45" s="1345"/>
      <c r="B45" s="1978"/>
      <c r="C45" s="1979"/>
      <c r="D45" s="1979"/>
      <c r="E45" s="1979"/>
      <c r="F45" s="1980"/>
      <c r="H45" s="1978"/>
      <c r="I45" s="1979"/>
      <c r="J45" s="1979"/>
      <c r="K45" s="1979"/>
      <c r="L45" s="1980"/>
      <c r="N45" s="2032" t="s">
        <v>707</v>
      </c>
      <c r="O45" s="2032"/>
      <c r="P45" s="2032"/>
      <c r="Q45" s="1342"/>
    </row>
    <row r="46" spans="1:17" s="1196" customFormat="1">
      <c r="A46" s="1345"/>
      <c r="N46" s="2032"/>
      <c r="O46" s="2032"/>
      <c r="P46" s="2032"/>
      <c r="Q46" s="1342"/>
    </row>
    <row r="47" spans="1:17" s="1196" customFormat="1">
      <c r="A47" s="1345"/>
      <c r="Q47" s="1342"/>
    </row>
    <row r="48" spans="1:17" s="1196" customFormat="1" ht="15.75" thickBot="1">
      <c r="A48" s="1345"/>
      <c r="B48" s="1344" t="s">
        <v>706</v>
      </c>
      <c r="D48" s="1351"/>
      <c r="E48" s="1"/>
      <c r="F48" s="1351"/>
      <c r="G48" s="1350"/>
      <c r="H48" s="1349"/>
      <c r="I48" s="105"/>
      <c r="J48" s="1348"/>
      <c r="K48" s="1347"/>
      <c r="L48" s="1347"/>
      <c r="M48" s="1347"/>
      <c r="N48" s="1347"/>
      <c r="O48" s="1347"/>
      <c r="P48" s="1311"/>
      <c r="Q48" s="1342"/>
    </row>
    <row r="49" spans="1:36" s="1196" customFormat="1" ht="15.75" thickBot="1">
      <c r="A49" s="1345"/>
      <c r="B49" s="1878" t="s">
        <v>678</v>
      </c>
      <c r="C49" s="2033"/>
      <c r="D49" s="2033"/>
      <c r="E49" s="2034"/>
      <c r="F49" s="1453" t="s">
        <v>15</v>
      </c>
      <c r="G49" s="1452" t="s">
        <v>16</v>
      </c>
      <c r="H49" s="1452" t="s">
        <v>17</v>
      </c>
      <c r="I49" s="1472"/>
      <c r="J49" s="1452" t="s">
        <v>18</v>
      </c>
      <c r="K49" s="1452" t="s">
        <v>19</v>
      </c>
      <c r="L49" s="2035" t="s">
        <v>20</v>
      </c>
      <c r="M49" s="2036"/>
      <c r="N49" s="1452" t="s">
        <v>21</v>
      </c>
      <c r="O49" s="1452" t="s">
        <v>22</v>
      </c>
      <c r="P49" s="1451" t="s">
        <v>23</v>
      </c>
      <c r="Q49" s="1342"/>
    </row>
    <row r="50" spans="1:36" s="1196" customFormat="1">
      <c r="A50" s="1345"/>
      <c r="B50" s="1921" t="s">
        <v>86</v>
      </c>
      <c r="C50" s="2029"/>
      <c r="D50" s="2029"/>
      <c r="E50" s="2029"/>
      <c r="F50" s="1367">
        <v>0.625</v>
      </c>
      <c r="G50" s="1366">
        <v>0.625</v>
      </c>
      <c r="H50" s="1366">
        <v>0.375</v>
      </c>
      <c r="I50" s="1460"/>
      <c r="J50" s="1366">
        <v>0.25</v>
      </c>
      <c r="K50" s="1366">
        <v>0</v>
      </c>
      <c r="L50" s="1366">
        <v>-0.125</v>
      </c>
      <c r="M50" s="1460"/>
      <c r="N50" s="1366">
        <v>-0.625</v>
      </c>
      <c r="O50" s="1366">
        <v>-2.125</v>
      </c>
      <c r="P50" s="1365">
        <v>-4.125</v>
      </c>
      <c r="Q50" s="1342"/>
    </row>
    <row r="51" spans="1:36" s="1196" customFormat="1">
      <c r="A51" s="1345"/>
      <c r="B51" s="1883" t="s">
        <v>25</v>
      </c>
      <c r="C51" s="2012"/>
      <c r="D51" s="2012"/>
      <c r="E51" s="2012"/>
      <c r="F51" s="1367">
        <v>0.5</v>
      </c>
      <c r="G51" s="1366">
        <v>0.5</v>
      </c>
      <c r="H51" s="1366">
        <v>0.25</v>
      </c>
      <c r="I51" s="1460"/>
      <c r="J51" s="1366">
        <v>0.125</v>
      </c>
      <c r="K51" s="1366">
        <v>-0.125</v>
      </c>
      <c r="L51" s="1366">
        <v>-0.375</v>
      </c>
      <c r="M51" s="1460"/>
      <c r="N51" s="1366">
        <v>-1</v>
      </c>
      <c r="O51" s="1366">
        <v>-2.5</v>
      </c>
      <c r="P51" s="1365">
        <v>-4.375</v>
      </c>
      <c r="Q51" s="1342"/>
    </row>
    <row r="52" spans="1:36" s="1196" customFormat="1">
      <c r="A52" s="1345"/>
      <c r="B52" s="1883" t="s">
        <v>26</v>
      </c>
      <c r="C52" s="2012"/>
      <c r="D52" s="2012"/>
      <c r="E52" s="2012"/>
      <c r="F52" s="1367">
        <v>0.375</v>
      </c>
      <c r="G52" s="1366">
        <v>0.375</v>
      </c>
      <c r="H52" s="1366">
        <v>0.125</v>
      </c>
      <c r="I52" s="1460"/>
      <c r="J52" s="1366">
        <v>0</v>
      </c>
      <c r="K52" s="1366">
        <v>-0.5</v>
      </c>
      <c r="L52" s="1366">
        <v>-1</v>
      </c>
      <c r="M52" s="1460"/>
      <c r="N52" s="1366">
        <v>-1.5</v>
      </c>
      <c r="O52" s="1366">
        <v>-3.5</v>
      </c>
      <c r="P52" s="1365">
        <v>-5</v>
      </c>
      <c r="Q52" s="1342"/>
    </row>
    <row r="53" spans="1:36" s="1196" customFormat="1">
      <c r="A53" s="1345"/>
      <c r="B53" s="1883" t="s">
        <v>27</v>
      </c>
      <c r="C53" s="2012"/>
      <c r="D53" s="2012"/>
      <c r="E53" s="2012"/>
      <c r="F53" s="1367">
        <v>0.375</v>
      </c>
      <c r="G53" s="1366">
        <v>0.375</v>
      </c>
      <c r="H53" s="1366">
        <v>0</v>
      </c>
      <c r="I53" s="1460"/>
      <c r="J53" s="1366">
        <v>-0.375</v>
      </c>
      <c r="K53" s="1366">
        <v>-0.875</v>
      </c>
      <c r="L53" s="1366">
        <v>-1.75</v>
      </c>
      <c r="M53" s="1460"/>
      <c r="N53" s="1366">
        <v>-2.125</v>
      </c>
      <c r="O53" s="1366">
        <v>-4</v>
      </c>
      <c r="P53" s="1365">
        <v>-10</v>
      </c>
      <c r="Q53" s="1342"/>
      <c r="V53" s="1344"/>
      <c r="X53" s="1351"/>
      <c r="Y53" s="1"/>
      <c r="Z53" s="1378"/>
      <c r="AA53" s="1379"/>
      <c r="AB53" s="1379"/>
      <c r="AC53" s="1380"/>
      <c r="AD53" s="1378"/>
      <c r="AE53" s="1379"/>
      <c r="AF53" s="1379"/>
      <c r="AG53" s="1380"/>
      <c r="AH53" s="1378"/>
      <c r="AI53" s="1379"/>
      <c r="AJ53" s="1379"/>
    </row>
    <row r="54" spans="1:36" s="1196" customFormat="1">
      <c r="A54" s="1345"/>
      <c r="B54" s="1883" t="s">
        <v>28</v>
      </c>
      <c r="C54" s="2012"/>
      <c r="D54" s="2012"/>
      <c r="E54" s="2012"/>
      <c r="F54" s="1367">
        <v>-0.25</v>
      </c>
      <c r="G54" s="1366">
        <v>-0.5</v>
      </c>
      <c r="H54" s="1366">
        <v>-0.75</v>
      </c>
      <c r="I54" s="1460"/>
      <c r="J54" s="1366">
        <v>-1.25</v>
      </c>
      <c r="K54" s="1366">
        <v>-2</v>
      </c>
      <c r="L54" s="1366">
        <v>-2.5</v>
      </c>
      <c r="M54" s="1460"/>
      <c r="N54" s="1366">
        <v>-3.125</v>
      </c>
      <c r="O54" s="1366" t="s">
        <v>14</v>
      </c>
      <c r="P54" s="1365" t="s">
        <v>14</v>
      </c>
      <c r="Q54" s="1342"/>
    </row>
    <row r="55" spans="1:36" s="1196" customFormat="1">
      <c r="A55" s="1345"/>
      <c r="B55" s="1883" t="s">
        <v>87</v>
      </c>
      <c r="C55" s="2012"/>
      <c r="D55" s="2012"/>
      <c r="E55" s="2012"/>
      <c r="F55" s="1367">
        <v>-1</v>
      </c>
      <c r="G55" s="1366">
        <v>-1</v>
      </c>
      <c r="H55" s="1366">
        <v>-1</v>
      </c>
      <c r="I55" s="1460"/>
      <c r="J55" s="1366">
        <v>-1.25</v>
      </c>
      <c r="K55" s="1366">
        <v>-2</v>
      </c>
      <c r="L55" s="1366">
        <v>-2.625</v>
      </c>
      <c r="M55" s="1460"/>
      <c r="N55" s="1366">
        <v>-3</v>
      </c>
      <c r="O55" s="1366" t="s">
        <v>14</v>
      </c>
      <c r="P55" s="1365" t="s">
        <v>14</v>
      </c>
      <c r="Q55" s="1342"/>
    </row>
    <row r="56" spans="1:36" s="1196" customFormat="1" ht="15" customHeight="1">
      <c r="A56" s="1345"/>
      <c r="B56" s="1883" t="s">
        <v>88</v>
      </c>
      <c r="C56" s="2012"/>
      <c r="D56" s="2012"/>
      <c r="E56" s="2012"/>
      <c r="F56" s="1367">
        <v>-2</v>
      </c>
      <c r="G56" s="1366">
        <v>-2</v>
      </c>
      <c r="H56" s="1366">
        <v>-2</v>
      </c>
      <c r="I56" s="1460"/>
      <c r="J56" s="1366">
        <v>-2.25</v>
      </c>
      <c r="K56" s="1366">
        <v>-2.75</v>
      </c>
      <c r="L56" s="1366">
        <v>-4.5</v>
      </c>
      <c r="M56" s="1460"/>
      <c r="N56" s="1366">
        <v>-5</v>
      </c>
      <c r="O56" s="1366" t="s">
        <v>14</v>
      </c>
      <c r="P56" s="1365" t="s">
        <v>14</v>
      </c>
      <c r="Q56" s="1342"/>
    </row>
    <row r="57" spans="1:36" s="1196" customFormat="1" ht="15.75" thickBot="1">
      <c r="A57" s="1345"/>
      <c r="B57" s="1918" t="s">
        <v>400</v>
      </c>
      <c r="C57" s="2031"/>
      <c r="D57" s="2031"/>
      <c r="E57" s="2031"/>
      <c r="F57" s="1360">
        <v>0</v>
      </c>
      <c r="G57" s="1359">
        <v>0</v>
      </c>
      <c r="H57" s="1359">
        <v>0</v>
      </c>
      <c r="I57" s="1524"/>
      <c r="J57" s="1359">
        <v>0</v>
      </c>
      <c r="K57" s="1359">
        <v>0</v>
      </c>
      <c r="L57" s="1359">
        <v>0</v>
      </c>
      <c r="M57" s="1524"/>
      <c r="N57" s="1359">
        <v>0</v>
      </c>
      <c r="O57" s="1359">
        <v>-0.375</v>
      </c>
      <c r="P57" s="1358" t="s">
        <v>14</v>
      </c>
      <c r="Q57" s="1342"/>
    </row>
    <row r="58" spans="1:36" s="1196" customFormat="1">
      <c r="A58" s="1345"/>
      <c r="B58" s="1512"/>
      <c r="C58" s="1357"/>
      <c r="D58" s="1357"/>
      <c r="E58" s="1357"/>
      <c r="Q58" s="1342"/>
    </row>
    <row r="59" spans="1:36" s="1196" customFormat="1" ht="15.75" thickBot="1">
      <c r="A59" s="1345"/>
      <c r="B59" s="1344" t="s">
        <v>734</v>
      </c>
      <c r="D59" s="1351"/>
      <c r="E59" s="1"/>
      <c r="F59" s="1378"/>
      <c r="G59" s="1379"/>
      <c r="H59" s="1379"/>
      <c r="I59" s="1380"/>
      <c r="J59" s="1378"/>
      <c r="K59" s="1379"/>
      <c r="L59" s="1379"/>
      <c r="M59" s="1380"/>
      <c r="N59" s="1378"/>
      <c r="O59" s="1379"/>
      <c r="P59" s="1379"/>
      <c r="Q59" s="1342"/>
    </row>
    <row r="60" spans="1:36" s="1196" customFormat="1" ht="15.75" thickBot="1">
      <c r="A60" s="1345"/>
      <c r="B60" s="1856" t="s">
        <v>733</v>
      </c>
      <c r="C60" s="2014"/>
      <c r="D60" s="2014"/>
      <c r="E60" s="2015"/>
      <c r="F60" s="1531" t="s">
        <v>15</v>
      </c>
      <c r="G60" s="1527" t="s">
        <v>16</v>
      </c>
      <c r="H60" s="1527" t="s">
        <v>17</v>
      </c>
      <c r="I60" s="1528"/>
      <c r="J60" s="1527" t="s">
        <v>18</v>
      </c>
      <c r="K60" s="1527" t="s">
        <v>19</v>
      </c>
      <c r="L60" s="2021" t="s">
        <v>20</v>
      </c>
      <c r="M60" s="2022"/>
      <c r="N60" s="1527" t="s">
        <v>21</v>
      </c>
      <c r="O60" s="1527" t="s">
        <v>22</v>
      </c>
      <c r="P60" s="1529" t="s">
        <v>23</v>
      </c>
      <c r="Q60" s="1342"/>
    </row>
    <row r="61" spans="1:36" s="1196" customFormat="1">
      <c r="A61" s="1345"/>
      <c r="B61" s="2023" t="s">
        <v>86</v>
      </c>
      <c r="C61" s="2024"/>
      <c r="D61" s="2024"/>
      <c r="E61" s="2025"/>
      <c r="F61" s="1363">
        <v>0.75</v>
      </c>
      <c r="G61" s="1363">
        <v>0.75</v>
      </c>
      <c r="H61" s="1363">
        <v>0.5</v>
      </c>
      <c r="I61" s="1521"/>
      <c r="J61" s="1363">
        <v>0.375</v>
      </c>
      <c r="K61" s="1363">
        <v>0.125</v>
      </c>
      <c r="L61" s="1363">
        <v>-0.125</v>
      </c>
      <c r="M61" s="1521"/>
      <c r="N61" s="1363">
        <v>-0.75</v>
      </c>
      <c r="O61" s="1363">
        <v>-2.375</v>
      </c>
      <c r="P61" s="1362">
        <v>-4.5</v>
      </c>
      <c r="Q61" s="1342"/>
    </row>
    <row r="62" spans="1:36" s="1196" customFormat="1">
      <c r="A62" s="1345"/>
      <c r="B62" s="1883" t="s">
        <v>25</v>
      </c>
      <c r="C62" s="2012"/>
      <c r="D62" s="2012"/>
      <c r="E62" s="2013"/>
      <c r="F62" s="1366">
        <v>0.625</v>
      </c>
      <c r="G62" s="1366">
        <v>0.625</v>
      </c>
      <c r="H62" s="1366">
        <v>0.375</v>
      </c>
      <c r="I62" s="1460"/>
      <c r="J62" s="1366">
        <v>0.25</v>
      </c>
      <c r="K62" s="1366">
        <v>0</v>
      </c>
      <c r="L62" s="1366">
        <v>-0.5</v>
      </c>
      <c r="M62" s="1460"/>
      <c r="N62" s="1366">
        <v>-1.25</v>
      </c>
      <c r="O62" s="1366">
        <v>-2.875</v>
      </c>
      <c r="P62" s="1365">
        <v>-4.75</v>
      </c>
      <c r="Q62" s="1342"/>
    </row>
    <row r="63" spans="1:36" s="1196" customFormat="1" ht="15" customHeight="1">
      <c r="A63" s="1345"/>
      <c r="B63" s="1883" t="s">
        <v>26</v>
      </c>
      <c r="C63" s="2012"/>
      <c r="D63" s="2012"/>
      <c r="E63" s="2013"/>
      <c r="F63" s="1366">
        <v>0.5</v>
      </c>
      <c r="G63" s="1366">
        <v>0.5</v>
      </c>
      <c r="H63" s="1366">
        <v>0.25</v>
      </c>
      <c r="I63" s="1460"/>
      <c r="J63" s="1366">
        <v>0.125</v>
      </c>
      <c r="K63" s="1366">
        <v>-0.375</v>
      </c>
      <c r="L63" s="1366">
        <v>-1.125</v>
      </c>
      <c r="M63" s="1460"/>
      <c r="N63" s="1366">
        <v>-1.75</v>
      </c>
      <c r="O63" s="1366">
        <v>-3.875</v>
      </c>
      <c r="P63" s="1365">
        <v>-5.375</v>
      </c>
      <c r="Q63" s="1342"/>
    </row>
    <row r="64" spans="1:36" s="1196" customFormat="1">
      <c r="A64" s="1345"/>
      <c r="B64" s="1883" t="s">
        <v>27</v>
      </c>
      <c r="C64" s="2012"/>
      <c r="D64" s="2012"/>
      <c r="E64" s="2013"/>
      <c r="F64" s="1366">
        <v>0.375</v>
      </c>
      <c r="G64" s="1366">
        <v>0.375</v>
      </c>
      <c r="H64" s="1366">
        <v>0</v>
      </c>
      <c r="I64" s="1460"/>
      <c r="J64" s="1366">
        <v>-0.5</v>
      </c>
      <c r="K64" s="1366">
        <v>-0.875</v>
      </c>
      <c r="L64" s="1366">
        <v>-2</v>
      </c>
      <c r="M64" s="1460"/>
      <c r="N64" s="1366">
        <v>-2.625</v>
      </c>
      <c r="O64" s="1366">
        <v>-4.5</v>
      </c>
      <c r="P64" s="1365">
        <v>-10</v>
      </c>
      <c r="Q64" s="1342"/>
    </row>
    <row r="65" spans="1:17" s="1196" customFormat="1">
      <c r="A65" s="1345"/>
      <c r="B65" s="1883" t="s">
        <v>28</v>
      </c>
      <c r="C65" s="2012"/>
      <c r="D65" s="2012"/>
      <c r="E65" s="2013"/>
      <c r="F65" s="1366">
        <v>-0.25</v>
      </c>
      <c r="G65" s="1366">
        <v>-0.5</v>
      </c>
      <c r="H65" s="1366">
        <v>-0.875</v>
      </c>
      <c r="I65" s="1460"/>
      <c r="J65" s="1366">
        <v>-1.375</v>
      </c>
      <c r="K65" s="1366">
        <v>-2.25</v>
      </c>
      <c r="L65" s="1366">
        <v>-2.75</v>
      </c>
      <c r="M65" s="1460"/>
      <c r="N65" s="1366">
        <v>-3.375</v>
      </c>
      <c r="O65" s="1366" t="s">
        <v>14</v>
      </c>
      <c r="P65" s="1365" t="s">
        <v>14</v>
      </c>
      <c r="Q65" s="1342"/>
    </row>
    <row r="66" spans="1:17" s="1196" customFormat="1">
      <c r="A66" s="1345"/>
      <c r="B66" s="1883" t="s">
        <v>87</v>
      </c>
      <c r="C66" s="2012"/>
      <c r="D66" s="2012"/>
      <c r="E66" s="2013"/>
      <c r="F66" s="1366">
        <v>-1</v>
      </c>
      <c r="G66" s="1366">
        <v>-1</v>
      </c>
      <c r="H66" s="1366">
        <v>-1</v>
      </c>
      <c r="I66" s="1460"/>
      <c r="J66" s="1366">
        <v>-1.625</v>
      </c>
      <c r="K66" s="1366">
        <v>-2.5</v>
      </c>
      <c r="L66" s="1366">
        <v>-2.75</v>
      </c>
      <c r="M66" s="1460"/>
      <c r="N66" s="1366">
        <v>-3.75</v>
      </c>
      <c r="O66" s="1366" t="s">
        <v>14</v>
      </c>
      <c r="P66" s="1365" t="s">
        <v>14</v>
      </c>
      <c r="Q66" s="1342"/>
    </row>
    <row r="67" spans="1:17" s="1196" customFormat="1" ht="15.75" thickBot="1">
      <c r="A67" s="1345"/>
      <c r="B67" s="2026" t="s">
        <v>88</v>
      </c>
      <c r="C67" s="2027"/>
      <c r="D67" s="2027"/>
      <c r="E67" s="2028"/>
      <c r="F67" s="1448">
        <v>-2.25</v>
      </c>
      <c r="G67" s="1448">
        <v>-2.25</v>
      </c>
      <c r="H67" s="1448">
        <v>-2.25</v>
      </c>
      <c r="I67" s="1464"/>
      <c r="J67" s="1448">
        <v>-2.5</v>
      </c>
      <c r="K67" s="1448">
        <v>-3</v>
      </c>
      <c r="L67" s="1448">
        <v>-4.75</v>
      </c>
      <c r="M67" s="1464"/>
      <c r="N67" s="1448">
        <v>-5.5</v>
      </c>
      <c r="O67" s="1448" t="s">
        <v>14</v>
      </c>
      <c r="P67" s="1447" t="s">
        <v>14</v>
      </c>
      <c r="Q67" s="1342"/>
    </row>
    <row r="68" spans="1:17" s="1196" customFormat="1">
      <c r="A68" s="1345"/>
      <c r="B68" s="1921" t="s">
        <v>47</v>
      </c>
      <c r="C68" s="2029"/>
      <c r="D68" s="2029"/>
      <c r="E68" s="2030"/>
      <c r="F68" s="1442">
        <v>0</v>
      </c>
      <c r="G68" s="1442">
        <v>0</v>
      </c>
      <c r="H68" s="1442">
        <v>0</v>
      </c>
      <c r="I68" s="1523"/>
      <c r="J68" s="1442">
        <v>0</v>
      </c>
      <c r="K68" s="1442">
        <v>0</v>
      </c>
      <c r="L68" s="1442">
        <v>0</v>
      </c>
      <c r="M68" s="1523"/>
      <c r="N68" s="1442">
        <v>0</v>
      </c>
      <c r="O68" s="1442">
        <v>-0.375</v>
      </c>
      <c r="P68" s="1441">
        <v>-0.875</v>
      </c>
      <c r="Q68" s="1342"/>
    </row>
    <row r="69" spans="1:17" s="1196" customFormat="1">
      <c r="A69" s="1345"/>
      <c r="B69" s="1883" t="s">
        <v>48</v>
      </c>
      <c r="C69" s="2012"/>
      <c r="D69" s="2012"/>
      <c r="E69" s="2013"/>
      <c r="F69" s="1366">
        <v>0</v>
      </c>
      <c r="G69" s="1366">
        <v>0</v>
      </c>
      <c r="H69" s="1366">
        <v>0</v>
      </c>
      <c r="I69" s="1460"/>
      <c r="J69" s="1366">
        <v>0</v>
      </c>
      <c r="K69" s="1366">
        <v>0</v>
      </c>
      <c r="L69" s="1366">
        <v>0</v>
      </c>
      <c r="M69" s="1460"/>
      <c r="N69" s="1366">
        <v>0</v>
      </c>
      <c r="O69" s="1366">
        <v>-0.375</v>
      </c>
      <c r="P69" s="1365">
        <v>-0.875</v>
      </c>
      <c r="Q69" s="1342"/>
    </row>
    <row r="70" spans="1:17" s="1196" customFormat="1">
      <c r="A70" s="1345"/>
      <c r="B70" s="1883" t="s">
        <v>730</v>
      </c>
      <c r="C70" s="2012"/>
      <c r="D70" s="2012"/>
      <c r="E70" s="2013"/>
      <c r="F70" s="1366">
        <v>-0.625</v>
      </c>
      <c r="G70" s="1366">
        <v>-0.625</v>
      </c>
      <c r="H70" s="1366">
        <v>-0.625</v>
      </c>
      <c r="I70" s="1460"/>
      <c r="J70" s="1366">
        <v>-0.625</v>
      </c>
      <c r="K70" s="1366">
        <v>-0.625</v>
      </c>
      <c r="L70" s="1366">
        <v>-0.625</v>
      </c>
      <c r="M70" s="1460"/>
      <c r="N70" s="1366">
        <v>-0.625</v>
      </c>
      <c r="O70" s="1366" t="s">
        <v>14</v>
      </c>
      <c r="P70" s="1365" t="s">
        <v>14</v>
      </c>
      <c r="Q70" s="1342"/>
    </row>
    <row r="71" spans="1:17" s="1196" customFormat="1">
      <c r="A71" s="1345"/>
      <c r="B71" s="1883" t="s">
        <v>731</v>
      </c>
      <c r="C71" s="2012"/>
      <c r="D71" s="2012"/>
      <c r="E71" s="2013"/>
      <c r="F71" s="1366">
        <v>-1.75</v>
      </c>
      <c r="G71" s="1366">
        <v>-1.75</v>
      </c>
      <c r="H71" s="1366">
        <v>-1.75</v>
      </c>
      <c r="I71" s="1460"/>
      <c r="J71" s="1366">
        <v>-2.25</v>
      </c>
      <c r="K71" s="1366">
        <v>-2.25</v>
      </c>
      <c r="L71" s="1366">
        <v>-2.25</v>
      </c>
      <c r="M71" s="1460"/>
      <c r="N71" s="1366">
        <v>-4.75</v>
      </c>
      <c r="O71" s="1366" t="s">
        <v>14</v>
      </c>
      <c r="P71" s="1365" t="s">
        <v>14</v>
      </c>
      <c r="Q71" s="1342"/>
    </row>
    <row r="72" spans="1:17" s="1196" customFormat="1" ht="27" customHeight="1" thickBot="1">
      <c r="A72" s="1345"/>
      <c r="B72" s="2045" t="s">
        <v>732</v>
      </c>
      <c r="C72" s="2046"/>
      <c r="D72" s="2046"/>
      <c r="E72" s="2047"/>
      <c r="F72" s="1359">
        <v>-0.875</v>
      </c>
      <c r="G72" s="1359">
        <v>-0.875</v>
      </c>
      <c r="H72" s="1359">
        <v>-0.875</v>
      </c>
      <c r="I72" s="1524"/>
      <c r="J72" s="1359">
        <v>-1.25</v>
      </c>
      <c r="K72" s="1359">
        <v>-1.25</v>
      </c>
      <c r="L72" s="1359">
        <v>-1.25</v>
      </c>
      <c r="M72" s="1524"/>
      <c r="N72" s="1359">
        <v>-3.75</v>
      </c>
      <c r="O72" s="1359" t="s">
        <v>14</v>
      </c>
      <c r="P72" s="1358" t="s">
        <v>14</v>
      </c>
      <c r="Q72" s="1342"/>
    </row>
    <row r="73" spans="1:17" s="1196" customFormat="1">
      <c r="A73" s="1345"/>
      <c r="Q73" s="1342"/>
    </row>
    <row r="74" spans="1:17" s="1196" customFormat="1" ht="15.75" thickBot="1">
      <c r="A74" s="1345"/>
      <c r="B74" s="1344" t="s">
        <v>705</v>
      </c>
      <c r="D74" s="1351"/>
      <c r="E74" s="1"/>
      <c r="F74" s="1378"/>
      <c r="G74" s="1379"/>
      <c r="H74" s="1379"/>
      <c r="I74" s="1380"/>
      <c r="J74" s="1378"/>
      <c r="K74" s="1379"/>
      <c r="L74" s="1379"/>
      <c r="M74" s="1380"/>
      <c r="N74" s="1378"/>
      <c r="O74" s="1379"/>
      <c r="P74" s="1379"/>
      <c r="Q74" s="1342"/>
    </row>
    <row r="75" spans="1:17" s="1196" customFormat="1" ht="15.75" thickBot="1">
      <c r="A75" s="1345"/>
      <c r="B75" s="1856" t="s">
        <v>493</v>
      </c>
      <c r="C75" s="2014"/>
      <c r="D75" s="2014"/>
      <c r="E75" s="2015"/>
      <c r="F75" s="1526" t="s">
        <v>15</v>
      </c>
      <c r="G75" s="1527" t="s">
        <v>16</v>
      </c>
      <c r="H75" s="1527" t="s">
        <v>17</v>
      </c>
      <c r="I75" s="1528"/>
      <c r="J75" s="1527" t="s">
        <v>18</v>
      </c>
      <c r="K75" s="1527" t="s">
        <v>19</v>
      </c>
      <c r="L75" s="2021" t="s">
        <v>20</v>
      </c>
      <c r="M75" s="2022"/>
      <c r="N75" s="1527" t="s">
        <v>21</v>
      </c>
      <c r="O75" s="1527" t="s">
        <v>22</v>
      </c>
      <c r="P75" s="1529" t="s">
        <v>23</v>
      </c>
      <c r="Q75" s="1342"/>
    </row>
    <row r="76" spans="1:17" s="1196" customFormat="1" ht="15" customHeight="1">
      <c r="A76" s="1345"/>
      <c r="B76" s="1855" t="s">
        <v>77</v>
      </c>
      <c r="C76" s="2009" t="s">
        <v>78</v>
      </c>
      <c r="D76" s="2009"/>
      <c r="E76" s="2009"/>
      <c r="F76" s="1364">
        <v>0</v>
      </c>
      <c r="G76" s="1363">
        <v>0</v>
      </c>
      <c r="H76" s="1363">
        <v>0</v>
      </c>
      <c r="I76" s="1521"/>
      <c r="J76" s="1363">
        <v>0</v>
      </c>
      <c r="K76" s="1363">
        <v>0</v>
      </c>
      <c r="L76" s="1363">
        <v>0</v>
      </c>
      <c r="M76" s="1521"/>
      <c r="N76" s="1363">
        <v>0</v>
      </c>
      <c r="O76" s="1363">
        <v>0</v>
      </c>
      <c r="P76" s="1362" t="s">
        <v>14</v>
      </c>
      <c r="Q76" s="1342"/>
    </row>
    <row r="77" spans="1:17" s="1196" customFormat="1">
      <c r="A77" s="1345"/>
      <c r="B77" s="1853"/>
      <c r="C77" s="2020" t="s">
        <v>79</v>
      </c>
      <c r="D77" s="2020"/>
      <c r="E77" s="2020"/>
      <c r="F77" s="1367">
        <v>-0.875</v>
      </c>
      <c r="G77" s="1366">
        <v>-0.875</v>
      </c>
      <c r="H77" s="1366">
        <v>-0.875</v>
      </c>
      <c r="I77" s="1460"/>
      <c r="J77" s="1366">
        <v>-0.875</v>
      </c>
      <c r="K77" s="1366">
        <v>-0.875</v>
      </c>
      <c r="L77" s="1366">
        <v>-1.125</v>
      </c>
      <c r="M77" s="1460"/>
      <c r="N77" s="1366">
        <v>-1.125</v>
      </c>
      <c r="O77" s="1366" t="s">
        <v>14</v>
      </c>
      <c r="P77" s="1365" t="s">
        <v>14</v>
      </c>
      <c r="Q77" s="1342"/>
    </row>
    <row r="78" spans="1:17" s="1196" customFormat="1" ht="15.75" thickBot="1">
      <c r="A78" s="1345"/>
      <c r="B78" s="1854"/>
      <c r="C78" s="2008" t="s">
        <v>80</v>
      </c>
      <c r="D78" s="2008"/>
      <c r="E78" s="2008"/>
      <c r="F78" s="1449">
        <v>-1.25</v>
      </c>
      <c r="G78" s="1448">
        <v>-1.25</v>
      </c>
      <c r="H78" s="1448">
        <v>-1.25</v>
      </c>
      <c r="I78" s="1464"/>
      <c r="J78" s="1448">
        <v>-1.25</v>
      </c>
      <c r="K78" s="1448">
        <v>-1.5</v>
      </c>
      <c r="L78" s="1448" t="s">
        <v>14</v>
      </c>
      <c r="M78" s="1464"/>
      <c r="N78" s="1448" t="s">
        <v>14</v>
      </c>
      <c r="O78" s="1448" t="s">
        <v>14</v>
      </c>
      <c r="P78" s="1447" t="s">
        <v>14</v>
      </c>
      <c r="Q78" s="1342"/>
    </row>
    <row r="79" spans="1:17" s="1196" customFormat="1">
      <c r="A79" s="1345"/>
      <c r="B79" s="1855" t="s">
        <v>81</v>
      </c>
      <c r="C79" s="2009" t="s">
        <v>82</v>
      </c>
      <c r="D79" s="2009"/>
      <c r="E79" s="2009"/>
      <c r="F79" s="1364">
        <v>0</v>
      </c>
      <c r="G79" s="1363">
        <v>0</v>
      </c>
      <c r="H79" s="1363">
        <v>0</v>
      </c>
      <c r="I79" s="1521"/>
      <c r="J79" s="1363">
        <v>0</v>
      </c>
      <c r="K79" s="1363">
        <v>0</v>
      </c>
      <c r="L79" s="1363">
        <v>0</v>
      </c>
      <c r="M79" s="1521"/>
      <c r="N79" s="1363">
        <v>0</v>
      </c>
      <c r="O79" s="1363">
        <v>0</v>
      </c>
      <c r="P79" s="1362" t="s">
        <v>14</v>
      </c>
      <c r="Q79" s="1342"/>
    </row>
    <row r="80" spans="1:17" s="1196" customFormat="1" ht="15" customHeight="1">
      <c r="A80" s="1345"/>
      <c r="B80" s="1853"/>
      <c r="C80" s="2020" t="s">
        <v>726</v>
      </c>
      <c r="D80" s="2020"/>
      <c r="E80" s="2020"/>
      <c r="F80" s="1367">
        <v>-0.75</v>
      </c>
      <c r="G80" s="1366">
        <v>-0.75</v>
      </c>
      <c r="H80" s="1366">
        <v>-0.75</v>
      </c>
      <c r="I80" s="1460"/>
      <c r="J80" s="1366">
        <v>-0.75</v>
      </c>
      <c r="K80" s="1366">
        <v>-0.75</v>
      </c>
      <c r="L80" s="1366">
        <v>-0.75</v>
      </c>
      <c r="M80" s="1460"/>
      <c r="N80" s="1366">
        <v>-0.75</v>
      </c>
      <c r="O80" s="1366" t="s">
        <v>14</v>
      </c>
      <c r="P80" s="1365" t="s">
        <v>14</v>
      </c>
      <c r="Q80" s="1342"/>
    </row>
    <row r="81" spans="1:33" s="1196" customFormat="1" ht="15.75" thickBot="1">
      <c r="A81" s="1345"/>
      <c r="B81" s="1854"/>
      <c r="C81" s="2011" t="s">
        <v>725</v>
      </c>
      <c r="D81" s="2011"/>
      <c r="E81" s="2011"/>
      <c r="F81" s="1449">
        <v>-1</v>
      </c>
      <c r="G81" s="1448">
        <v>-1</v>
      </c>
      <c r="H81" s="1448">
        <v>-1</v>
      </c>
      <c r="I81" s="1464"/>
      <c r="J81" s="1448">
        <v>-1</v>
      </c>
      <c r="K81" s="1448">
        <v>-1</v>
      </c>
      <c r="L81" s="1448" t="s">
        <v>14</v>
      </c>
      <c r="M81" s="1464"/>
      <c r="N81" s="1448" t="s">
        <v>14</v>
      </c>
      <c r="O81" s="1448" t="s">
        <v>14</v>
      </c>
      <c r="P81" s="1447" t="s">
        <v>14</v>
      </c>
      <c r="Q81" s="1342"/>
    </row>
    <row r="82" spans="1:33" s="1196" customFormat="1" ht="15.75" thickBot="1">
      <c r="A82" s="1345"/>
      <c r="B82" s="1532" t="s">
        <v>49</v>
      </c>
      <c r="C82" s="2017" t="s">
        <v>76</v>
      </c>
      <c r="D82" s="2017"/>
      <c r="E82" s="2018"/>
      <c r="F82" s="1371">
        <v>0</v>
      </c>
      <c r="G82" s="1370">
        <v>0</v>
      </c>
      <c r="H82" s="1370">
        <v>0</v>
      </c>
      <c r="I82" s="1474"/>
      <c r="J82" s="1370">
        <v>0</v>
      </c>
      <c r="K82" s="1370">
        <v>0</v>
      </c>
      <c r="L82" s="1370">
        <v>0</v>
      </c>
      <c r="M82" s="1474"/>
      <c r="N82" s="1370">
        <v>-0.125</v>
      </c>
      <c r="O82" s="1370">
        <v>-0.375</v>
      </c>
      <c r="P82" s="1369">
        <v>-0.625</v>
      </c>
      <c r="Q82" s="1342"/>
      <c r="S82" s="1512"/>
      <c r="T82" s="1511"/>
      <c r="U82" s="1511"/>
      <c r="V82" s="1511"/>
      <c r="W82" s="1450"/>
      <c r="X82" s="1450"/>
      <c r="Y82" s="1450"/>
      <c r="Z82" s="1510"/>
      <c r="AA82" s="1450"/>
      <c r="AB82" s="1450"/>
      <c r="AC82" s="1450"/>
      <c r="AD82" s="1510"/>
      <c r="AE82" s="1450"/>
      <c r="AF82" s="1450"/>
      <c r="AG82" s="1450"/>
    </row>
    <row r="83" spans="1:33" s="1196" customFormat="1">
      <c r="A83" s="1345"/>
      <c r="B83" s="1855" t="s">
        <v>52</v>
      </c>
      <c r="C83" s="2009" t="s">
        <v>51</v>
      </c>
      <c r="D83" s="2009"/>
      <c r="E83" s="2009"/>
      <c r="F83" s="1364">
        <v>-0.25</v>
      </c>
      <c r="G83" s="1363">
        <v>-0.25</v>
      </c>
      <c r="H83" s="1363">
        <v>-0.25</v>
      </c>
      <c r="I83" s="1521"/>
      <c r="J83" s="1363">
        <v>-0.25</v>
      </c>
      <c r="K83" s="1363">
        <v>-0.5</v>
      </c>
      <c r="L83" s="1363">
        <v>-0.5</v>
      </c>
      <c r="M83" s="1521"/>
      <c r="N83" s="1363">
        <v>-0.5</v>
      </c>
      <c r="O83" s="1363">
        <v>-0.625</v>
      </c>
      <c r="P83" s="1362">
        <v>-1.5</v>
      </c>
      <c r="Q83" s="1342"/>
      <c r="S83" s="1356"/>
      <c r="T83" s="1511"/>
      <c r="U83" s="1511"/>
      <c r="V83" s="1511"/>
      <c r="W83" s="1450"/>
      <c r="X83" s="1450"/>
      <c r="Y83" s="1450"/>
      <c r="Z83" s="1510"/>
      <c r="AA83" s="1450"/>
      <c r="AB83" s="1450"/>
      <c r="AC83" s="1450"/>
      <c r="AD83" s="1510"/>
      <c r="AE83" s="1450"/>
      <c r="AF83" s="1450"/>
      <c r="AG83" s="1450"/>
    </row>
    <row r="84" spans="1:33" s="1196" customFormat="1">
      <c r="A84" s="1345"/>
      <c r="B84" s="1853"/>
      <c r="C84" s="2010" t="s">
        <v>53</v>
      </c>
      <c r="D84" s="2010"/>
      <c r="E84" s="2010"/>
      <c r="F84" s="1367">
        <v>0</v>
      </c>
      <c r="G84" s="1366">
        <v>0</v>
      </c>
      <c r="H84" s="1366">
        <v>0</v>
      </c>
      <c r="I84" s="1460"/>
      <c r="J84" s="1366">
        <v>0</v>
      </c>
      <c r="K84" s="1366">
        <v>0</v>
      </c>
      <c r="L84" s="1366">
        <v>0</v>
      </c>
      <c r="M84" s="1460"/>
      <c r="N84" s="1366">
        <v>0</v>
      </c>
      <c r="O84" s="1366">
        <v>0</v>
      </c>
      <c r="P84" s="1365">
        <v>-2</v>
      </c>
      <c r="Q84" s="1342"/>
      <c r="S84" s="1356"/>
      <c r="T84" s="1511"/>
      <c r="U84" s="1511"/>
      <c r="V84" s="1511"/>
      <c r="W84" s="1450"/>
      <c r="X84" s="1450"/>
      <c r="Y84" s="1450"/>
      <c r="Z84" s="1510"/>
      <c r="AA84" s="1450"/>
      <c r="AB84" s="1450"/>
      <c r="AC84" s="1450"/>
      <c r="AD84" s="1510"/>
      <c r="AE84" s="1450"/>
      <c r="AF84" s="1450"/>
      <c r="AG84" s="1450"/>
    </row>
    <row r="85" spans="1:33" s="1196" customFormat="1">
      <c r="A85" s="1345"/>
      <c r="B85" s="1853"/>
      <c r="C85" s="2010" t="s">
        <v>54</v>
      </c>
      <c r="D85" s="2010"/>
      <c r="E85" s="2010"/>
      <c r="F85" s="1367">
        <v>0</v>
      </c>
      <c r="G85" s="1366">
        <v>0</v>
      </c>
      <c r="H85" s="1366">
        <v>0</v>
      </c>
      <c r="I85" s="1460"/>
      <c r="J85" s="1366">
        <v>0</v>
      </c>
      <c r="K85" s="1366">
        <v>0</v>
      </c>
      <c r="L85" s="1366">
        <v>0</v>
      </c>
      <c r="M85" s="1460"/>
      <c r="N85" s="1366">
        <v>0</v>
      </c>
      <c r="O85" s="1366">
        <v>0</v>
      </c>
      <c r="P85" s="1365">
        <v>-2.5</v>
      </c>
      <c r="Q85" s="1342"/>
      <c r="S85" s="1356"/>
      <c r="T85" s="1511"/>
      <c r="U85" s="1511"/>
      <c r="V85" s="1511"/>
      <c r="W85" s="1450"/>
      <c r="X85" s="1450"/>
      <c r="Y85" s="1450"/>
      <c r="Z85" s="1510"/>
      <c r="AA85" s="1450"/>
      <c r="AB85" s="1450"/>
      <c r="AC85" s="1450"/>
      <c r="AD85" s="1510"/>
      <c r="AE85" s="1450"/>
      <c r="AF85" s="1450"/>
      <c r="AG85" s="1450"/>
    </row>
    <row r="86" spans="1:33" s="1196" customFormat="1">
      <c r="A86" s="1345"/>
      <c r="B86" s="1853"/>
      <c r="C86" s="2010" t="s">
        <v>55</v>
      </c>
      <c r="D86" s="2010"/>
      <c r="E86" s="2010"/>
      <c r="F86" s="1367">
        <v>0</v>
      </c>
      <c r="G86" s="1366">
        <v>0</v>
      </c>
      <c r="H86" s="1366">
        <v>0</v>
      </c>
      <c r="I86" s="1460"/>
      <c r="J86" s="1366">
        <v>0</v>
      </c>
      <c r="K86" s="1366">
        <v>0</v>
      </c>
      <c r="L86" s="1366">
        <v>0</v>
      </c>
      <c r="M86" s="1460"/>
      <c r="N86" s="1366">
        <v>0</v>
      </c>
      <c r="O86" s="1366">
        <v>0</v>
      </c>
      <c r="P86" s="1365" t="s">
        <v>14</v>
      </c>
      <c r="Q86" s="1342"/>
      <c r="S86" s="1356"/>
      <c r="T86" s="1511"/>
      <c r="U86" s="1511"/>
      <c r="V86" s="1511"/>
      <c r="W86" s="1450"/>
      <c r="X86" s="1450"/>
      <c r="Y86" s="1450"/>
      <c r="Z86" s="1510"/>
      <c r="AA86" s="1450"/>
      <c r="AB86" s="1450"/>
      <c r="AC86" s="1450"/>
      <c r="AD86" s="1510"/>
      <c r="AE86" s="1450"/>
      <c r="AF86" s="1450"/>
      <c r="AG86" s="1450"/>
    </row>
    <row r="87" spans="1:33" s="1196" customFormat="1">
      <c r="A87" s="1345"/>
      <c r="B87" s="1853"/>
      <c r="C87" s="2010" t="s">
        <v>56</v>
      </c>
      <c r="D87" s="2010"/>
      <c r="E87" s="2010"/>
      <c r="F87" s="1367">
        <v>-0.125</v>
      </c>
      <c r="G87" s="1366">
        <v>-0.125</v>
      </c>
      <c r="H87" s="1366">
        <v>-0.125</v>
      </c>
      <c r="I87" s="1460"/>
      <c r="J87" s="1366">
        <v>-0.125</v>
      </c>
      <c r="K87" s="1366">
        <v>-0.125</v>
      </c>
      <c r="L87" s="1366">
        <v>-0.125</v>
      </c>
      <c r="M87" s="1460"/>
      <c r="N87" s="1366">
        <v>-0.25</v>
      </c>
      <c r="O87" s="1366" t="s">
        <v>14</v>
      </c>
      <c r="P87" s="1365" t="s">
        <v>14</v>
      </c>
      <c r="Q87" s="1342"/>
      <c r="S87" s="1356"/>
      <c r="T87" s="1511"/>
      <c r="U87" s="1511"/>
      <c r="V87" s="1511"/>
      <c r="W87" s="1450"/>
      <c r="X87" s="1450"/>
      <c r="Y87" s="1450"/>
      <c r="Z87" s="1510"/>
      <c r="AA87" s="1450"/>
      <c r="AB87" s="1450"/>
      <c r="AC87" s="1450"/>
      <c r="AD87" s="1510"/>
      <c r="AE87" s="1450"/>
      <c r="AF87" s="1450"/>
      <c r="AG87" s="1450"/>
    </row>
    <row r="88" spans="1:33" s="1196" customFormat="1">
      <c r="A88" s="1345"/>
      <c r="B88" s="1853"/>
      <c r="C88" s="2010" t="s">
        <v>57</v>
      </c>
      <c r="D88" s="2010"/>
      <c r="E88" s="2010"/>
      <c r="F88" s="1367">
        <v>-0.375</v>
      </c>
      <c r="G88" s="1366">
        <v>-0.375</v>
      </c>
      <c r="H88" s="1366">
        <v>-0.375</v>
      </c>
      <c r="I88" s="1460"/>
      <c r="J88" s="1366">
        <v>-0.375</v>
      </c>
      <c r="K88" s="1366">
        <v>-0.5</v>
      </c>
      <c r="L88" s="1366" t="s">
        <v>14</v>
      </c>
      <c r="M88" s="1460"/>
      <c r="N88" s="1366" t="s">
        <v>14</v>
      </c>
      <c r="O88" s="1366" t="s">
        <v>14</v>
      </c>
      <c r="P88" s="1365" t="s">
        <v>14</v>
      </c>
      <c r="Q88" s="1342"/>
      <c r="S88" s="1356"/>
      <c r="T88" s="1511"/>
      <c r="U88" s="1511"/>
      <c r="V88" s="1511"/>
      <c r="W88" s="1450"/>
      <c r="X88" s="1450"/>
      <c r="Y88" s="1450"/>
      <c r="Z88" s="1510"/>
      <c r="AA88" s="1450"/>
      <c r="AB88" s="1450"/>
      <c r="AC88" s="1450"/>
      <c r="AD88" s="1510"/>
      <c r="AE88" s="1450"/>
      <c r="AF88" s="1450"/>
      <c r="AG88" s="1450"/>
    </row>
    <row r="89" spans="1:33" s="1196" customFormat="1" ht="15.75" thickBot="1">
      <c r="A89" s="1345"/>
      <c r="B89" s="1854"/>
      <c r="C89" s="2011" t="s">
        <v>58</v>
      </c>
      <c r="D89" s="2011"/>
      <c r="E89" s="2011"/>
      <c r="F89" s="1449">
        <v>-0.5</v>
      </c>
      <c r="G89" s="1448">
        <v>-0.5</v>
      </c>
      <c r="H89" s="1448">
        <v>-0.5</v>
      </c>
      <c r="I89" s="1464"/>
      <c r="J89" s="1448">
        <v>-0.75</v>
      </c>
      <c r="K89" s="1448">
        <v>-1</v>
      </c>
      <c r="L89" s="1448" t="s">
        <v>14</v>
      </c>
      <c r="M89" s="1464"/>
      <c r="N89" s="1448" t="s">
        <v>14</v>
      </c>
      <c r="O89" s="1448" t="s">
        <v>14</v>
      </c>
      <c r="P89" s="1447" t="s">
        <v>14</v>
      </c>
      <c r="Q89" s="1342"/>
      <c r="S89" s="1356"/>
      <c r="T89" s="1511"/>
      <c r="U89" s="1511"/>
      <c r="V89" s="1511"/>
      <c r="W89" s="1450"/>
      <c r="X89" s="1450"/>
      <c r="Y89" s="1450"/>
      <c r="Z89" s="1510"/>
      <c r="AA89" s="1450"/>
      <c r="AB89" s="1450"/>
      <c r="AC89" s="1450"/>
      <c r="AD89" s="1510"/>
      <c r="AE89" s="1450"/>
      <c r="AF89" s="1450"/>
      <c r="AG89" s="1450"/>
    </row>
    <row r="90" spans="1:33" s="1196" customFormat="1" ht="15.75" thickBot="1">
      <c r="A90" s="1345"/>
      <c r="B90" s="1522" t="s">
        <v>61</v>
      </c>
      <c r="C90" s="2016" t="s">
        <v>64</v>
      </c>
      <c r="D90" s="2017"/>
      <c r="E90" s="2018"/>
      <c r="F90" s="1371">
        <v>-0.5</v>
      </c>
      <c r="G90" s="1370">
        <v>-0.5</v>
      </c>
      <c r="H90" s="1370">
        <v>-0.5</v>
      </c>
      <c r="I90" s="1474"/>
      <c r="J90" s="1370">
        <v>-0.5</v>
      </c>
      <c r="K90" s="1370">
        <v>-0.75</v>
      </c>
      <c r="L90" s="1370">
        <v>-1</v>
      </c>
      <c r="M90" s="1474"/>
      <c r="N90" s="1370">
        <v>-1.5</v>
      </c>
      <c r="O90" s="1370" t="s">
        <v>14</v>
      </c>
      <c r="P90" s="1369" t="s">
        <v>14</v>
      </c>
      <c r="Q90" s="1342"/>
      <c r="S90" s="1356"/>
      <c r="T90" s="1511"/>
      <c r="U90" s="1511"/>
      <c r="V90" s="1511"/>
      <c r="W90" s="1450"/>
      <c r="X90" s="1450"/>
      <c r="Y90" s="1450"/>
      <c r="Z90" s="1510"/>
      <c r="AA90" s="1450"/>
      <c r="AB90" s="1450"/>
      <c r="AC90" s="1450"/>
      <c r="AD90" s="1510"/>
      <c r="AE90" s="1450"/>
      <c r="AF90" s="1450"/>
      <c r="AG90" s="1450"/>
    </row>
    <row r="91" spans="1:33" s="1196" customFormat="1">
      <c r="A91" s="1345"/>
      <c r="B91" s="1855" t="s">
        <v>65</v>
      </c>
      <c r="C91" s="2019" t="s">
        <v>29</v>
      </c>
      <c r="D91" s="2019"/>
      <c r="E91" s="2019"/>
      <c r="F91" s="1364">
        <v>0</v>
      </c>
      <c r="G91" s="1363">
        <v>0</v>
      </c>
      <c r="H91" s="1363">
        <v>-0.125</v>
      </c>
      <c r="I91" s="1521"/>
      <c r="J91" s="1363">
        <v>-0.25</v>
      </c>
      <c r="K91" s="1363">
        <v>-0.25</v>
      </c>
      <c r="L91" s="1363">
        <v>-0.25</v>
      </c>
      <c r="M91" s="1521"/>
      <c r="N91" s="1363">
        <v>-0.25</v>
      </c>
      <c r="O91" s="1363" t="s">
        <v>14</v>
      </c>
      <c r="P91" s="1362" t="s">
        <v>14</v>
      </c>
      <c r="Q91" s="1342"/>
      <c r="S91" s="1356"/>
      <c r="T91" s="1511"/>
      <c r="U91" s="1511"/>
      <c r="V91" s="1511"/>
      <c r="W91" s="1450"/>
      <c r="X91" s="1450"/>
      <c r="Y91" s="1450"/>
      <c r="Z91" s="1510"/>
      <c r="AA91" s="1450"/>
      <c r="AB91" s="1450"/>
      <c r="AC91" s="1450"/>
      <c r="AD91" s="1510"/>
      <c r="AE91" s="1450"/>
      <c r="AF91" s="1450"/>
      <c r="AG91" s="1450"/>
    </row>
    <row r="92" spans="1:33" s="1196" customFormat="1" ht="15.75" thickBot="1">
      <c r="A92" s="1345"/>
      <c r="B92" s="1854"/>
      <c r="C92" s="2008" t="s">
        <v>66</v>
      </c>
      <c r="D92" s="2008"/>
      <c r="E92" s="2008"/>
      <c r="F92" s="1449">
        <v>0</v>
      </c>
      <c r="G92" s="1448">
        <v>0</v>
      </c>
      <c r="H92" s="1448">
        <v>-0.25</v>
      </c>
      <c r="I92" s="1464"/>
      <c r="J92" s="1448">
        <v>-0.375</v>
      </c>
      <c r="K92" s="1448">
        <v>-0.375</v>
      </c>
      <c r="L92" s="1448">
        <v>-0.375</v>
      </c>
      <c r="M92" s="1464"/>
      <c r="N92" s="1448">
        <v>-0.375</v>
      </c>
      <c r="O92" s="1448" t="s">
        <v>14</v>
      </c>
      <c r="P92" s="1447" t="s">
        <v>14</v>
      </c>
      <c r="Q92" s="1342"/>
      <c r="S92" s="1356"/>
      <c r="T92" s="1511"/>
      <c r="U92" s="1511"/>
      <c r="V92" s="1511"/>
      <c r="W92" s="1450"/>
      <c r="X92" s="1450"/>
      <c r="Y92" s="1450"/>
      <c r="Z92" s="1510"/>
      <c r="AA92" s="1450"/>
      <c r="AB92" s="1450"/>
      <c r="AC92" s="1450"/>
      <c r="AD92" s="1510"/>
      <c r="AE92" s="1450"/>
      <c r="AF92" s="1450"/>
      <c r="AG92" s="1450"/>
    </row>
    <row r="93" spans="1:33" s="1196" customFormat="1">
      <c r="A93" s="1345"/>
      <c r="B93" s="1855" t="s">
        <v>67</v>
      </c>
      <c r="C93" s="2009" t="s">
        <v>68</v>
      </c>
      <c r="D93" s="2009"/>
      <c r="E93" s="2009"/>
      <c r="F93" s="1364">
        <v>-0.25</v>
      </c>
      <c r="G93" s="1363">
        <v>-0.25</v>
      </c>
      <c r="H93" s="1363">
        <v>-0.25</v>
      </c>
      <c r="I93" s="1521"/>
      <c r="J93" s="1363">
        <v>-0.25</v>
      </c>
      <c r="K93" s="1363">
        <v>-0.375</v>
      </c>
      <c r="L93" s="1363">
        <v>-0.375</v>
      </c>
      <c r="M93" s="1521"/>
      <c r="N93" s="1363">
        <v>-0.5</v>
      </c>
      <c r="O93" s="1363" t="s">
        <v>14</v>
      </c>
      <c r="P93" s="1362" t="s">
        <v>14</v>
      </c>
      <c r="Q93" s="1342"/>
    </row>
    <row r="94" spans="1:33" s="1196" customFormat="1">
      <c r="A94" s="1345"/>
      <c r="B94" s="1853"/>
      <c r="C94" s="2010" t="s">
        <v>209</v>
      </c>
      <c r="D94" s="2010"/>
      <c r="E94" s="2010"/>
      <c r="F94" s="1367">
        <v>-1.375</v>
      </c>
      <c r="G94" s="1366">
        <v>-1.375</v>
      </c>
      <c r="H94" s="1366">
        <v>-1.375</v>
      </c>
      <c r="I94" s="1460"/>
      <c r="J94" s="1366">
        <v>-1.375</v>
      </c>
      <c r="K94" s="1366">
        <v>-1.375</v>
      </c>
      <c r="L94" s="1366">
        <v>-1.375</v>
      </c>
      <c r="M94" s="1460"/>
      <c r="N94" s="1366">
        <v>-1.375</v>
      </c>
      <c r="O94" s="1366" t="s">
        <v>14</v>
      </c>
      <c r="P94" s="1365" t="s">
        <v>14</v>
      </c>
      <c r="Q94" s="1342"/>
    </row>
    <row r="95" spans="1:33" s="1196" customFormat="1" ht="15.75" thickBot="1">
      <c r="A95" s="1345"/>
      <c r="B95" s="1854"/>
      <c r="C95" s="2011" t="s">
        <v>69</v>
      </c>
      <c r="D95" s="2011"/>
      <c r="E95" s="2011"/>
      <c r="F95" s="1449">
        <v>-0.5</v>
      </c>
      <c r="G95" s="1448">
        <v>-0.5</v>
      </c>
      <c r="H95" s="1448">
        <v>-0.5</v>
      </c>
      <c r="I95" s="1464"/>
      <c r="J95" s="1448">
        <v>-0.5</v>
      </c>
      <c r="K95" s="1448">
        <v>-0.5</v>
      </c>
      <c r="L95" s="1448">
        <v>-0.75</v>
      </c>
      <c r="M95" s="1464"/>
      <c r="N95" s="1448">
        <v>-1</v>
      </c>
      <c r="O95" s="1448" t="s">
        <v>14</v>
      </c>
      <c r="P95" s="1447" t="s">
        <v>14</v>
      </c>
      <c r="Q95" s="1342"/>
    </row>
    <row r="96" spans="1:33" s="1196" customFormat="1">
      <c r="A96" s="1345"/>
      <c r="B96" s="1855" t="s">
        <v>70</v>
      </c>
      <c r="C96" s="2009" t="s">
        <v>233</v>
      </c>
      <c r="D96" s="2009"/>
      <c r="E96" s="2009"/>
      <c r="F96" s="1364">
        <v>-0.25</v>
      </c>
      <c r="G96" s="1363">
        <v>-0.25</v>
      </c>
      <c r="H96" s="1363">
        <v>-0.25</v>
      </c>
      <c r="I96" s="1521"/>
      <c r="J96" s="1363">
        <v>-0.25</v>
      </c>
      <c r="K96" s="1363">
        <v>-0.25</v>
      </c>
      <c r="L96" s="1363">
        <v>-0.25</v>
      </c>
      <c r="M96" s="1521"/>
      <c r="N96" s="1363">
        <v>-0.25</v>
      </c>
      <c r="O96" s="1363">
        <v>-0.25</v>
      </c>
      <c r="P96" s="1362">
        <v>-0.25</v>
      </c>
      <c r="Q96" s="1342"/>
    </row>
    <row r="97" spans="1:17" s="1196" customFormat="1">
      <c r="A97" s="1345"/>
      <c r="B97" s="1853"/>
      <c r="C97" s="2010" t="s">
        <v>71</v>
      </c>
      <c r="D97" s="2010"/>
      <c r="E97" s="2010"/>
      <c r="F97" s="1367">
        <v>-0.25</v>
      </c>
      <c r="G97" s="1366">
        <v>-0.25</v>
      </c>
      <c r="H97" s="1366">
        <v>-0.25</v>
      </c>
      <c r="I97" s="1460"/>
      <c r="J97" s="1366">
        <v>-0.375</v>
      </c>
      <c r="K97" s="1366">
        <v>-0.5</v>
      </c>
      <c r="L97" s="1366">
        <v>-0.5</v>
      </c>
      <c r="M97" s="1460"/>
      <c r="N97" s="1366">
        <v>-0.75</v>
      </c>
      <c r="O97" s="1366">
        <v>-1</v>
      </c>
      <c r="P97" s="1365">
        <v>-1.25</v>
      </c>
      <c r="Q97" s="1342"/>
    </row>
    <row r="98" spans="1:17" s="1196" customFormat="1" ht="15.75" thickBot="1">
      <c r="A98" s="1345"/>
      <c r="B98" s="1854"/>
      <c r="C98" s="2011" t="s">
        <v>72</v>
      </c>
      <c r="D98" s="2011"/>
      <c r="E98" s="2011"/>
      <c r="F98" s="1449">
        <v>-0.25</v>
      </c>
      <c r="G98" s="1448">
        <v>-0.25</v>
      </c>
      <c r="H98" s="1448">
        <v>-0.25</v>
      </c>
      <c r="I98" s="1464"/>
      <c r="J98" s="1448">
        <v>-0.375</v>
      </c>
      <c r="K98" s="1448">
        <v>-0.5</v>
      </c>
      <c r="L98" s="1448">
        <v>-0.5</v>
      </c>
      <c r="M98" s="1464"/>
      <c r="N98" s="1448">
        <v>-0.75</v>
      </c>
      <c r="O98" s="1448">
        <v>-1</v>
      </c>
      <c r="P98" s="1447">
        <v>-1.25</v>
      </c>
      <c r="Q98" s="1200"/>
    </row>
    <row r="99" spans="1:17" s="1196" customFormat="1" ht="15.75" thickBot="1">
      <c r="A99" s="1345"/>
      <c r="B99" s="1522" t="s">
        <v>73</v>
      </c>
      <c r="C99" s="2005" t="s">
        <v>74</v>
      </c>
      <c r="D99" s="2006"/>
      <c r="E99" s="2007"/>
      <c r="F99" s="1360">
        <v>-0.25</v>
      </c>
      <c r="G99" s="1359">
        <v>-0.25</v>
      </c>
      <c r="H99" s="1359">
        <v>-0.25</v>
      </c>
      <c r="I99" s="1524"/>
      <c r="J99" s="1359">
        <v>-0.25</v>
      </c>
      <c r="K99" s="1359">
        <v>-0.25</v>
      </c>
      <c r="L99" s="1359">
        <v>-0.25</v>
      </c>
      <c r="M99" s="1524"/>
      <c r="N99" s="1359">
        <v>-0.25</v>
      </c>
      <c r="O99" s="1359">
        <v>-0.75</v>
      </c>
      <c r="P99" s="1358" t="s">
        <v>14</v>
      </c>
      <c r="Q99" s="1200"/>
    </row>
    <row r="100" spans="1:17" s="1196" customFormat="1" ht="15.75" thickBot="1">
      <c r="A100" s="1345"/>
      <c r="B100" s="1522" t="s">
        <v>152</v>
      </c>
      <c r="C100" s="2008" t="s">
        <v>535</v>
      </c>
      <c r="D100" s="2008"/>
      <c r="E100" s="2008"/>
      <c r="F100" s="1360">
        <v>0</v>
      </c>
      <c r="G100" s="1359">
        <v>0</v>
      </c>
      <c r="H100" s="1359">
        <v>0</v>
      </c>
      <c r="I100" s="1524"/>
      <c r="J100" s="1359">
        <v>0</v>
      </c>
      <c r="K100" s="1359">
        <v>0</v>
      </c>
      <c r="L100" s="1359">
        <v>0</v>
      </c>
      <c r="M100" s="1524"/>
      <c r="N100" s="1359">
        <v>0</v>
      </c>
      <c r="O100" s="1359">
        <v>-0.25</v>
      </c>
      <c r="P100" s="1358" t="s">
        <v>14</v>
      </c>
      <c r="Q100" s="1200"/>
    </row>
    <row r="101" spans="1:17" s="1196" customFormat="1" ht="15" customHeight="1">
      <c r="A101" s="1345"/>
      <c r="Q101" s="1200"/>
    </row>
    <row r="102" spans="1:17" s="1196" customFormat="1" ht="15" customHeight="1">
      <c r="A102" s="1345"/>
      <c r="Q102" s="1342"/>
    </row>
    <row r="103" spans="1:17" s="1196" customFormat="1" ht="15" customHeight="1">
      <c r="A103" s="1345"/>
      <c r="Q103" s="1342"/>
    </row>
    <row r="104" spans="1:17" s="1196" customFormat="1" ht="15" customHeight="1">
      <c r="A104" s="1345"/>
      <c r="Q104" s="1342"/>
    </row>
    <row r="105" spans="1:17" s="1196" customFormat="1" ht="15" customHeight="1">
      <c r="A105" s="1345"/>
      <c r="Q105" s="1342"/>
    </row>
    <row r="106" spans="1:17" s="1196" customFormat="1" ht="15" customHeight="1">
      <c r="A106" s="1345"/>
      <c r="Q106" s="1342"/>
    </row>
    <row r="107" spans="1:17" s="1196" customFormat="1">
      <c r="A107" s="1345"/>
      <c r="Q107" s="1342"/>
    </row>
    <row r="108" spans="1:17" s="1196" customFormat="1">
      <c r="A108" s="1345"/>
      <c r="Q108" s="1342"/>
    </row>
    <row r="109" spans="1:17" s="1196" customFormat="1">
      <c r="A109" s="1345"/>
      <c r="Q109" s="1342"/>
    </row>
    <row r="110" spans="1:17" s="1196" customFormat="1">
      <c r="A110" s="1345"/>
      <c r="Q110" s="1342"/>
    </row>
    <row r="111" spans="1:17" s="1196" customFormat="1">
      <c r="A111" s="1345"/>
      <c r="H111" s="1344"/>
      <c r="I111" s="1197"/>
      <c r="J111" s="1343"/>
      <c r="Q111" s="1342"/>
    </row>
    <row r="112" spans="1:17" s="1196" customFormat="1">
      <c r="A112" s="1345"/>
      <c r="H112" s="1344"/>
      <c r="I112" s="1197"/>
      <c r="J112" s="1343"/>
      <c r="Q112" s="1342"/>
    </row>
    <row r="113" spans="1:17" s="1196" customFormat="1">
      <c r="A113" s="1345"/>
      <c r="H113" s="1344"/>
      <c r="I113" s="1197"/>
      <c r="J113" s="1343"/>
      <c r="Q113" s="1342"/>
    </row>
    <row r="114" spans="1:17" s="1196" customFormat="1">
      <c r="A114" s="1345"/>
      <c r="H114" s="1344"/>
      <c r="I114" s="1197"/>
      <c r="J114" s="1343"/>
      <c r="Q114" s="1342"/>
    </row>
    <row r="115" spans="1:17" s="1196" customFormat="1">
      <c r="A115" s="1345"/>
      <c r="H115" s="1344"/>
      <c r="I115" s="1197"/>
      <c r="J115" s="1343"/>
      <c r="Q115" s="1342"/>
    </row>
    <row r="116" spans="1:17" s="1196" customFormat="1">
      <c r="A116" s="1345"/>
      <c r="Q116" s="1342"/>
    </row>
    <row r="117" spans="1:17" s="1196" customFormat="1">
      <c r="A117" s="1345"/>
      <c r="Q117" s="1342"/>
    </row>
    <row r="118" spans="1:17" s="1196" customFormat="1">
      <c r="A118" s="1345"/>
      <c r="Q118" s="1342"/>
    </row>
    <row r="119" spans="1:17" s="1196" customFormat="1">
      <c r="A119" s="1345"/>
      <c r="Q119" s="1342"/>
    </row>
    <row r="120" spans="1:17" s="1196" customFormat="1">
      <c r="A120" s="1345"/>
      <c r="Q120" s="1342"/>
    </row>
    <row r="121" spans="1:17" s="1196" customFormat="1">
      <c r="A121" s="1345"/>
      <c r="Q121" s="1342"/>
    </row>
    <row r="122" spans="1:17" s="1196" customFormat="1">
      <c r="A122" s="1345"/>
      <c r="Q122" s="1342"/>
    </row>
    <row r="123" spans="1:17" s="1196" customFormat="1" ht="15.75" thickBot="1">
      <c r="A123" s="1435"/>
      <c r="Q123" s="1209"/>
    </row>
    <row r="124" spans="1:17" s="1196" customFormat="1" ht="15" customHeight="1">
      <c r="A124" s="1205"/>
      <c r="B124" s="1847" t="s">
        <v>207</v>
      </c>
      <c r="C124" s="1847"/>
      <c r="D124" s="1847"/>
      <c r="E124" s="1847"/>
      <c r="F124" s="1847"/>
      <c r="G124" s="1847"/>
      <c r="H124" s="1847"/>
      <c r="I124" s="1847"/>
      <c r="J124" s="1847"/>
      <c r="K124" s="1847"/>
      <c r="L124" s="1847"/>
      <c r="M124" s="1847"/>
      <c r="N124" s="1847"/>
      <c r="O124" s="1847"/>
      <c r="P124" s="1847"/>
      <c r="Q124" s="1203"/>
    </row>
    <row r="125" spans="1:17" s="1196" customFormat="1">
      <c r="A125" s="1202"/>
      <c r="B125" s="1848"/>
      <c r="C125" s="1848"/>
      <c r="D125" s="1848"/>
      <c r="E125" s="1848"/>
      <c r="F125" s="1848"/>
      <c r="G125" s="1848"/>
      <c r="H125" s="1848"/>
      <c r="I125" s="1848"/>
      <c r="J125" s="1848"/>
      <c r="K125" s="1848"/>
      <c r="L125" s="1848"/>
      <c r="M125" s="1848"/>
      <c r="N125" s="1848"/>
      <c r="O125" s="1848"/>
      <c r="P125" s="1848"/>
      <c r="Q125" s="1200"/>
    </row>
    <row r="126" spans="1:17" s="1196" customFormat="1">
      <c r="A126" s="1202"/>
      <c r="B126" s="1848"/>
      <c r="C126" s="1848"/>
      <c r="D126" s="1848"/>
      <c r="E126" s="1848"/>
      <c r="F126" s="1848"/>
      <c r="G126" s="1848"/>
      <c r="H126" s="1848"/>
      <c r="I126" s="1848"/>
      <c r="J126" s="1848"/>
      <c r="K126" s="1848"/>
      <c r="L126" s="1848"/>
      <c r="M126" s="1848"/>
      <c r="N126" s="1848"/>
      <c r="O126" s="1848"/>
      <c r="P126" s="1848"/>
      <c r="Q126" s="1200"/>
    </row>
    <row r="127" spans="1:17" s="1196" customFormat="1" ht="15.75" thickBot="1">
      <c r="A127" s="1199"/>
      <c r="B127" s="1849"/>
      <c r="C127" s="1849"/>
      <c r="D127" s="1849"/>
      <c r="E127" s="1849"/>
      <c r="F127" s="1849"/>
      <c r="G127" s="1849"/>
      <c r="H127" s="1849"/>
      <c r="I127" s="1849"/>
      <c r="J127" s="1849"/>
      <c r="K127" s="1849"/>
      <c r="L127" s="1849"/>
      <c r="M127" s="1849"/>
      <c r="N127" s="1849"/>
      <c r="O127" s="1849"/>
      <c r="P127" s="1849"/>
      <c r="Q127" s="1198"/>
    </row>
  </sheetData>
  <mergeCells count="96">
    <mergeCell ref="O29:P29"/>
    <mergeCell ref="B72:E72"/>
    <mergeCell ref="C100:E100"/>
    <mergeCell ref="B42:C42"/>
    <mergeCell ref="D42:E42"/>
    <mergeCell ref="B43:C43"/>
    <mergeCell ref="D43:E43"/>
    <mergeCell ref="B44:F45"/>
    <mergeCell ref="O30:P30"/>
    <mergeCell ref="B53:E53"/>
    <mergeCell ref="B54:E54"/>
    <mergeCell ref="B55:E55"/>
    <mergeCell ref="B56:E56"/>
    <mergeCell ref="N41:P42"/>
    <mergeCell ref="H44:L45"/>
    <mergeCell ref="H41:L41"/>
    <mergeCell ref="L2:N2"/>
    <mergeCell ref="O2:P2"/>
    <mergeCell ref="N3:P3"/>
    <mergeCell ref="O4:P4"/>
    <mergeCell ref="O5:P5"/>
    <mergeCell ref="A10:Q11"/>
    <mergeCell ref="N23:O23"/>
    <mergeCell ref="O26:P26"/>
    <mergeCell ref="O27:P27"/>
    <mergeCell ref="O28:P28"/>
    <mergeCell ref="N15:O15"/>
    <mergeCell ref="N16:O16"/>
    <mergeCell ref="N20:O20"/>
    <mergeCell ref="N21:O21"/>
    <mergeCell ref="N22:O22"/>
    <mergeCell ref="B13:B14"/>
    <mergeCell ref="C13:F13"/>
    <mergeCell ref="H13:H14"/>
    <mergeCell ref="J13:L13"/>
    <mergeCell ref="N14:O14"/>
    <mergeCell ref="N17:O17"/>
    <mergeCell ref="H42:I42"/>
    <mergeCell ref="J42:K42"/>
    <mergeCell ref="H43:I43"/>
    <mergeCell ref="J43:K43"/>
    <mergeCell ref="B41:F41"/>
    <mergeCell ref="B57:E57"/>
    <mergeCell ref="N43:P44"/>
    <mergeCell ref="N45:P46"/>
    <mergeCell ref="B49:E49"/>
    <mergeCell ref="L49:M49"/>
    <mergeCell ref="B50:E50"/>
    <mergeCell ref="B51:E51"/>
    <mergeCell ref="B52:E52"/>
    <mergeCell ref="B70:E70"/>
    <mergeCell ref="B60:E60"/>
    <mergeCell ref="L60:M60"/>
    <mergeCell ref="B61:E61"/>
    <mergeCell ref="B62:E62"/>
    <mergeCell ref="B63:E63"/>
    <mergeCell ref="B64:E64"/>
    <mergeCell ref="B65:E65"/>
    <mergeCell ref="B66:E66"/>
    <mergeCell ref="B67:E67"/>
    <mergeCell ref="B68:E68"/>
    <mergeCell ref="B69:E69"/>
    <mergeCell ref="C81:E81"/>
    <mergeCell ref="C86:E86"/>
    <mergeCell ref="C87:E87"/>
    <mergeCell ref="L75:M75"/>
    <mergeCell ref="C76:E76"/>
    <mergeCell ref="C82:E82"/>
    <mergeCell ref="C77:E77"/>
    <mergeCell ref="C78:E78"/>
    <mergeCell ref="C88:E88"/>
    <mergeCell ref="C89:E89"/>
    <mergeCell ref="B71:E71"/>
    <mergeCell ref="B75:E75"/>
    <mergeCell ref="C98:E98"/>
    <mergeCell ref="C90:E90"/>
    <mergeCell ref="B91:B92"/>
    <mergeCell ref="B79:B81"/>
    <mergeCell ref="C79:E79"/>
    <mergeCell ref="C91:E91"/>
    <mergeCell ref="C84:E84"/>
    <mergeCell ref="B83:B89"/>
    <mergeCell ref="C83:E83"/>
    <mergeCell ref="C85:E85"/>
    <mergeCell ref="B76:B78"/>
    <mergeCell ref="C80:E80"/>
    <mergeCell ref="C99:E99"/>
    <mergeCell ref="C92:E92"/>
    <mergeCell ref="B124:P127"/>
    <mergeCell ref="B93:B95"/>
    <mergeCell ref="C93:E93"/>
    <mergeCell ref="C94:E94"/>
    <mergeCell ref="C95:E95"/>
    <mergeCell ref="B96:B98"/>
    <mergeCell ref="C96:E96"/>
    <mergeCell ref="C97:E97"/>
  </mergeCells>
  <printOptions horizontalCentered="1"/>
  <pageMargins left="0.7" right="0.7" top="0.75" bottom="0.75" header="0.3" footer="0.3"/>
  <pageSetup paperSize="5" scale="47" fitToHeight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CC365-4D45-4ACA-9378-72BD1019E252}">
  <sheetPr codeName="Sheet11"/>
  <dimension ref="A1:Q77"/>
  <sheetViews>
    <sheetView showWhiteSpace="0" view="pageLayout" topLeftCell="A44" zoomScaleNormal="130" workbookViewId="0">
      <selection activeCell="R71" sqref="R71"/>
    </sheetView>
  </sheetViews>
  <sheetFormatPr defaultColWidth="9" defaultRowHeight="14.25"/>
  <cols>
    <col min="1" max="1" width="3.28515625" style="381" customWidth="1"/>
    <col min="2" max="2" width="2" style="381" customWidth="1"/>
    <col min="3" max="4" width="8.28515625" style="381" customWidth="1"/>
    <col min="5" max="5" width="10" style="381" customWidth="1"/>
    <col min="6" max="7" width="8.28515625" style="381" customWidth="1"/>
    <col min="8" max="8" width="3.5703125" style="381" customWidth="1"/>
    <col min="9" max="9" width="2" style="381" customWidth="1"/>
    <col min="10" max="10" width="7" style="381" customWidth="1"/>
    <col min="11" max="12" width="8.28515625" style="381" customWidth="1"/>
    <col min="13" max="13" width="8.5703125" style="381" customWidth="1"/>
    <col min="14" max="14" width="8.28515625" style="381" customWidth="1"/>
    <col min="15" max="15" width="2" style="381" customWidth="1"/>
    <col min="16" max="16" width="3.28515625" style="381" customWidth="1"/>
    <col min="17" max="256" width="9" style="381"/>
    <col min="257" max="257" width="3.28515625" style="381" customWidth="1"/>
    <col min="258" max="258" width="2" style="381" customWidth="1"/>
    <col min="259" max="263" width="8.28515625" style="381" customWidth="1"/>
    <col min="264" max="264" width="3.28515625" style="381" customWidth="1"/>
    <col min="265" max="265" width="2" style="381" customWidth="1"/>
    <col min="266" max="266" width="7" style="381" customWidth="1"/>
    <col min="267" max="268" width="8.28515625" style="381" customWidth="1"/>
    <col min="269" max="269" width="8.5703125" style="381" customWidth="1"/>
    <col min="270" max="270" width="8.28515625" style="381" customWidth="1"/>
    <col min="271" max="271" width="2" style="381" customWidth="1"/>
    <col min="272" max="272" width="3.28515625" style="381" customWidth="1"/>
    <col min="273" max="512" width="9" style="381"/>
    <col min="513" max="513" width="3.28515625" style="381" customWidth="1"/>
    <col min="514" max="514" width="2" style="381" customWidth="1"/>
    <col min="515" max="519" width="8.28515625" style="381" customWidth="1"/>
    <col min="520" max="520" width="3.28515625" style="381" customWidth="1"/>
    <col min="521" max="521" width="2" style="381" customWidth="1"/>
    <col min="522" max="522" width="7" style="381" customWidth="1"/>
    <col min="523" max="524" width="8.28515625" style="381" customWidth="1"/>
    <col min="525" max="525" width="8.5703125" style="381" customWidth="1"/>
    <col min="526" max="526" width="8.28515625" style="381" customWidth="1"/>
    <col min="527" max="527" width="2" style="381" customWidth="1"/>
    <col min="528" max="528" width="3.28515625" style="381" customWidth="1"/>
    <col min="529" max="768" width="9" style="381"/>
    <col min="769" max="769" width="3.28515625" style="381" customWidth="1"/>
    <col min="770" max="770" width="2" style="381" customWidth="1"/>
    <col min="771" max="775" width="8.28515625" style="381" customWidth="1"/>
    <col min="776" max="776" width="3.28515625" style="381" customWidth="1"/>
    <col min="777" max="777" width="2" style="381" customWidth="1"/>
    <col min="778" max="778" width="7" style="381" customWidth="1"/>
    <col min="779" max="780" width="8.28515625" style="381" customWidth="1"/>
    <col min="781" max="781" width="8.5703125" style="381" customWidth="1"/>
    <col min="782" max="782" width="8.28515625" style="381" customWidth="1"/>
    <col min="783" max="783" width="2" style="381" customWidth="1"/>
    <col min="784" max="784" width="3.28515625" style="381" customWidth="1"/>
    <col min="785" max="1024" width="9" style="381"/>
    <col min="1025" max="1025" width="3.28515625" style="381" customWidth="1"/>
    <col min="1026" max="1026" width="2" style="381" customWidth="1"/>
    <col min="1027" max="1031" width="8.28515625" style="381" customWidth="1"/>
    <col min="1032" max="1032" width="3.28515625" style="381" customWidth="1"/>
    <col min="1033" max="1033" width="2" style="381" customWidth="1"/>
    <col min="1034" max="1034" width="7" style="381" customWidth="1"/>
    <col min="1035" max="1036" width="8.28515625" style="381" customWidth="1"/>
    <col min="1037" max="1037" width="8.5703125" style="381" customWidth="1"/>
    <col min="1038" max="1038" width="8.28515625" style="381" customWidth="1"/>
    <col min="1039" max="1039" width="2" style="381" customWidth="1"/>
    <col min="1040" max="1040" width="3.28515625" style="381" customWidth="1"/>
    <col min="1041" max="1280" width="9" style="381"/>
    <col min="1281" max="1281" width="3.28515625" style="381" customWidth="1"/>
    <col min="1282" max="1282" width="2" style="381" customWidth="1"/>
    <col min="1283" max="1287" width="8.28515625" style="381" customWidth="1"/>
    <col min="1288" max="1288" width="3.28515625" style="381" customWidth="1"/>
    <col min="1289" max="1289" width="2" style="381" customWidth="1"/>
    <col min="1290" max="1290" width="7" style="381" customWidth="1"/>
    <col min="1291" max="1292" width="8.28515625" style="381" customWidth="1"/>
    <col min="1293" max="1293" width="8.5703125" style="381" customWidth="1"/>
    <col min="1294" max="1294" width="8.28515625" style="381" customWidth="1"/>
    <col min="1295" max="1295" width="2" style="381" customWidth="1"/>
    <col min="1296" max="1296" width="3.28515625" style="381" customWidth="1"/>
    <col min="1297" max="1536" width="9" style="381"/>
    <col min="1537" max="1537" width="3.28515625" style="381" customWidth="1"/>
    <col min="1538" max="1538" width="2" style="381" customWidth="1"/>
    <col min="1539" max="1543" width="8.28515625" style="381" customWidth="1"/>
    <col min="1544" max="1544" width="3.28515625" style="381" customWidth="1"/>
    <col min="1545" max="1545" width="2" style="381" customWidth="1"/>
    <col min="1546" max="1546" width="7" style="381" customWidth="1"/>
    <col min="1547" max="1548" width="8.28515625" style="381" customWidth="1"/>
    <col min="1549" max="1549" width="8.5703125" style="381" customWidth="1"/>
    <col min="1550" max="1550" width="8.28515625" style="381" customWidth="1"/>
    <col min="1551" max="1551" width="2" style="381" customWidth="1"/>
    <col min="1552" max="1552" width="3.28515625" style="381" customWidth="1"/>
    <col min="1553" max="1792" width="9" style="381"/>
    <col min="1793" max="1793" width="3.28515625" style="381" customWidth="1"/>
    <col min="1794" max="1794" width="2" style="381" customWidth="1"/>
    <col min="1795" max="1799" width="8.28515625" style="381" customWidth="1"/>
    <col min="1800" max="1800" width="3.28515625" style="381" customWidth="1"/>
    <col min="1801" max="1801" width="2" style="381" customWidth="1"/>
    <col min="1802" max="1802" width="7" style="381" customWidth="1"/>
    <col min="1803" max="1804" width="8.28515625" style="381" customWidth="1"/>
    <col min="1805" max="1805" width="8.5703125" style="381" customWidth="1"/>
    <col min="1806" max="1806" width="8.28515625" style="381" customWidth="1"/>
    <col min="1807" max="1807" width="2" style="381" customWidth="1"/>
    <col min="1808" max="1808" width="3.28515625" style="381" customWidth="1"/>
    <col min="1809" max="2048" width="9" style="381"/>
    <col min="2049" max="2049" width="3.28515625" style="381" customWidth="1"/>
    <col min="2050" max="2050" width="2" style="381" customWidth="1"/>
    <col min="2051" max="2055" width="8.28515625" style="381" customWidth="1"/>
    <col min="2056" max="2056" width="3.28515625" style="381" customWidth="1"/>
    <col min="2057" max="2057" width="2" style="381" customWidth="1"/>
    <col min="2058" max="2058" width="7" style="381" customWidth="1"/>
    <col min="2059" max="2060" width="8.28515625" style="381" customWidth="1"/>
    <col min="2061" max="2061" width="8.5703125" style="381" customWidth="1"/>
    <col min="2062" max="2062" width="8.28515625" style="381" customWidth="1"/>
    <col min="2063" max="2063" width="2" style="381" customWidth="1"/>
    <col min="2064" max="2064" width="3.28515625" style="381" customWidth="1"/>
    <col min="2065" max="2304" width="9" style="381"/>
    <col min="2305" max="2305" width="3.28515625" style="381" customWidth="1"/>
    <col min="2306" max="2306" width="2" style="381" customWidth="1"/>
    <col min="2307" max="2311" width="8.28515625" style="381" customWidth="1"/>
    <col min="2312" max="2312" width="3.28515625" style="381" customWidth="1"/>
    <col min="2313" max="2313" width="2" style="381" customWidth="1"/>
    <col min="2314" max="2314" width="7" style="381" customWidth="1"/>
    <col min="2315" max="2316" width="8.28515625" style="381" customWidth="1"/>
    <col min="2317" max="2317" width="8.5703125" style="381" customWidth="1"/>
    <col min="2318" max="2318" width="8.28515625" style="381" customWidth="1"/>
    <col min="2319" max="2319" width="2" style="381" customWidth="1"/>
    <col min="2320" max="2320" width="3.28515625" style="381" customWidth="1"/>
    <col min="2321" max="2560" width="9" style="381"/>
    <col min="2561" max="2561" width="3.28515625" style="381" customWidth="1"/>
    <col min="2562" max="2562" width="2" style="381" customWidth="1"/>
    <col min="2563" max="2567" width="8.28515625" style="381" customWidth="1"/>
    <col min="2568" max="2568" width="3.28515625" style="381" customWidth="1"/>
    <col min="2569" max="2569" width="2" style="381" customWidth="1"/>
    <col min="2570" max="2570" width="7" style="381" customWidth="1"/>
    <col min="2571" max="2572" width="8.28515625" style="381" customWidth="1"/>
    <col min="2573" max="2573" width="8.5703125" style="381" customWidth="1"/>
    <col min="2574" max="2574" width="8.28515625" style="381" customWidth="1"/>
    <col min="2575" max="2575" width="2" style="381" customWidth="1"/>
    <col min="2576" max="2576" width="3.28515625" style="381" customWidth="1"/>
    <col min="2577" max="2816" width="9" style="381"/>
    <col min="2817" max="2817" width="3.28515625" style="381" customWidth="1"/>
    <col min="2818" max="2818" width="2" style="381" customWidth="1"/>
    <col min="2819" max="2823" width="8.28515625" style="381" customWidth="1"/>
    <col min="2824" max="2824" width="3.28515625" style="381" customWidth="1"/>
    <col min="2825" max="2825" width="2" style="381" customWidth="1"/>
    <col min="2826" max="2826" width="7" style="381" customWidth="1"/>
    <col min="2827" max="2828" width="8.28515625" style="381" customWidth="1"/>
    <col min="2829" max="2829" width="8.5703125" style="381" customWidth="1"/>
    <col min="2830" max="2830" width="8.28515625" style="381" customWidth="1"/>
    <col min="2831" max="2831" width="2" style="381" customWidth="1"/>
    <col min="2832" max="2832" width="3.28515625" style="381" customWidth="1"/>
    <col min="2833" max="3072" width="9" style="381"/>
    <col min="3073" max="3073" width="3.28515625" style="381" customWidth="1"/>
    <col min="3074" max="3074" width="2" style="381" customWidth="1"/>
    <col min="3075" max="3079" width="8.28515625" style="381" customWidth="1"/>
    <col min="3080" max="3080" width="3.28515625" style="381" customWidth="1"/>
    <col min="3081" max="3081" width="2" style="381" customWidth="1"/>
    <col min="3082" max="3082" width="7" style="381" customWidth="1"/>
    <col min="3083" max="3084" width="8.28515625" style="381" customWidth="1"/>
    <col min="3085" max="3085" width="8.5703125" style="381" customWidth="1"/>
    <col min="3086" max="3086" width="8.28515625" style="381" customWidth="1"/>
    <col min="3087" max="3087" width="2" style="381" customWidth="1"/>
    <col min="3088" max="3088" width="3.28515625" style="381" customWidth="1"/>
    <col min="3089" max="3328" width="9" style="381"/>
    <col min="3329" max="3329" width="3.28515625" style="381" customWidth="1"/>
    <col min="3330" max="3330" width="2" style="381" customWidth="1"/>
    <col min="3331" max="3335" width="8.28515625" style="381" customWidth="1"/>
    <col min="3336" max="3336" width="3.28515625" style="381" customWidth="1"/>
    <col min="3337" max="3337" width="2" style="381" customWidth="1"/>
    <col min="3338" max="3338" width="7" style="381" customWidth="1"/>
    <col min="3339" max="3340" width="8.28515625" style="381" customWidth="1"/>
    <col min="3341" max="3341" width="8.5703125" style="381" customWidth="1"/>
    <col min="3342" max="3342" width="8.28515625" style="381" customWidth="1"/>
    <col min="3343" max="3343" width="2" style="381" customWidth="1"/>
    <col min="3344" max="3344" width="3.28515625" style="381" customWidth="1"/>
    <col min="3345" max="3584" width="9" style="381"/>
    <col min="3585" max="3585" width="3.28515625" style="381" customWidth="1"/>
    <col min="3586" max="3586" width="2" style="381" customWidth="1"/>
    <col min="3587" max="3591" width="8.28515625" style="381" customWidth="1"/>
    <col min="3592" max="3592" width="3.28515625" style="381" customWidth="1"/>
    <col min="3593" max="3593" width="2" style="381" customWidth="1"/>
    <col min="3594" max="3594" width="7" style="381" customWidth="1"/>
    <col min="3595" max="3596" width="8.28515625" style="381" customWidth="1"/>
    <col min="3597" max="3597" width="8.5703125" style="381" customWidth="1"/>
    <col min="3598" max="3598" width="8.28515625" style="381" customWidth="1"/>
    <col min="3599" max="3599" width="2" style="381" customWidth="1"/>
    <col min="3600" max="3600" width="3.28515625" style="381" customWidth="1"/>
    <col min="3601" max="3840" width="9" style="381"/>
    <col min="3841" max="3841" width="3.28515625" style="381" customWidth="1"/>
    <col min="3842" max="3842" width="2" style="381" customWidth="1"/>
    <col min="3843" max="3847" width="8.28515625" style="381" customWidth="1"/>
    <col min="3848" max="3848" width="3.28515625" style="381" customWidth="1"/>
    <col min="3849" max="3849" width="2" style="381" customWidth="1"/>
    <col min="3850" max="3850" width="7" style="381" customWidth="1"/>
    <col min="3851" max="3852" width="8.28515625" style="381" customWidth="1"/>
    <col min="3853" max="3853" width="8.5703125" style="381" customWidth="1"/>
    <col min="3854" max="3854" width="8.28515625" style="381" customWidth="1"/>
    <col min="3855" max="3855" width="2" style="381" customWidth="1"/>
    <col min="3856" max="3856" width="3.28515625" style="381" customWidth="1"/>
    <col min="3857" max="4096" width="9" style="381"/>
    <col min="4097" max="4097" width="3.28515625" style="381" customWidth="1"/>
    <col min="4098" max="4098" width="2" style="381" customWidth="1"/>
    <col min="4099" max="4103" width="8.28515625" style="381" customWidth="1"/>
    <col min="4104" max="4104" width="3.28515625" style="381" customWidth="1"/>
    <col min="4105" max="4105" width="2" style="381" customWidth="1"/>
    <col min="4106" max="4106" width="7" style="381" customWidth="1"/>
    <col min="4107" max="4108" width="8.28515625" style="381" customWidth="1"/>
    <col min="4109" max="4109" width="8.5703125" style="381" customWidth="1"/>
    <col min="4110" max="4110" width="8.28515625" style="381" customWidth="1"/>
    <col min="4111" max="4111" width="2" style="381" customWidth="1"/>
    <col min="4112" max="4112" width="3.28515625" style="381" customWidth="1"/>
    <col min="4113" max="4352" width="9" style="381"/>
    <col min="4353" max="4353" width="3.28515625" style="381" customWidth="1"/>
    <col min="4354" max="4354" width="2" style="381" customWidth="1"/>
    <col min="4355" max="4359" width="8.28515625" style="381" customWidth="1"/>
    <col min="4360" max="4360" width="3.28515625" style="381" customWidth="1"/>
    <col min="4361" max="4361" width="2" style="381" customWidth="1"/>
    <col min="4362" max="4362" width="7" style="381" customWidth="1"/>
    <col min="4363" max="4364" width="8.28515625" style="381" customWidth="1"/>
    <col min="4365" max="4365" width="8.5703125" style="381" customWidth="1"/>
    <col min="4366" max="4366" width="8.28515625" style="381" customWidth="1"/>
    <col min="4367" max="4367" width="2" style="381" customWidth="1"/>
    <col min="4368" max="4368" width="3.28515625" style="381" customWidth="1"/>
    <col min="4369" max="4608" width="9" style="381"/>
    <col min="4609" max="4609" width="3.28515625" style="381" customWidth="1"/>
    <col min="4610" max="4610" width="2" style="381" customWidth="1"/>
    <col min="4611" max="4615" width="8.28515625" style="381" customWidth="1"/>
    <col min="4616" max="4616" width="3.28515625" style="381" customWidth="1"/>
    <col min="4617" max="4617" width="2" style="381" customWidth="1"/>
    <col min="4618" max="4618" width="7" style="381" customWidth="1"/>
    <col min="4619" max="4620" width="8.28515625" style="381" customWidth="1"/>
    <col min="4621" max="4621" width="8.5703125" style="381" customWidth="1"/>
    <col min="4622" max="4622" width="8.28515625" style="381" customWidth="1"/>
    <col min="4623" max="4623" width="2" style="381" customWidth="1"/>
    <col min="4624" max="4624" width="3.28515625" style="381" customWidth="1"/>
    <col min="4625" max="4864" width="9" style="381"/>
    <col min="4865" max="4865" width="3.28515625" style="381" customWidth="1"/>
    <col min="4866" max="4866" width="2" style="381" customWidth="1"/>
    <col min="4867" max="4871" width="8.28515625" style="381" customWidth="1"/>
    <col min="4872" max="4872" width="3.28515625" style="381" customWidth="1"/>
    <col min="4873" max="4873" width="2" style="381" customWidth="1"/>
    <col min="4874" max="4874" width="7" style="381" customWidth="1"/>
    <col min="4875" max="4876" width="8.28515625" style="381" customWidth="1"/>
    <col min="4877" max="4877" width="8.5703125" style="381" customWidth="1"/>
    <col min="4878" max="4878" width="8.28515625" style="381" customWidth="1"/>
    <col min="4879" max="4879" width="2" style="381" customWidth="1"/>
    <col min="4880" max="4880" width="3.28515625" style="381" customWidth="1"/>
    <col min="4881" max="5120" width="9" style="381"/>
    <col min="5121" max="5121" width="3.28515625" style="381" customWidth="1"/>
    <col min="5122" max="5122" width="2" style="381" customWidth="1"/>
    <col min="5123" max="5127" width="8.28515625" style="381" customWidth="1"/>
    <col min="5128" max="5128" width="3.28515625" style="381" customWidth="1"/>
    <col min="5129" max="5129" width="2" style="381" customWidth="1"/>
    <col min="5130" max="5130" width="7" style="381" customWidth="1"/>
    <col min="5131" max="5132" width="8.28515625" style="381" customWidth="1"/>
    <col min="5133" max="5133" width="8.5703125" style="381" customWidth="1"/>
    <col min="5134" max="5134" width="8.28515625" style="381" customWidth="1"/>
    <col min="5135" max="5135" width="2" style="381" customWidth="1"/>
    <col min="5136" max="5136" width="3.28515625" style="381" customWidth="1"/>
    <col min="5137" max="5376" width="9" style="381"/>
    <col min="5377" max="5377" width="3.28515625" style="381" customWidth="1"/>
    <col min="5378" max="5378" width="2" style="381" customWidth="1"/>
    <col min="5379" max="5383" width="8.28515625" style="381" customWidth="1"/>
    <col min="5384" max="5384" width="3.28515625" style="381" customWidth="1"/>
    <col min="5385" max="5385" width="2" style="381" customWidth="1"/>
    <col min="5386" max="5386" width="7" style="381" customWidth="1"/>
    <col min="5387" max="5388" width="8.28515625" style="381" customWidth="1"/>
    <col min="5389" max="5389" width="8.5703125" style="381" customWidth="1"/>
    <col min="5390" max="5390" width="8.28515625" style="381" customWidth="1"/>
    <col min="5391" max="5391" width="2" style="381" customWidth="1"/>
    <col min="5392" max="5392" width="3.28515625" style="381" customWidth="1"/>
    <col min="5393" max="5632" width="9" style="381"/>
    <col min="5633" max="5633" width="3.28515625" style="381" customWidth="1"/>
    <col min="5634" max="5634" width="2" style="381" customWidth="1"/>
    <col min="5635" max="5639" width="8.28515625" style="381" customWidth="1"/>
    <col min="5640" max="5640" width="3.28515625" style="381" customWidth="1"/>
    <col min="5641" max="5641" width="2" style="381" customWidth="1"/>
    <col min="5642" max="5642" width="7" style="381" customWidth="1"/>
    <col min="5643" max="5644" width="8.28515625" style="381" customWidth="1"/>
    <col min="5645" max="5645" width="8.5703125" style="381" customWidth="1"/>
    <col min="5646" max="5646" width="8.28515625" style="381" customWidth="1"/>
    <col min="5647" max="5647" width="2" style="381" customWidth="1"/>
    <col min="5648" max="5648" width="3.28515625" style="381" customWidth="1"/>
    <col min="5649" max="5888" width="9" style="381"/>
    <col min="5889" max="5889" width="3.28515625" style="381" customWidth="1"/>
    <col min="5890" max="5890" width="2" style="381" customWidth="1"/>
    <col min="5891" max="5895" width="8.28515625" style="381" customWidth="1"/>
    <col min="5896" max="5896" width="3.28515625" style="381" customWidth="1"/>
    <col min="5897" max="5897" width="2" style="381" customWidth="1"/>
    <col min="5898" max="5898" width="7" style="381" customWidth="1"/>
    <col min="5899" max="5900" width="8.28515625" style="381" customWidth="1"/>
    <col min="5901" max="5901" width="8.5703125" style="381" customWidth="1"/>
    <col min="5902" max="5902" width="8.28515625" style="381" customWidth="1"/>
    <col min="5903" max="5903" width="2" style="381" customWidth="1"/>
    <col min="5904" max="5904" width="3.28515625" style="381" customWidth="1"/>
    <col min="5905" max="6144" width="9" style="381"/>
    <col min="6145" max="6145" width="3.28515625" style="381" customWidth="1"/>
    <col min="6146" max="6146" width="2" style="381" customWidth="1"/>
    <col min="6147" max="6151" width="8.28515625" style="381" customWidth="1"/>
    <col min="6152" max="6152" width="3.28515625" style="381" customWidth="1"/>
    <col min="6153" max="6153" width="2" style="381" customWidth="1"/>
    <col min="6154" max="6154" width="7" style="381" customWidth="1"/>
    <col min="6155" max="6156" width="8.28515625" style="381" customWidth="1"/>
    <col min="6157" max="6157" width="8.5703125" style="381" customWidth="1"/>
    <col min="6158" max="6158" width="8.28515625" style="381" customWidth="1"/>
    <col min="6159" max="6159" width="2" style="381" customWidth="1"/>
    <col min="6160" max="6160" width="3.28515625" style="381" customWidth="1"/>
    <col min="6161" max="6400" width="9" style="381"/>
    <col min="6401" max="6401" width="3.28515625" style="381" customWidth="1"/>
    <col min="6402" max="6402" width="2" style="381" customWidth="1"/>
    <col min="6403" max="6407" width="8.28515625" style="381" customWidth="1"/>
    <col min="6408" max="6408" width="3.28515625" style="381" customWidth="1"/>
    <col min="6409" max="6409" width="2" style="381" customWidth="1"/>
    <col min="6410" max="6410" width="7" style="381" customWidth="1"/>
    <col min="6411" max="6412" width="8.28515625" style="381" customWidth="1"/>
    <col min="6413" max="6413" width="8.5703125" style="381" customWidth="1"/>
    <col min="6414" max="6414" width="8.28515625" style="381" customWidth="1"/>
    <col min="6415" max="6415" width="2" style="381" customWidth="1"/>
    <col min="6416" max="6416" width="3.28515625" style="381" customWidth="1"/>
    <col min="6417" max="6656" width="9" style="381"/>
    <col min="6657" max="6657" width="3.28515625" style="381" customWidth="1"/>
    <col min="6658" max="6658" width="2" style="381" customWidth="1"/>
    <col min="6659" max="6663" width="8.28515625" style="381" customWidth="1"/>
    <col min="6664" max="6664" width="3.28515625" style="381" customWidth="1"/>
    <col min="6665" max="6665" width="2" style="381" customWidth="1"/>
    <col min="6666" max="6666" width="7" style="381" customWidth="1"/>
    <col min="6667" max="6668" width="8.28515625" style="381" customWidth="1"/>
    <col min="6669" max="6669" width="8.5703125" style="381" customWidth="1"/>
    <col min="6670" max="6670" width="8.28515625" style="381" customWidth="1"/>
    <col min="6671" max="6671" width="2" style="381" customWidth="1"/>
    <col min="6672" max="6672" width="3.28515625" style="381" customWidth="1"/>
    <col min="6673" max="6912" width="9" style="381"/>
    <col min="6913" max="6913" width="3.28515625" style="381" customWidth="1"/>
    <col min="6914" max="6914" width="2" style="381" customWidth="1"/>
    <col min="6915" max="6919" width="8.28515625" style="381" customWidth="1"/>
    <col min="6920" max="6920" width="3.28515625" style="381" customWidth="1"/>
    <col min="6921" max="6921" width="2" style="381" customWidth="1"/>
    <col min="6922" max="6922" width="7" style="381" customWidth="1"/>
    <col min="6923" max="6924" width="8.28515625" style="381" customWidth="1"/>
    <col min="6925" max="6925" width="8.5703125" style="381" customWidth="1"/>
    <col min="6926" max="6926" width="8.28515625" style="381" customWidth="1"/>
    <col min="6927" max="6927" width="2" style="381" customWidth="1"/>
    <col min="6928" max="6928" width="3.28515625" style="381" customWidth="1"/>
    <col min="6929" max="7168" width="9" style="381"/>
    <col min="7169" max="7169" width="3.28515625" style="381" customWidth="1"/>
    <col min="7170" max="7170" width="2" style="381" customWidth="1"/>
    <col min="7171" max="7175" width="8.28515625" style="381" customWidth="1"/>
    <col min="7176" max="7176" width="3.28515625" style="381" customWidth="1"/>
    <col min="7177" max="7177" width="2" style="381" customWidth="1"/>
    <col min="7178" max="7178" width="7" style="381" customWidth="1"/>
    <col min="7179" max="7180" width="8.28515625" style="381" customWidth="1"/>
    <col min="7181" max="7181" width="8.5703125" style="381" customWidth="1"/>
    <col min="7182" max="7182" width="8.28515625" style="381" customWidth="1"/>
    <col min="7183" max="7183" width="2" style="381" customWidth="1"/>
    <col min="7184" max="7184" width="3.28515625" style="381" customWidth="1"/>
    <col min="7185" max="7424" width="9" style="381"/>
    <col min="7425" max="7425" width="3.28515625" style="381" customWidth="1"/>
    <col min="7426" max="7426" width="2" style="381" customWidth="1"/>
    <col min="7427" max="7431" width="8.28515625" style="381" customWidth="1"/>
    <col min="7432" max="7432" width="3.28515625" style="381" customWidth="1"/>
    <col min="7433" max="7433" width="2" style="381" customWidth="1"/>
    <col min="7434" max="7434" width="7" style="381" customWidth="1"/>
    <col min="7435" max="7436" width="8.28515625" style="381" customWidth="1"/>
    <col min="7437" max="7437" width="8.5703125" style="381" customWidth="1"/>
    <col min="7438" max="7438" width="8.28515625" style="381" customWidth="1"/>
    <col min="7439" max="7439" width="2" style="381" customWidth="1"/>
    <col min="7440" max="7440" width="3.28515625" style="381" customWidth="1"/>
    <col min="7441" max="7680" width="9" style="381"/>
    <col min="7681" max="7681" width="3.28515625" style="381" customWidth="1"/>
    <col min="7682" max="7682" width="2" style="381" customWidth="1"/>
    <col min="7683" max="7687" width="8.28515625" style="381" customWidth="1"/>
    <col min="7688" max="7688" width="3.28515625" style="381" customWidth="1"/>
    <col min="7689" max="7689" width="2" style="381" customWidth="1"/>
    <col min="7690" max="7690" width="7" style="381" customWidth="1"/>
    <col min="7691" max="7692" width="8.28515625" style="381" customWidth="1"/>
    <col min="7693" max="7693" width="8.5703125" style="381" customWidth="1"/>
    <col min="7694" max="7694" width="8.28515625" style="381" customWidth="1"/>
    <col min="7695" max="7695" width="2" style="381" customWidth="1"/>
    <col min="7696" max="7696" width="3.28515625" style="381" customWidth="1"/>
    <col min="7697" max="7936" width="9" style="381"/>
    <col min="7937" max="7937" width="3.28515625" style="381" customWidth="1"/>
    <col min="7938" max="7938" width="2" style="381" customWidth="1"/>
    <col min="7939" max="7943" width="8.28515625" style="381" customWidth="1"/>
    <col min="7944" max="7944" width="3.28515625" style="381" customWidth="1"/>
    <col min="7945" max="7945" width="2" style="381" customWidth="1"/>
    <col min="7946" max="7946" width="7" style="381" customWidth="1"/>
    <col min="7947" max="7948" width="8.28515625" style="381" customWidth="1"/>
    <col min="7949" max="7949" width="8.5703125" style="381" customWidth="1"/>
    <col min="7950" max="7950" width="8.28515625" style="381" customWidth="1"/>
    <col min="7951" max="7951" width="2" style="381" customWidth="1"/>
    <col min="7952" max="7952" width="3.28515625" style="381" customWidth="1"/>
    <col min="7953" max="8192" width="9" style="381"/>
    <col min="8193" max="8193" width="3.28515625" style="381" customWidth="1"/>
    <col min="8194" max="8194" width="2" style="381" customWidth="1"/>
    <col min="8195" max="8199" width="8.28515625" style="381" customWidth="1"/>
    <col min="8200" max="8200" width="3.28515625" style="381" customWidth="1"/>
    <col min="8201" max="8201" width="2" style="381" customWidth="1"/>
    <col min="8202" max="8202" width="7" style="381" customWidth="1"/>
    <col min="8203" max="8204" width="8.28515625" style="381" customWidth="1"/>
    <col min="8205" max="8205" width="8.5703125" style="381" customWidth="1"/>
    <col min="8206" max="8206" width="8.28515625" style="381" customWidth="1"/>
    <col min="8207" max="8207" width="2" style="381" customWidth="1"/>
    <col min="8208" max="8208" width="3.28515625" style="381" customWidth="1"/>
    <col min="8209" max="8448" width="9" style="381"/>
    <col min="8449" max="8449" width="3.28515625" style="381" customWidth="1"/>
    <col min="8450" max="8450" width="2" style="381" customWidth="1"/>
    <col min="8451" max="8455" width="8.28515625" style="381" customWidth="1"/>
    <col min="8456" max="8456" width="3.28515625" style="381" customWidth="1"/>
    <col min="8457" max="8457" width="2" style="381" customWidth="1"/>
    <col min="8458" max="8458" width="7" style="381" customWidth="1"/>
    <col min="8459" max="8460" width="8.28515625" style="381" customWidth="1"/>
    <col min="8461" max="8461" width="8.5703125" style="381" customWidth="1"/>
    <col min="8462" max="8462" width="8.28515625" style="381" customWidth="1"/>
    <col min="8463" max="8463" width="2" style="381" customWidth="1"/>
    <col min="8464" max="8464" width="3.28515625" style="381" customWidth="1"/>
    <col min="8465" max="8704" width="9" style="381"/>
    <col min="8705" max="8705" width="3.28515625" style="381" customWidth="1"/>
    <col min="8706" max="8706" width="2" style="381" customWidth="1"/>
    <col min="8707" max="8711" width="8.28515625" style="381" customWidth="1"/>
    <col min="8712" max="8712" width="3.28515625" style="381" customWidth="1"/>
    <col min="8713" max="8713" width="2" style="381" customWidth="1"/>
    <col min="8714" max="8714" width="7" style="381" customWidth="1"/>
    <col min="8715" max="8716" width="8.28515625" style="381" customWidth="1"/>
    <col min="8717" max="8717" width="8.5703125" style="381" customWidth="1"/>
    <col min="8718" max="8718" width="8.28515625" style="381" customWidth="1"/>
    <col min="8719" max="8719" width="2" style="381" customWidth="1"/>
    <col min="8720" max="8720" width="3.28515625" style="381" customWidth="1"/>
    <col min="8721" max="8960" width="9" style="381"/>
    <col min="8961" max="8961" width="3.28515625" style="381" customWidth="1"/>
    <col min="8962" max="8962" width="2" style="381" customWidth="1"/>
    <col min="8963" max="8967" width="8.28515625" style="381" customWidth="1"/>
    <col min="8968" max="8968" width="3.28515625" style="381" customWidth="1"/>
    <col min="8969" max="8969" width="2" style="381" customWidth="1"/>
    <col min="8970" max="8970" width="7" style="381" customWidth="1"/>
    <col min="8971" max="8972" width="8.28515625" style="381" customWidth="1"/>
    <col min="8973" max="8973" width="8.5703125" style="381" customWidth="1"/>
    <col min="8974" max="8974" width="8.28515625" style="381" customWidth="1"/>
    <col min="8975" max="8975" width="2" style="381" customWidth="1"/>
    <col min="8976" max="8976" width="3.28515625" style="381" customWidth="1"/>
    <col min="8977" max="9216" width="9" style="381"/>
    <col min="9217" max="9217" width="3.28515625" style="381" customWidth="1"/>
    <col min="9218" max="9218" width="2" style="381" customWidth="1"/>
    <col min="9219" max="9223" width="8.28515625" style="381" customWidth="1"/>
    <col min="9224" max="9224" width="3.28515625" style="381" customWidth="1"/>
    <col min="9225" max="9225" width="2" style="381" customWidth="1"/>
    <col min="9226" max="9226" width="7" style="381" customWidth="1"/>
    <col min="9227" max="9228" width="8.28515625" style="381" customWidth="1"/>
    <col min="9229" max="9229" width="8.5703125" style="381" customWidth="1"/>
    <col min="9230" max="9230" width="8.28515625" style="381" customWidth="1"/>
    <col min="9231" max="9231" width="2" style="381" customWidth="1"/>
    <col min="9232" max="9232" width="3.28515625" style="381" customWidth="1"/>
    <col min="9233" max="9472" width="9" style="381"/>
    <col min="9473" max="9473" width="3.28515625" style="381" customWidth="1"/>
    <col min="9474" max="9474" width="2" style="381" customWidth="1"/>
    <col min="9475" max="9479" width="8.28515625" style="381" customWidth="1"/>
    <col min="9480" max="9480" width="3.28515625" style="381" customWidth="1"/>
    <col min="9481" max="9481" width="2" style="381" customWidth="1"/>
    <col min="9482" max="9482" width="7" style="381" customWidth="1"/>
    <col min="9483" max="9484" width="8.28515625" style="381" customWidth="1"/>
    <col min="9485" max="9485" width="8.5703125" style="381" customWidth="1"/>
    <col min="9486" max="9486" width="8.28515625" style="381" customWidth="1"/>
    <col min="9487" max="9487" width="2" style="381" customWidth="1"/>
    <col min="9488" max="9488" width="3.28515625" style="381" customWidth="1"/>
    <col min="9489" max="9728" width="9" style="381"/>
    <col min="9729" max="9729" width="3.28515625" style="381" customWidth="1"/>
    <col min="9730" max="9730" width="2" style="381" customWidth="1"/>
    <col min="9731" max="9735" width="8.28515625" style="381" customWidth="1"/>
    <col min="9736" max="9736" width="3.28515625" style="381" customWidth="1"/>
    <col min="9737" max="9737" width="2" style="381" customWidth="1"/>
    <col min="9738" max="9738" width="7" style="381" customWidth="1"/>
    <col min="9739" max="9740" width="8.28515625" style="381" customWidth="1"/>
    <col min="9741" max="9741" width="8.5703125" style="381" customWidth="1"/>
    <col min="9742" max="9742" width="8.28515625" style="381" customWidth="1"/>
    <col min="9743" max="9743" width="2" style="381" customWidth="1"/>
    <col min="9744" max="9744" width="3.28515625" style="381" customWidth="1"/>
    <col min="9745" max="9984" width="9" style="381"/>
    <col min="9985" max="9985" width="3.28515625" style="381" customWidth="1"/>
    <col min="9986" max="9986" width="2" style="381" customWidth="1"/>
    <col min="9987" max="9991" width="8.28515625" style="381" customWidth="1"/>
    <col min="9992" max="9992" width="3.28515625" style="381" customWidth="1"/>
    <col min="9993" max="9993" width="2" style="381" customWidth="1"/>
    <col min="9994" max="9994" width="7" style="381" customWidth="1"/>
    <col min="9995" max="9996" width="8.28515625" style="381" customWidth="1"/>
    <col min="9997" max="9997" width="8.5703125" style="381" customWidth="1"/>
    <col min="9998" max="9998" width="8.28515625" style="381" customWidth="1"/>
    <col min="9999" max="9999" width="2" style="381" customWidth="1"/>
    <col min="10000" max="10000" width="3.28515625" style="381" customWidth="1"/>
    <col min="10001" max="10240" width="9" style="381"/>
    <col min="10241" max="10241" width="3.28515625" style="381" customWidth="1"/>
    <col min="10242" max="10242" width="2" style="381" customWidth="1"/>
    <col min="10243" max="10247" width="8.28515625" style="381" customWidth="1"/>
    <col min="10248" max="10248" width="3.28515625" style="381" customWidth="1"/>
    <col min="10249" max="10249" width="2" style="381" customWidth="1"/>
    <col min="10250" max="10250" width="7" style="381" customWidth="1"/>
    <col min="10251" max="10252" width="8.28515625" style="381" customWidth="1"/>
    <col min="10253" max="10253" width="8.5703125" style="381" customWidth="1"/>
    <col min="10254" max="10254" width="8.28515625" style="381" customWidth="1"/>
    <col min="10255" max="10255" width="2" style="381" customWidth="1"/>
    <col min="10256" max="10256" width="3.28515625" style="381" customWidth="1"/>
    <col min="10257" max="10496" width="9" style="381"/>
    <col min="10497" max="10497" width="3.28515625" style="381" customWidth="1"/>
    <col min="10498" max="10498" width="2" style="381" customWidth="1"/>
    <col min="10499" max="10503" width="8.28515625" style="381" customWidth="1"/>
    <col min="10504" max="10504" width="3.28515625" style="381" customWidth="1"/>
    <col min="10505" max="10505" width="2" style="381" customWidth="1"/>
    <col min="10506" max="10506" width="7" style="381" customWidth="1"/>
    <col min="10507" max="10508" width="8.28515625" style="381" customWidth="1"/>
    <col min="10509" max="10509" width="8.5703125" style="381" customWidth="1"/>
    <col min="10510" max="10510" width="8.28515625" style="381" customWidth="1"/>
    <col min="10511" max="10511" width="2" style="381" customWidth="1"/>
    <col min="10512" max="10512" width="3.28515625" style="381" customWidth="1"/>
    <col min="10513" max="10752" width="9" style="381"/>
    <col min="10753" max="10753" width="3.28515625" style="381" customWidth="1"/>
    <col min="10754" max="10754" width="2" style="381" customWidth="1"/>
    <col min="10755" max="10759" width="8.28515625" style="381" customWidth="1"/>
    <col min="10760" max="10760" width="3.28515625" style="381" customWidth="1"/>
    <col min="10761" max="10761" width="2" style="381" customWidth="1"/>
    <col min="10762" max="10762" width="7" style="381" customWidth="1"/>
    <col min="10763" max="10764" width="8.28515625" style="381" customWidth="1"/>
    <col min="10765" max="10765" width="8.5703125" style="381" customWidth="1"/>
    <col min="10766" max="10766" width="8.28515625" style="381" customWidth="1"/>
    <col min="10767" max="10767" width="2" style="381" customWidth="1"/>
    <col min="10768" max="10768" width="3.28515625" style="381" customWidth="1"/>
    <col min="10769" max="11008" width="9" style="381"/>
    <col min="11009" max="11009" width="3.28515625" style="381" customWidth="1"/>
    <col min="11010" max="11010" width="2" style="381" customWidth="1"/>
    <col min="11011" max="11015" width="8.28515625" style="381" customWidth="1"/>
    <col min="11016" max="11016" width="3.28515625" style="381" customWidth="1"/>
    <col min="11017" max="11017" width="2" style="381" customWidth="1"/>
    <col min="11018" max="11018" width="7" style="381" customWidth="1"/>
    <col min="11019" max="11020" width="8.28515625" style="381" customWidth="1"/>
    <col min="11021" max="11021" width="8.5703125" style="381" customWidth="1"/>
    <col min="11022" max="11022" width="8.28515625" style="381" customWidth="1"/>
    <col min="11023" max="11023" width="2" style="381" customWidth="1"/>
    <col min="11024" max="11024" width="3.28515625" style="381" customWidth="1"/>
    <col min="11025" max="11264" width="9" style="381"/>
    <col min="11265" max="11265" width="3.28515625" style="381" customWidth="1"/>
    <col min="11266" max="11266" width="2" style="381" customWidth="1"/>
    <col min="11267" max="11271" width="8.28515625" style="381" customWidth="1"/>
    <col min="11272" max="11272" width="3.28515625" style="381" customWidth="1"/>
    <col min="11273" max="11273" width="2" style="381" customWidth="1"/>
    <col min="11274" max="11274" width="7" style="381" customWidth="1"/>
    <col min="11275" max="11276" width="8.28515625" style="381" customWidth="1"/>
    <col min="11277" max="11277" width="8.5703125" style="381" customWidth="1"/>
    <col min="11278" max="11278" width="8.28515625" style="381" customWidth="1"/>
    <col min="11279" max="11279" width="2" style="381" customWidth="1"/>
    <col min="11280" max="11280" width="3.28515625" style="381" customWidth="1"/>
    <col min="11281" max="11520" width="9" style="381"/>
    <col min="11521" max="11521" width="3.28515625" style="381" customWidth="1"/>
    <col min="11522" max="11522" width="2" style="381" customWidth="1"/>
    <col min="11523" max="11527" width="8.28515625" style="381" customWidth="1"/>
    <col min="11528" max="11528" width="3.28515625" style="381" customWidth="1"/>
    <col min="11529" max="11529" width="2" style="381" customWidth="1"/>
    <col min="11530" max="11530" width="7" style="381" customWidth="1"/>
    <col min="11531" max="11532" width="8.28515625" style="381" customWidth="1"/>
    <col min="11533" max="11533" width="8.5703125" style="381" customWidth="1"/>
    <col min="11534" max="11534" width="8.28515625" style="381" customWidth="1"/>
    <col min="11535" max="11535" width="2" style="381" customWidth="1"/>
    <col min="11536" max="11536" width="3.28515625" style="381" customWidth="1"/>
    <col min="11537" max="11776" width="9" style="381"/>
    <col min="11777" max="11777" width="3.28515625" style="381" customWidth="1"/>
    <col min="11778" max="11778" width="2" style="381" customWidth="1"/>
    <col min="11779" max="11783" width="8.28515625" style="381" customWidth="1"/>
    <col min="11784" max="11784" width="3.28515625" style="381" customWidth="1"/>
    <col min="11785" max="11785" width="2" style="381" customWidth="1"/>
    <col min="11786" max="11786" width="7" style="381" customWidth="1"/>
    <col min="11787" max="11788" width="8.28515625" style="381" customWidth="1"/>
    <col min="11789" max="11789" width="8.5703125" style="381" customWidth="1"/>
    <col min="11790" max="11790" width="8.28515625" style="381" customWidth="1"/>
    <col min="11791" max="11791" width="2" style="381" customWidth="1"/>
    <col min="11792" max="11792" width="3.28515625" style="381" customWidth="1"/>
    <col min="11793" max="12032" width="9" style="381"/>
    <col min="12033" max="12033" width="3.28515625" style="381" customWidth="1"/>
    <col min="12034" max="12034" width="2" style="381" customWidth="1"/>
    <col min="12035" max="12039" width="8.28515625" style="381" customWidth="1"/>
    <col min="12040" max="12040" width="3.28515625" style="381" customWidth="1"/>
    <col min="12041" max="12041" width="2" style="381" customWidth="1"/>
    <col min="12042" max="12042" width="7" style="381" customWidth="1"/>
    <col min="12043" max="12044" width="8.28515625" style="381" customWidth="1"/>
    <col min="12045" max="12045" width="8.5703125" style="381" customWidth="1"/>
    <col min="12046" max="12046" width="8.28515625" style="381" customWidth="1"/>
    <col min="12047" max="12047" width="2" style="381" customWidth="1"/>
    <col min="12048" max="12048" width="3.28515625" style="381" customWidth="1"/>
    <col min="12049" max="12288" width="9" style="381"/>
    <col min="12289" max="12289" width="3.28515625" style="381" customWidth="1"/>
    <col min="12290" max="12290" width="2" style="381" customWidth="1"/>
    <col min="12291" max="12295" width="8.28515625" style="381" customWidth="1"/>
    <col min="12296" max="12296" width="3.28515625" style="381" customWidth="1"/>
    <col min="12297" max="12297" width="2" style="381" customWidth="1"/>
    <col min="12298" max="12298" width="7" style="381" customWidth="1"/>
    <col min="12299" max="12300" width="8.28515625" style="381" customWidth="1"/>
    <col min="12301" max="12301" width="8.5703125" style="381" customWidth="1"/>
    <col min="12302" max="12302" width="8.28515625" style="381" customWidth="1"/>
    <col min="12303" max="12303" width="2" style="381" customWidth="1"/>
    <col min="12304" max="12304" width="3.28515625" style="381" customWidth="1"/>
    <col min="12305" max="12544" width="9" style="381"/>
    <col min="12545" max="12545" width="3.28515625" style="381" customWidth="1"/>
    <col min="12546" max="12546" width="2" style="381" customWidth="1"/>
    <col min="12547" max="12551" width="8.28515625" style="381" customWidth="1"/>
    <col min="12552" max="12552" width="3.28515625" style="381" customWidth="1"/>
    <col min="12553" max="12553" width="2" style="381" customWidth="1"/>
    <col min="12554" max="12554" width="7" style="381" customWidth="1"/>
    <col min="12555" max="12556" width="8.28515625" style="381" customWidth="1"/>
    <col min="12557" max="12557" width="8.5703125" style="381" customWidth="1"/>
    <col min="12558" max="12558" width="8.28515625" style="381" customWidth="1"/>
    <col min="12559" max="12559" width="2" style="381" customWidth="1"/>
    <col min="12560" max="12560" width="3.28515625" style="381" customWidth="1"/>
    <col min="12561" max="12800" width="9" style="381"/>
    <col min="12801" max="12801" width="3.28515625" style="381" customWidth="1"/>
    <col min="12802" max="12802" width="2" style="381" customWidth="1"/>
    <col min="12803" max="12807" width="8.28515625" style="381" customWidth="1"/>
    <col min="12808" max="12808" width="3.28515625" style="381" customWidth="1"/>
    <col min="12809" max="12809" width="2" style="381" customWidth="1"/>
    <col min="12810" max="12810" width="7" style="381" customWidth="1"/>
    <col min="12811" max="12812" width="8.28515625" style="381" customWidth="1"/>
    <col min="12813" max="12813" width="8.5703125" style="381" customWidth="1"/>
    <col min="12814" max="12814" width="8.28515625" style="381" customWidth="1"/>
    <col min="12815" max="12815" width="2" style="381" customWidth="1"/>
    <col min="12816" max="12816" width="3.28515625" style="381" customWidth="1"/>
    <col min="12817" max="13056" width="9" style="381"/>
    <col min="13057" max="13057" width="3.28515625" style="381" customWidth="1"/>
    <col min="13058" max="13058" width="2" style="381" customWidth="1"/>
    <col min="13059" max="13063" width="8.28515625" style="381" customWidth="1"/>
    <col min="13064" max="13064" width="3.28515625" style="381" customWidth="1"/>
    <col min="13065" max="13065" width="2" style="381" customWidth="1"/>
    <col min="13066" max="13066" width="7" style="381" customWidth="1"/>
    <col min="13067" max="13068" width="8.28515625" style="381" customWidth="1"/>
    <col min="13069" max="13069" width="8.5703125" style="381" customWidth="1"/>
    <col min="13070" max="13070" width="8.28515625" style="381" customWidth="1"/>
    <col min="13071" max="13071" width="2" style="381" customWidth="1"/>
    <col min="13072" max="13072" width="3.28515625" style="381" customWidth="1"/>
    <col min="13073" max="13312" width="9" style="381"/>
    <col min="13313" max="13313" width="3.28515625" style="381" customWidth="1"/>
    <col min="13314" max="13314" width="2" style="381" customWidth="1"/>
    <col min="13315" max="13319" width="8.28515625" style="381" customWidth="1"/>
    <col min="13320" max="13320" width="3.28515625" style="381" customWidth="1"/>
    <col min="13321" max="13321" width="2" style="381" customWidth="1"/>
    <col min="13322" max="13322" width="7" style="381" customWidth="1"/>
    <col min="13323" max="13324" width="8.28515625" style="381" customWidth="1"/>
    <col min="13325" max="13325" width="8.5703125" style="381" customWidth="1"/>
    <col min="13326" max="13326" width="8.28515625" style="381" customWidth="1"/>
    <col min="13327" max="13327" width="2" style="381" customWidth="1"/>
    <col min="13328" max="13328" width="3.28515625" style="381" customWidth="1"/>
    <col min="13329" max="13568" width="9" style="381"/>
    <col min="13569" max="13569" width="3.28515625" style="381" customWidth="1"/>
    <col min="13570" max="13570" width="2" style="381" customWidth="1"/>
    <col min="13571" max="13575" width="8.28515625" style="381" customWidth="1"/>
    <col min="13576" max="13576" width="3.28515625" style="381" customWidth="1"/>
    <col min="13577" max="13577" width="2" style="381" customWidth="1"/>
    <col min="13578" max="13578" width="7" style="381" customWidth="1"/>
    <col min="13579" max="13580" width="8.28515625" style="381" customWidth="1"/>
    <col min="13581" max="13581" width="8.5703125" style="381" customWidth="1"/>
    <col min="13582" max="13582" width="8.28515625" style="381" customWidth="1"/>
    <col min="13583" max="13583" width="2" style="381" customWidth="1"/>
    <col min="13584" max="13584" width="3.28515625" style="381" customWidth="1"/>
    <col min="13585" max="13824" width="9" style="381"/>
    <col min="13825" max="13825" width="3.28515625" style="381" customWidth="1"/>
    <col min="13826" max="13826" width="2" style="381" customWidth="1"/>
    <col min="13827" max="13831" width="8.28515625" style="381" customWidth="1"/>
    <col min="13832" max="13832" width="3.28515625" style="381" customWidth="1"/>
    <col min="13833" max="13833" width="2" style="381" customWidth="1"/>
    <col min="13834" max="13834" width="7" style="381" customWidth="1"/>
    <col min="13835" max="13836" width="8.28515625" style="381" customWidth="1"/>
    <col min="13837" max="13837" width="8.5703125" style="381" customWidth="1"/>
    <col min="13838" max="13838" width="8.28515625" style="381" customWidth="1"/>
    <col min="13839" max="13839" width="2" style="381" customWidth="1"/>
    <col min="13840" max="13840" width="3.28515625" style="381" customWidth="1"/>
    <col min="13841" max="14080" width="9" style="381"/>
    <col min="14081" max="14081" width="3.28515625" style="381" customWidth="1"/>
    <col min="14082" max="14082" width="2" style="381" customWidth="1"/>
    <col min="14083" max="14087" width="8.28515625" style="381" customWidth="1"/>
    <col min="14088" max="14088" width="3.28515625" style="381" customWidth="1"/>
    <col min="14089" max="14089" width="2" style="381" customWidth="1"/>
    <col min="14090" max="14090" width="7" style="381" customWidth="1"/>
    <col min="14091" max="14092" width="8.28515625" style="381" customWidth="1"/>
    <col min="14093" max="14093" width="8.5703125" style="381" customWidth="1"/>
    <col min="14094" max="14094" width="8.28515625" style="381" customWidth="1"/>
    <col min="14095" max="14095" width="2" style="381" customWidth="1"/>
    <col min="14096" max="14096" width="3.28515625" style="381" customWidth="1"/>
    <col min="14097" max="14336" width="9" style="381"/>
    <col min="14337" max="14337" width="3.28515625" style="381" customWidth="1"/>
    <col min="14338" max="14338" width="2" style="381" customWidth="1"/>
    <col min="14339" max="14343" width="8.28515625" style="381" customWidth="1"/>
    <col min="14344" max="14344" width="3.28515625" style="381" customWidth="1"/>
    <col min="14345" max="14345" width="2" style="381" customWidth="1"/>
    <col min="14346" max="14346" width="7" style="381" customWidth="1"/>
    <col min="14347" max="14348" width="8.28515625" style="381" customWidth="1"/>
    <col min="14349" max="14349" width="8.5703125" style="381" customWidth="1"/>
    <col min="14350" max="14350" width="8.28515625" style="381" customWidth="1"/>
    <col min="14351" max="14351" width="2" style="381" customWidth="1"/>
    <col min="14352" max="14352" width="3.28515625" style="381" customWidth="1"/>
    <col min="14353" max="14592" width="9" style="381"/>
    <col min="14593" max="14593" width="3.28515625" style="381" customWidth="1"/>
    <col min="14594" max="14594" width="2" style="381" customWidth="1"/>
    <col min="14595" max="14599" width="8.28515625" style="381" customWidth="1"/>
    <col min="14600" max="14600" width="3.28515625" style="381" customWidth="1"/>
    <col min="14601" max="14601" width="2" style="381" customWidth="1"/>
    <col min="14602" max="14602" width="7" style="381" customWidth="1"/>
    <col min="14603" max="14604" width="8.28515625" style="381" customWidth="1"/>
    <col min="14605" max="14605" width="8.5703125" style="381" customWidth="1"/>
    <col min="14606" max="14606" width="8.28515625" style="381" customWidth="1"/>
    <col min="14607" max="14607" width="2" style="381" customWidth="1"/>
    <col min="14608" max="14608" width="3.28515625" style="381" customWidth="1"/>
    <col min="14609" max="14848" width="9" style="381"/>
    <col min="14849" max="14849" width="3.28515625" style="381" customWidth="1"/>
    <col min="14850" max="14850" width="2" style="381" customWidth="1"/>
    <col min="14851" max="14855" width="8.28515625" style="381" customWidth="1"/>
    <col min="14856" max="14856" width="3.28515625" style="381" customWidth="1"/>
    <col min="14857" max="14857" width="2" style="381" customWidth="1"/>
    <col min="14858" max="14858" width="7" style="381" customWidth="1"/>
    <col min="14859" max="14860" width="8.28515625" style="381" customWidth="1"/>
    <col min="14861" max="14861" width="8.5703125" style="381" customWidth="1"/>
    <col min="14862" max="14862" width="8.28515625" style="381" customWidth="1"/>
    <col min="14863" max="14863" width="2" style="381" customWidth="1"/>
    <col min="14864" max="14864" width="3.28515625" style="381" customWidth="1"/>
    <col min="14865" max="15104" width="9" style="381"/>
    <col min="15105" max="15105" width="3.28515625" style="381" customWidth="1"/>
    <col min="15106" max="15106" width="2" style="381" customWidth="1"/>
    <col min="15107" max="15111" width="8.28515625" style="381" customWidth="1"/>
    <col min="15112" max="15112" width="3.28515625" style="381" customWidth="1"/>
    <col min="15113" max="15113" width="2" style="381" customWidth="1"/>
    <col min="15114" max="15114" width="7" style="381" customWidth="1"/>
    <col min="15115" max="15116" width="8.28515625" style="381" customWidth="1"/>
    <col min="15117" max="15117" width="8.5703125" style="381" customWidth="1"/>
    <col min="15118" max="15118" width="8.28515625" style="381" customWidth="1"/>
    <col min="15119" max="15119" width="2" style="381" customWidth="1"/>
    <col min="15120" max="15120" width="3.28515625" style="381" customWidth="1"/>
    <col min="15121" max="15360" width="9" style="381"/>
    <col min="15361" max="15361" width="3.28515625" style="381" customWidth="1"/>
    <col min="15362" max="15362" width="2" style="381" customWidth="1"/>
    <col min="15363" max="15367" width="8.28515625" style="381" customWidth="1"/>
    <col min="15368" max="15368" width="3.28515625" style="381" customWidth="1"/>
    <col min="15369" max="15369" width="2" style="381" customWidth="1"/>
    <col min="15370" max="15370" width="7" style="381" customWidth="1"/>
    <col min="15371" max="15372" width="8.28515625" style="381" customWidth="1"/>
    <col min="15373" max="15373" width="8.5703125" style="381" customWidth="1"/>
    <col min="15374" max="15374" width="8.28515625" style="381" customWidth="1"/>
    <col min="15375" max="15375" width="2" style="381" customWidth="1"/>
    <col min="15376" max="15376" width="3.28515625" style="381" customWidth="1"/>
    <col min="15377" max="15616" width="9" style="381"/>
    <col min="15617" max="15617" width="3.28515625" style="381" customWidth="1"/>
    <col min="15618" max="15618" width="2" style="381" customWidth="1"/>
    <col min="15619" max="15623" width="8.28515625" style="381" customWidth="1"/>
    <col min="15624" max="15624" width="3.28515625" style="381" customWidth="1"/>
    <col min="15625" max="15625" width="2" style="381" customWidth="1"/>
    <col min="15626" max="15626" width="7" style="381" customWidth="1"/>
    <col min="15627" max="15628" width="8.28515625" style="381" customWidth="1"/>
    <col min="15629" max="15629" width="8.5703125" style="381" customWidth="1"/>
    <col min="15630" max="15630" width="8.28515625" style="381" customWidth="1"/>
    <col min="15631" max="15631" width="2" style="381" customWidth="1"/>
    <col min="15632" max="15632" width="3.28515625" style="381" customWidth="1"/>
    <col min="15633" max="15872" width="9" style="381"/>
    <col min="15873" max="15873" width="3.28515625" style="381" customWidth="1"/>
    <col min="15874" max="15874" width="2" style="381" customWidth="1"/>
    <col min="15875" max="15879" width="8.28515625" style="381" customWidth="1"/>
    <col min="15880" max="15880" width="3.28515625" style="381" customWidth="1"/>
    <col min="15881" max="15881" width="2" style="381" customWidth="1"/>
    <col min="15882" max="15882" width="7" style="381" customWidth="1"/>
    <col min="15883" max="15884" width="8.28515625" style="381" customWidth="1"/>
    <col min="15885" max="15885" width="8.5703125" style="381" customWidth="1"/>
    <col min="15886" max="15886" width="8.28515625" style="381" customWidth="1"/>
    <col min="15887" max="15887" width="2" style="381" customWidth="1"/>
    <col min="15888" max="15888" width="3.28515625" style="381" customWidth="1"/>
    <col min="15889" max="16128" width="9" style="381"/>
    <col min="16129" max="16129" width="3.28515625" style="381" customWidth="1"/>
    <col min="16130" max="16130" width="2" style="381" customWidth="1"/>
    <col min="16131" max="16135" width="8.28515625" style="381" customWidth="1"/>
    <col min="16136" max="16136" width="3.28515625" style="381" customWidth="1"/>
    <col min="16137" max="16137" width="2" style="381" customWidth="1"/>
    <col min="16138" max="16138" width="7" style="381" customWidth="1"/>
    <col min="16139" max="16140" width="8.28515625" style="381" customWidth="1"/>
    <col min="16141" max="16141" width="8.5703125" style="381" customWidth="1"/>
    <col min="16142" max="16142" width="8.28515625" style="381" customWidth="1"/>
    <col min="16143" max="16143" width="2" style="381" customWidth="1"/>
    <col min="16144" max="16144" width="3.28515625" style="381" customWidth="1"/>
    <col min="16145" max="16384" width="9" style="381"/>
  </cols>
  <sheetData>
    <row r="1" spans="1:16" ht="9.9499999999999993" customHeight="1">
      <c r="A1" s="379"/>
      <c r="B1" s="380"/>
      <c r="C1" s="380"/>
      <c r="E1" s="382"/>
      <c r="F1" s="383"/>
      <c r="G1" s="384"/>
      <c r="H1" s="384"/>
      <c r="I1" s="384"/>
      <c r="J1" s="384"/>
      <c r="K1" s="385"/>
      <c r="L1" s="386"/>
      <c r="M1" s="386"/>
      <c r="N1" s="387"/>
      <c r="O1" s="387"/>
      <c r="P1" s="388"/>
    </row>
    <row r="2" spans="1:16" ht="9.9499999999999993" customHeight="1">
      <c r="A2" s="1795"/>
      <c r="B2" s="1796"/>
      <c r="C2" s="1797"/>
      <c r="D2" s="1797"/>
      <c r="E2" s="1797"/>
      <c r="F2" s="1797"/>
      <c r="G2" s="1797"/>
      <c r="H2" s="1797"/>
      <c r="I2" s="1797"/>
      <c r="J2" s="1797"/>
      <c r="K2" s="1797"/>
      <c r="L2" s="1797"/>
      <c r="M2" s="1797"/>
      <c r="N2" s="1797"/>
      <c r="O2" s="389"/>
      <c r="P2" s="390"/>
    </row>
    <row r="3" spans="1:16" ht="9.9499999999999993" customHeight="1">
      <c r="A3" s="1798"/>
      <c r="B3" s="1797"/>
      <c r="C3" s="1797"/>
      <c r="D3" s="1797"/>
      <c r="E3" s="1797"/>
      <c r="F3" s="1797"/>
      <c r="G3" s="1797"/>
      <c r="H3" s="1797"/>
      <c r="I3" s="1797"/>
      <c r="J3" s="1797"/>
      <c r="K3" s="1797"/>
      <c r="L3" s="1797"/>
      <c r="M3" s="1797"/>
      <c r="N3" s="1797"/>
      <c r="O3" s="389"/>
      <c r="P3" s="390"/>
    </row>
    <row r="4" spans="1:16" ht="15" customHeight="1">
      <c r="A4" s="391"/>
      <c r="B4" s="392"/>
      <c r="C4" s="392"/>
      <c r="D4" s="392"/>
      <c r="E4" s="393"/>
      <c r="F4" s="394"/>
      <c r="G4" s="394"/>
      <c r="H4" s="394"/>
      <c r="I4" s="394"/>
      <c r="J4" s="394"/>
      <c r="K4" s="395"/>
      <c r="L4" s="395"/>
      <c r="M4" s="395"/>
      <c r="N4" s="396"/>
      <c r="O4" s="397"/>
      <c r="P4" s="388"/>
    </row>
    <row r="5" spans="1:16" ht="15" customHeight="1">
      <c r="A5" s="398"/>
      <c r="B5" s="399"/>
      <c r="C5" s="399"/>
      <c r="D5" s="399"/>
      <c r="E5" s="399"/>
      <c r="F5" s="399"/>
      <c r="G5" s="399"/>
      <c r="H5" s="399"/>
      <c r="I5" s="399"/>
      <c r="J5" s="399"/>
      <c r="K5" s="400"/>
      <c r="L5" s="400"/>
      <c r="M5" s="400"/>
      <c r="N5" s="401"/>
      <c r="O5" s="402"/>
      <c r="P5" s="403"/>
    </row>
    <row r="6" spans="1:16" ht="15" customHeight="1">
      <c r="A6" s="404"/>
      <c r="B6" s="405"/>
      <c r="C6" s="1799"/>
      <c r="D6" s="1799"/>
      <c r="E6" s="1799"/>
      <c r="F6" s="1799"/>
      <c r="G6" s="405"/>
      <c r="H6" s="405"/>
      <c r="I6" s="405"/>
      <c r="J6" s="405"/>
      <c r="K6" s="400"/>
      <c r="L6" s="400"/>
      <c r="M6" s="400"/>
      <c r="N6" s="401"/>
      <c r="O6" s="402"/>
      <c r="P6" s="406"/>
    </row>
    <row r="7" spans="1:16" ht="7.5" customHeight="1">
      <c r="A7" s="407"/>
      <c r="B7" s="384"/>
      <c r="C7" s="1800"/>
      <c r="D7" s="1800"/>
      <c r="E7" s="1800"/>
      <c r="F7" s="1800"/>
      <c r="G7" s="384"/>
      <c r="H7" s="384"/>
      <c r="I7" s="384"/>
      <c r="J7" s="384"/>
      <c r="K7" s="408"/>
      <c r="L7" s="408"/>
      <c r="M7" s="408"/>
      <c r="N7" s="402"/>
      <c r="O7" s="402"/>
      <c r="P7" s="406"/>
    </row>
    <row r="8" spans="1:16" ht="13.5" customHeight="1">
      <c r="A8" s="409"/>
      <c r="B8" s="410"/>
      <c r="C8" s="1801"/>
      <c r="D8" s="1801"/>
      <c r="E8" s="1801"/>
      <c r="F8" s="1801"/>
      <c r="G8" s="411"/>
      <c r="H8" s="412"/>
      <c r="I8" s="412"/>
      <c r="J8" s="412"/>
      <c r="K8" s="412"/>
      <c r="L8" s="412"/>
      <c r="M8" s="411"/>
      <c r="N8" s="412"/>
      <c r="O8" s="413"/>
      <c r="P8" s="406"/>
    </row>
    <row r="9" spans="1:16" ht="12.75" customHeight="1">
      <c r="A9" s="407"/>
      <c r="B9" s="731"/>
      <c r="C9" s="731"/>
      <c r="D9" s="731"/>
      <c r="E9" s="731"/>
      <c r="F9" s="1802" t="s">
        <v>383</v>
      </c>
      <c r="G9" s="1802"/>
      <c r="H9" s="1803">
        <v>45933</v>
      </c>
      <c r="I9" s="1803"/>
      <c r="J9" s="1803"/>
      <c r="K9" s="1803"/>
      <c r="L9" s="731"/>
      <c r="M9" s="731"/>
      <c r="N9" s="731"/>
      <c r="O9" s="731"/>
      <c r="P9" s="406"/>
    </row>
    <row r="10" spans="1:16" ht="9.75" hidden="1" customHeight="1">
      <c r="A10" s="407"/>
      <c r="B10" s="453"/>
      <c r="C10" s="1786"/>
      <c r="D10" s="1786"/>
      <c r="E10" s="1786"/>
      <c r="F10" s="1786"/>
      <c r="G10" s="453"/>
      <c r="H10" s="453"/>
      <c r="I10" s="453"/>
      <c r="J10" s="453"/>
      <c r="K10" s="454"/>
      <c r="L10" s="454"/>
      <c r="M10" s="454"/>
      <c r="N10" s="455"/>
      <c r="O10" s="455"/>
      <c r="P10" s="406"/>
    </row>
    <row r="11" spans="1:16" ht="15" hidden="1" customHeight="1">
      <c r="A11" s="407"/>
      <c r="B11" s="453"/>
      <c r="C11" s="453"/>
      <c r="D11" s="453"/>
      <c r="E11" s="453"/>
      <c r="F11" s="453"/>
      <c r="G11" s="453"/>
      <c r="H11" s="453"/>
      <c r="I11" s="453"/>
      <c r="J11" s="453"/>
      <c r="K11" s="454"/>
      <c r="L11" s="454"/>
      <c r="M11" s="454"/>
      <c r="N11" s="455"/>
      <c r="O11" s="455"/>
      <c r="P11" s="406"/>
    </row>
    <row r="12" spans="1:16" ht="15" customHeight="1">
      <c r="A12" s="407"/>
      <c r="B12" s="1787" t="s">
        <v>396</v>
      </c>
      <c r="C12" s="1787"/>
      <c r="D12" s="1787"/>
      <c r="E12" s="1787"/>
      <c r="F12" s="1787"/>
      <c r="G12" s="1787"/>
      <c r="H12" s="1787"/>
      <c r="I12" s="1787"/>
      <c r="J12" s="1787"/>
      <c r="K12" s="1787"/>
      <c r="L12" s="1787"/>
      <c r="M12" s="1787"/>
      <c r="N12" s="1787"/>
      <c r="O12" s="1787"/>
      <c r="P12" s="406"/>
    </row>
    <row r="13" spans="1:16" ht="9.9499999999999993" customHeight="1">
      <c r="A13" s="414"/>
      <c r="B13" s="415"/>
      <c r="C13" s="415"/>
      <c r="D13" s="415"/>
      <c r="E13" s="415"/>
      <c r="F13" s="415"/>
      <c r="G13" s="415"/>
      <c r="H13" s="415"/>
      <c r="I13" s="415"/>
      <c r="J13" s="415"/>
      <c r="K13" s="415"/>
      <c r="L13" s="415"/>
      <c r="M13" s="415"/>
      <c r="N13" s="415"/>
      <c r="O13" s="415"/>
      <c r="P13" s="416"/>
    </row>
    <row r="14" spans="1:16" ht="9.9499999999999993" customHeight="1">
      <c r="A14" s="414"/>
      <c r="B14" s="1775" t="s">
        <v>188</v>
      </c>
      <c r="C14" s="1776"/>
      <c r="D14" s="1776"/>
      <c r="E14" s="1776"/>
      <c r="F14" s="1776"/>
      <c r="G14" s="1777"/>
      <c r="H14" s="415"/>
      <c r="I14" s="1775" t="s">
        <v>189</v>
      </c>
      <c r="J14" s="1776"/>
      <c r="K14" s="1776"/>
      <c r="L14" s="1776"/>
      <c r="M14" s="1776"/>
      <c r="N14" s="1776"/>
      <c r="O14" s="1777"/>
      <c r="P14" s="416"/>
    </row>
    <row r="15" spans="1:16" ht="9.9499999999999993" customHeight="1">
      <c r="A15" s="414"/>
      <c r="B15" s="1778"/>
      <c r="C15" s="1779"/>
      <c r="D15" s="1779"/>
      <c r="E15" s="1779"/>
      <c r="F15" s="1779"/>
      <c r="G15" s="1780"/>
      <c r="H15" s="415"/>
      <c r="I15" s="1778"/>
      <c r="J15" s="1779"/>
      <c r="K15" s="1779"/>
      <c r="L15" s="1779"/>
      <c r="M15" s="1779"/>
      <c r="N15" s="1779"/>
      <c r="O15" s="1780"/>
      <c r="P15" s="416"/>
    </row>
    <row r="16" spans="1:16" ht="9.9499999999999993" customHeight="1">
      <c r="A16" s="417"/>
      <c r="B16" s="418"/>
      <c r="C16" s="418"/>
      <c r="D16" s="418"/>
      <c r="E16" s="418"/>
      <c r="F16" s="418"/>
      <c r="G16" s="419"/>
      <c r="H16" s="415"/>
      <c r="I16" s="420"/>
      <c r="J16" s="1788" t="s">
        <v>304</v>
      </c>
      <c r="K16" s="1789"/>
      <c r="L16" s="1789"/>
      <c r="M16" s="1790"/>
      <c r="N16" s="1791"/>
      <c r="O16" s="419"/>
      <c r="P16" s="416"/>
    </row>
    <row r="17" spans="1:17" ht="5.0999999999999996" customHeight="1">
      <c r="A17" s="417"/>
      <c r="B17" s="415"/>
      <c r="C17" s="421"/>
      <c r="D17" s="421"/>
      <c r="E17" s="421"/>
      <c r="F17" s="421"/>
      <c r="G17" s="422"/>
      <c r="H17" s="415"/>
      <c r="I17" s="423"/>
      <c r="J17" s="1789"/>
      <c r="K17" s="1789"/>
      <c r="L17" s="1789"/>
      <c r="M17" s="1790"/>
      <c r="N17" s="1791"/>
      <c r="O17" s="424"/>
      <c r="P17" s="416"/>
    </row>
    <row r="18" spans="1:17" ht="9.9499999999999993" customHeight="1">
      <c r="A18" s="417"/>
      <c r="B18" s="415"/>
      <c r="C18" s="425" t="s">
        <v>190</v>
      </c>
      <c r="D18" s="426"/>
      <c r="E18" s="426"/>
      <c r="F18" s="427"/>
      <c r="G18" s="428"/>
      <c r="H18" s="415"/>
      <c r="I18" s="423"/>
      <c r="J18" s="1789"/>
      <c r="K18" s="1789"/>
      <c r="L18" s="1789"/>
      <c r="M18" s="1790"/>
      <c r="N18" s="1791"/>
      <c r="O18" s="428"/>
      <c r="P18" s="416"/>
    </row>
    <row r="19" spans="1:17" ht="9.9499999999999993" customHeight="1">
      <c r="A19" s="417"/>
      <c r="B19" s="415"/>
      <c r="C19" s="429" t="s">
        <v>191</v>
      </c>
      <c r="D19" s="1597" t="s">
        <v>760</v>
      </c>
      <c r="E19" s="426"/>
      <c r="F19" s="431"/>
      <c r="G19" s="432"/>
      <c r="H19" s="415"/>
      <c r="I19" s="423"/>
      <c r="J19" s="1789"/>
      <c r="K19" s="1789"/>
      <c r="L19" s="1789"/>
      <c r="M19" s="1790"/>
      <c r="N19" s="1791"/>
      <c r="O19" s="428"/>
      <c r="P19" s="416"/>
    </row>
    <row r="20" spans="1:17" ht="9.9499999999999993" customHeight="1">
      <c r="A20" s="417"/>
      <c r="B20" s="415"/>
      <c r="C20" s="429" t="s">
        <v>193</v>
      </c>
      <c r="D20" s="426" t="s">
        <v>194</v>
      </c>
      <c r="E20" s="426"/>
      <c r="F20" s="427"/>
      <c r="G20" s="428"/>
      <c r="H20" s="415"/>
      <c r="I20" s="423"/>
      <c r="J20" s="1789"/>
      <c r="K20" s="1789"/>
      <c r="L20" s="1789"/>
      <c r="M20" s="1790"/>
      <c r="N20" s="1791"/>
      <c r="O20" s="428"/>
      <c r="P20" s="416"/>
    </row>
    <row r="21" spans="1:17" ht="9.9499999999999993" customHeight="1">
      <c r="A21" s="417"/>
      <c r="B21" s="415"/>
      <c r="C21" s="456" t="s">
        <v>195</v>
      </c>
      <c r="D21" s="457"/>
      <c r="E21" s="433"/>
      <c r="F21" s="433"/>
      <c r="G21" s="428"/>
      <c r="H21" s="415"/>
      <c r="I21" s="423"/>
      <c r="J21" s="1789"/>
      <c r="K21" s="1789"/>
      <c r="L21" s="1789"/>
      <c r="M21" s="1790"/>
      <c r="N21" s="1791"/>
      <c r="O21" s="428"/>
      <c r="P21" s="416"/>
    </row>
    <row r="22" spans="1:17" ht="5.0999999999999996" customHeight="1">
      <c r="A22" s="417"/>
      <c r="B22" s="415"/>
      <c r="C22" s="456"/>
      <c r="D22" s="457"/>
      <c r="E22" s="433"/>
      <c r="F22" s="433"/>
      <c r="G22" s="428"/>
      <c r="H22" s="415"/>
      <c r="I22" s="423"/>
      <c r="J22" s="1789"/>
      <c r="K22" s="1789"/>
      <c r="L22" s="1789"/>
      <c r="M22" s="1790"/>
      <c r="N22" s="1791"/>
      <c r="O22" s="428"/>
      <c r="P22" s="416"/>
    </row>
    <row r="23" spans="1:17" ht="9.9499999999999993" customHeight="1">
      <c r="A23" s="417"/>
      <c r="B23" s="434"/>
      <c r="C23" s="435"/>
      <c r="D23" s="435"/>
      <c r="E23" s="435"/>
      <c r="F23" s="435"/>
      <c r="G23" s="436"/>
      <c r="H23" s="415"/>
      <c r="I23" s="437"/>
      <c r="J23" s="1792"/>
      <c r="K23" s="1792"/>
      <c r="L23" s="1792"/>
      <c r="M23" s="1793"/>
      <c r="N23" s="1794"/>
      <c r="O23" s="436"/>
      <c r="P23" s="416"/>
    </row>
    <row r="24" spans="1:17" ht="9.9499999999999993" customHeight="1">
      <c r="A24" s="414"/>
      <c r="B24" s="415"/>
      <c r="C24" s="427"/>
      <c r="D24" s="427"/>
      <c r="E24" s="427"/>
      <c r="F24" s="427"/>
      <c r="G24" s="427"/>
      <c r="H24" s="415"/>
      <c r="I24" s="415"/>
      <c r="J24" s="427"/>
      <c r="K24" s="427"/>
      <c r="L24" s="427"/>
      <c r="M24" s="427"/>
      <c r="N24" s="427"/>
      <c r="O24" s="427"/>
      <c r="P24" s="416"/>
    </row>
    <row r="25" spans="1:17" ht="9.9499999999999993" customHeight="1">
      <c r="A25" s="414"/>
      <c r="B25" s="1775" t="s">
        <v>196</v>
      </c>
      <c r="C25" s="1776"/>
      <c r="D25" s="1776"/>
      <c r="E25" s="1776"/>
      <c r="F25" s="1776"/>
      <c r="G25" s="1777"/>
      <c r="H25" s="438"/>
      <c r="I25" s="1775" t="s">
        <v>407</v>
      </c>
      <c r="J25" s="1776"/>
      <c r="K25" s="1776"/>
      <c r="L25" s="1776"/>
      <c r="M25" s="1776"/>
      <c r="N25" s="1776"/>
      <c r="O25" s="2055"/>
      <c r="P25" s="416"/>
    </row>
    <row r="26" spans="1:17" ht="9.9499999999999993" customHeight="1">
      <c r="A26" s="414"/>
      <c r="B26" s="1778"/>
      <c r="C26" s="1779"/>
      <c r="D26" s="1779"/>
      <c r="E26" s="1779"/>
      <c r="F26" s="1779"/>
      <c r="G26" s="1780"/>
      <c r="H26" s="438"/>
      <c r="I26" s="1778"/>
      <c r="J26" s="1779"/>
      <c r="K26" s="1779"/>
      <c r="L26" s="1779"/>
      <c r="M26" s="1779"/>
      <c r="N26" s="1779"/>
      <c r="O26" s="2056"/>
      <c r="P26" s="416"/>
    </row>
    <row r="27" spans="1:17" ht="9.9499999999999993" customHeight="1">
      <c r="A27" s="414"/>
      <c r="B27" s="446"/>
      <c r="C27" s="728"/>
      <c r="D27" s="447"/>
      <c r="E27" s="447"/>
      <c r="F27" s="447"/>
      <c r="G27" s="448"/>
      <c r="H27" s="415"/>
      <c r="I27" s="463"/>
      <c r="J27" s="464"/>
      <c r="K27" s="464"/>
      <c r="L27" s="464"/>
      <c r="M27" s="464"/>
      <c r="N27" s="464"/>
      <c r="O27" s="465"/>
      <c r="P27" s="416"/>
    </row>
    <row r="28" spans="1:17" ht="11.25" customHeight="1">
      <c r="A28" s="414"/>
      <c r="B28" s="449"/>
      <c r="C28" s="1781" t="s">
        <v>390</v>
      </c>
      <c r="D28" s="1782"/>
      <c r="E28" s="1782"/>
      <c r="F28" s="1782"/>
      <c r="G28" s="440"/>
      <c r="H28" s="415"/>
      <c r="I28" s="1783"/>
      <c r="J28" s="1784"/>
      <c r="K28" s="1784"/>
      <c r="L28" s="1784"/>
      <c r="M28" s="1784"/>
      <c r="N28" s="1784"/>
      <c r="O28" s="1785"/>
      <c r="P28" s="416"/>
    </row>
    <row r="29" spans="1:17" ht="11.25" customHeight="1">
      <c r="A29" s="414"/>
      <c r="B29" s="449"/>
      <c r="C29" s="717" t="s">
        <v>421</v>
      </c>
      <c r="D29" s="443"/>
      <c r="E29" s="443"/>
      <c r="F29" s="171"/>
      <c r="G29" s="172" t="s">
        <v>197</v>
      </c>
      <c r="H29" s="415"/>
      <c r="I29" s="1783" t="s">
        <v>406</v>
      </c>
      <c r="J29" s="1766"/>
      <c r="K29" s="1766"/>
      <c r="L29" s="1766"/>
      <c r="M29" s="1766"/>
      <c r="N29" s="1766"/>
      <c r="O29" s="2057"/>
      <c r="P29" s="416"/>
      <c r="Q29" s="543"/>
    </row>
    <row r="30" spans="1:17" ht="9.9499999999999993" customHeight="1">
      <c r="A30" s="414"/>
      <c r="B30" s="449"/>
      <c r="C30" s="717" t="s">
        <v>376</v>
      </c>
      <c r="D30" s="443"/>
      <c r="E30" s="443"/>
      <c r="F30" s="171"/>
      <c r="G30" s="172" t="s">
        <v>198</v>
      </c>
      <c r="H30" s="415"/>
      <c r="I30" s="466"/>
      <c r="O30" s="468"/>
      <c r="P30" s="416"/>
    </row>
    <row r="31" spans="1:17" ht="9.9499999999999993" customHeight="1">
      <c r="A31" s="414"/>
      <c r="B31" s="449"/>
      <c r="C31" s="717" t="s">
        <v>377</v>
      </c>
      <c r="D31" s="443"/>
      <c r="E31" s="443"/>
      <c r="F31" s="171"/>
      <c r="G31" s="172" t="s">
        <v>378</v>
      </c>
      <c r="H31" s="415"/>
      <c r="I31" s="466"/>
      <c r="J31" s="467"/>
      <c r="K31" s="467"/>
      <c r="L31" s="467"/>
      <c r="M31" s="467"/>
      <c r="N31" s="467"/>
      <c r="O31" s="468"/>
      <c r="P31" s="416"/>
    </row>
    <row r="32" spans="1:17" ht="9.9499999999999993" customHeight="1">
      <c r="A32" s="414"/>
      <c r="B32" s="449"/>
      <c r="C32" s="717" t="s">
        <v>391</v>
      </c>
      <c r="D32" s="443"/>
      <c r="E32" s="443"/>
      <c r="F32" s="171"/>
      <c r="G32" s="172" t="s">
        <v>379</v>
      </c>
      <c r="H32" s="415"/>
      <c r="I32" s="469"/>
      <c r="J32" s="470"/>
      <c r="K32" s="470"/>
      <c r="L32" s="470"/>
      <c r="M32" s="470"/>
      <c r="N32" s="470"/>
      <c r="O32" s="471"/>
      <c r="P32" s="416"/>
    </row>
    <row r="33" spans="1:16" ht="9.9499999999999993" customHeight="1">
      <c r="A33" s="414"/>
      <c r="B33" s="458"/>
      <c r="C33" s="717"/>
      <c r="D33" s="443"/>
      <c r="E33" s="443"/>
      <c r="F33" s="171"/>
      <c r="G33" s="172"/>
      <c r="H33" s="415"/>
      <c r="I33" s="439"/>
      <c r="J33" s="439"/>
      <c r="K33" s="439"/>
      <c r="L33" s="439"/>
      <c r="M33" s="439"/>
      <c r="N33" s="439"/>
      <c r="O33" s="738"/>
      <c r="P33" s="416"/>
    </row>
    <row r="34" spans="1:16" ht="9.9499999999999993" customHeight="1">
      <c r="A34" s="414"/>
      <c r="B34" s="449"/>
      <c r="C34" s="717"/>
      <c r="D34" s="443"/>
      <c r="E34" s="443"/>
      <c r="F34" s="171"/>
      <c r="G34" s="172"/>
      <c r="H34" s="415"/>
      <c r="I34" s="439"/>
      <c r="J34" s="439"/>
      <c r="K34" s="439"/>
      <c r="L34" s="439"/>
      <c r="M34" s="439"/>
      <c r="N34" s="439"/>
      <c r="O34" s="738"/>
      <c r="P34" s="416"/>
    </row>
    <row r="35" spans="1:16" ht="11.45" customHeight="1">
      <c r="A35" s="414"/>
      <c r="B35" s="449"/>
      <c r="C35" s="718"/>
      <c r="D35" s="491"/>
      <c r="E35" s="491"/>
      <c r="F35" s="491"/>
      <c r="G35" s="492"/>
      <c r="H35" s="415"/>
      <c r="O35" s="738"/>
      <c r="P35" s="416"/>
    </row>
    <row r="36" spans="1:16" ht="9.9499999999999993" customHeight="1">
      <c r="A36" s="414"/>
      <c r="B36" s="449"/>
      <c r="D36" s="725"/>
      <c r="E36" s="727"/>
      <c r="O36" s="739"/>
      <c r="P36" s="416"/>
    </row>
    <row r="37" spans="1:16" ht="9.9499999999999993" customHeight="1">
      <c r="A37" s="414"/>
      <c r="B37" s="449"/>
      <c r="D37" s="726"/>
      <c r="O37" s="739"/>
      <c r="P37" s="416"/>
    </row>
    <row r="38" spans="1:16" ht="9.9499999999999993" customHeight="1">
      <c r="A38" s="414"/>
      <c r="B38" s="449"/>
      <c r="C38" s="425"/>
      <c r="D38" s="489"/>
      <c r="E38" s="1750" t="s">
        <v>199</v>
      </c>
      <c r="F38" s="1751"/>
      <c r="G38" s="1751"/>
      <c r="H38" s="1751"/>
      <c r="I38" s="1751"/>
      <c r="J38" s="1751"/>
      <c r="K38" s="1751"/>
      <c r="L38" s="1751"/>
      <c r="O38" s="739"/>
      <c r="P38" s="416"/>
    </row>
    <row r="39" spans="1:16" ht="9.9499999999999993" customHeight="1">
      <c r="A39" s="414"/>
      <c r="B39" s="449"/>
      <c r="C39" s="486"/>
      <c r="D39" s="172"/>
      <c r="E39" s="1750"/>
      <c r="F39" s="1751"/>
      <c r="G39" s="1751"/>
      <c r="H39" s="1751"/>
      <c r="I39" s="1751"/>
      <c r="J39" s="1751"/>
      <c r="K39" s="1751"/>
      <c r="L39" s="1751"/>
      <c r="O39" s="739"/>
      <c r="P39" s="416"/>
    </row>
    <row r="40" spans="1:16" ht="9.9499999999999993" customHeight="1">
      <c r="A40" s="414"/>
      <c r="B40" s="449"/>
      <c r="C40" s="475"/>
      <c r="D40" s="172"/>
      <c r="E40" s="734"/>
      <c r="F40" s="1768" t="s">
        <v>420</v>
      </c>
      <c r="G40" s="1768"/>
      <c r="H40" s="1768"/>
      <c r="I40" s="1768"/>
      <c r="J40" s="1768"/>
      <c r="K40" s="1768"/>
      <c r="L40" s="737"/>
      <c r="O40" s="739"/>
      <c r="P40" s="416"/>
    </row>
    <row r="41" spans="1:16" ht="9.9499999999999993" customHeight="1">
      <c r="A41" s="414"/>
      <c r="B41" s="449"/>
      <c r="C41" s="475"/>
      <c r="D41" s="172"/>
      <c r="E41" s="730"/>
      <c r="G41" s="744" t="s">
        <v>200</v>
      </c>
      <c r="H41" s="736"/>
      <c r="I41" s="727"/>
      <c r="J41" s="736">
        <v>-0.25</v>
      </c>
      <c r="L41" s="440"/>
      <c r="O41" s="740"/>
      <c r="P41" s="416"/>
    </row>
    <row r="42" spans="1:16" ht="10.5" customHeight="1">
      <c r="A42" s="414"/>
      <c r="B42" s="449"/>
      <c r="C42" s="475"/>
      <c r="D42" s="490"/>
      <c r="E42" s="730"/>
      <c r="G42" s="742" t="s">
        <v>215</v>
      </c>
      <c r="H42" s="743"/>
      <c r="J42" s="743">
        <v>-0.32500000000000001</v>
      </c>
      <c r="L42" s="440"/>
      <c r="O42" s="440"/>
      <c r="P42" s="416"/>
    </row>
    <row r="43" spans="1:16" ht="9.9499999999999993" customHeight="1">
      <c r="A43" s="414"/>
      <c r="B43" s="449"/>
      <c r="C43" s="475"/>
      <c r="D43" s="487"/>
      <c r="E43" s="730"/>
      <c r="G43" s="742" t="s">
        <v>216</v>
      </c>
      <c r="H43" s="743"/>
      <c r="J43" s="743">
        <v>-0.55000000000000004</v>
      </c>
      <c r="L43" s="440"/>
      <c r="O43" s="440"/>
      <c r="P43" s="416"/>
    </row>
    <row r="44" spans="1:16" ht="9.9499999999999993" customHeight="1">
      <c r="A44" s="414"/>
      <c r="B44" s="449"/>
      <c r="D44" s="716"/>
      <c r="E44" s="730"/>
      <c r="F44" s="715"/>
      <c r="G44" s="742" t="s">
        <v>217</v>
      </c>
      <c r="H44" s="715"/>
      <c r="J44" s="743">
        <v>-0.65</v>
      </c>
      <c r="L44" s="440"/>
      <c r="O44" s="440"/>
      <c r="P44" s="416"/>
    </row>
    <row r="45" spans="1:16" ht="9.9499999999999993" customHeight="1">
      <c r="A45" s="414"/>
      <c r="B45" s="449"/>
      <c r="D45" s="487"/>
      <c r="E45" s="719"/>
      <c r="F45" s="720"/>
      <c r="G45" s="720"/>
      <c r="H45" s="720"/>
      <c r="I45" s="720"/>
      <c r="J45" s="720"/>
      <c r="K45" s="720"/>
      <c r="L45" s="721"/>
      <c r="O45" s="440"/>
      <c r="P45" s="416"/>
    </row>
    <row r="46" spans="1:16" ht="9.9499999999999993" customHeight="1">
      <c r="A46" s="414"/>
      <c r="B46" s="449"/>
      <c r="D46" s="487"/>
      <c r="E46" s="1744" t="s">
        <v>350</v>
      </c>
      <c r="F46" s="1745"/>
      <c r="G46" s="1745"/>
      <c r="H46" s="1745"/>
      <c r="I46" s="1745"/>
      <c r="J46" s="1745"/>
      <c r="K46" s="1745"/>
      <c r="L46" s="1746"/>
      <c r="O46" s="440"/>
      <c r="P46" s="416"/>
    </row>
    <row r="47" spans="1:16" ht="9.9499999999999993" customHeight="1">
      <c r="A47" s="414"/>
      <c r="B47" s="741"/>
      <c r="C47" s="485"/>
      <c r="D47" s="488"/>
      <c r="E47" s="722"/>
      <c r="F47" s="723"/>
      <c r="G47" s="723"/>
      <c r="H47" s="723"/>
      <c r="I47" s="723"/>
      <c r="J47" s="723"/>
      <c r="K47" s="723"/>
      <c r="L47" s="724"/>
      <c r="M47" s="735"/>
      <c r="N47" s="735"/>
      <c r="O47" s="737"/>
      <c r="P47" s="416"/>
    </row>
    <row r="48" spans="1:16" ht="9.9499999999999993" customHeight="1">
      <c r="A48" s="414"/>
      <c r="B48" s="1747" t="s">
        <v>201</v>
      </c>
      <c r="C48" s="1748"/>
      <c r="D48" s="1748"/>
      <c r="E48" s="1748"/>
      <c r="F48" s="1748"/>
      <c r="G48" s="1748"/>
      <c r="H48" s="1748"/>
      <c r="I48" s="1748"/>
      <c r="J48" s="1748"/>
      <c r="K48" s="1748"/>
      <c r="L48" s="1748"/>
      <c r="M48" s="1748"/>
      <c r="N48" s="1748"/>
      <c r="O48" s="1749"/>
      <c r="P48" s="416"/>
    </row>
    <row r="49" spans="1:16" ht="9.9499999999999993" customHeight="1">
      <c r="A49" s="414"/>
      <c r="B49" s="1750"/>
      <c r="C49" s="1751"/>
      <c r="D49" s="1751"/>
      <c r="E49" s="1751"/>
      <c r="F49" s="1751"/>
      <c r="G49" s="1751"/>
      <c r="H49" s="1751"/>
      <c r="I49" s="1751"/>
      <c r="J49" s="1751"/>
      <c r="K49" s="1751"/>
      <c r="L49" s="1751"/>
      <c r="M49" s="1751"/>
      <c r="N49" s="1751"/>
      <c r="O49" s="1752"/>
      <c r="P49" s="416"/>
    </row>
    <row r="50" spans="1:16">
      <c r="A50" s="414"/>
      <c r="B50" s="2049" t="s">
        <v>424</v>
      </c>
      <c r="C50" s="2050"/>
      <c r="D50" s="2050"/>
      <c r="E50" s="2050"/>
      <c r="F50" s="2050"/>
      <c r="G50" s="2050"/>
      <c r="H50" s="2050"/>
      <c r="I50" s="2050"/>
      <c r="J50" s="2050"/>
      <c r="K50" s="2050"/>
      <c r="L50" s="2050"/>
      <c r="M50" s="2050"/>
      <c r="N50" s="2050"/>
      <c r="O50" s="2051"/>
      <c r="P50" s="416"/>
    </row>
    <row r="51" spans="1:16">
      <c r="A51" s="414"/>
      <c r="B51" s="2049"/>
      <c r="C51" s="2050"/>
      <c r="D51" s="2050"/>
      <c r="E51" s="2050"/>
      <c r="F51" s="2050"/>
      <c r="G51" s="2050"/>
      <c r="H51" s="2050"/>
      <c r="I51" s="2050"/>
      <c r="J51" s="2050"/>
      <c r="K51" s="2050"/>
      <c r="L51" s="2050"/>
      <c r="M51" s="2050"/>
      <c r="N51" s="2050"/>
      <c r="O51" s="2051"/>
      <c r="P51" s="416"/>
    </row>
    <row r="52" spans="1:16" ht="9.9499999999999993" customHeight="1">
      <c r="A52" s="414"/>
      <c r="B52" s="2049"/>
      <c r="C52" s="2050"/>
      <c r="D52" s="2050"/>
      <c r="E52" s="2050"/>
      <c r="F52" s="2050"/>
      <c r="G52" s="2050"/>
      <c r="H52" s="2050"/>
      <c r="I52" s="2050"/>
      <c r="J52" s="2050"/>
      <c r="K52" s="2050"/>
      <c r="L52" s="2050"/>
      <c r="M52" s="2050"/>
      <c r="N52" s="2050"/>
      <c r="O52" s="2051"/>
      <c r="P52" s="416"/>
    </row>
    <row r="53" spans="1:16" ht="9.9499999999999993" customHeight="1">
      <c r="A53" s="441"/>
      <c r="B53" s="2049"/>
      <c r="C53" s="2050"/>
      <c r="D53" s="2050"/>
      <c r="E53" s="2050"/>
      <c r="F53" s="2050"/>
      <c r="G53" s="2050"/>
      <c r="H53" s="2050"/>
      <c r="I53" s="2050"/>
      <c r="J53" s="2050"/>
      <c r="K53" s="2050"/>
      <c r="L53" s="2050"/>
      <c r="M53" s="2050"/>
      <c r="N53" s="2050"/>
      <c r="O53" s="2051"/>
      <c r="P53" s="442"/>
    </row>
    <row r="54" spans="1:16" ht="9.9499999999999993" customHeight="1">
      <c r="A54" s="441"/>
      <c r="B54" s="2049"/>
      <c r="C54" s="2050"/>
      <c r="D54" s="2050"/>
      <c r="E54" s="2050"/>
      <c r="F54" s="2050"/>
      <c r="G54" s="2050"/>
      <c r="H54" s="2050"/>
      <c r="I54" s="2050"/>
      <c r="J54" s="2050"/>
      <c r="K54" s="2050"/>
      <c r="L54" s="2050"/>
      <c r="M54" s="2050"/>
      <c r="N54" s="2050"/>
      <c r="O54" s="2051"/>
      <c r="P54" s="442"/>
    </row>
    <row r="55" spans="1:16" ht="9.9499999999999993" customHeight="1">
      <c r="A55" s="441"/>
      <c r="B55" s="2049"/>
      <c r="C55" s="2050"/>
      <c r="D55" s="2050"/>
      <c r="E55" s="2050"/>
      <c r="F55" s="2050"/>
      <c r="G55" s="2050"/>
      <c r="H55" s="2050"/>
      <c r="I55" s="2050"/>
      <c r="J55" s="2050"/>
      <c r="K55" s="2050"/>
      <c r="L55" s="2050"/>
      <c r="M55" s="2050"/>
      <c r="N55" s="2050"/>
      <c r="O55" s="2051"/>
      <c r="P55" s="442"/>
    </row>
    <row r="56" spans="1:16" ht="9.9499999999999993" customHeight="1">
      <c r="A56" s="441"/>
      <c r="B56" s="2052"/>
      <c r="C56" s="2053"/>
      <c r="D56" s="2053"/>
      <c r="E56" s="2053"/>
      <c r="F56" s="2053"/>
      <c r="G56" s="2053"/>
      <c r="H56" s="2053"/>
      <c r="I56" s="2053"/>
      <c r="J56" s="2053"/>
      <c r="K56" s="2053"/>
      <c r="L56" s="2053"/>
      <c r="M56" s="2053"/>
      <c r="N56" s="2053"/>
      <c r="O56" s="2054"/>
      <c r="P56" s="442"/>
    </row>
    <row r="57" spans="1:16" ht="9.9499999999999993" customHeight="1">
      <c r="A57" s="441"/>
      <c r="B57" s="1747"/>
      <c r="C57" s="1754"/>
      <c r="D57" s="1754"/>
      <c r="E57" s="1754"/>
      <c r="F57" s="1754"/>
      <c r="G57" s="1754"/>
      <c r="H57" s="1754"/>
      <c r="I57" s="1754"/>
      <c r="J57" s="1754"/>
      <c r="K57" s="1754"/>
      <c r="L57" s="1754"/>
      <c r="M57" s="1754"/>
      <c r="N57" s="1754"/>
      <c r="O57" s="1755"/>
      <c r="P57" s="442"/>
    </row>
    <row r="58" spans="1:16" ht="9.9499999999999993" customHeight="1">
      <c r="A58" s="441"/>
      <c r="B58" s="1756"/>
      <c r="C58" s="1757"/>
      <c r="D58" s="1757"/>
      <c r="E58" s="1757"/>
      <c r="F58" s="1757"/>
      <c r="G58" s="1757"/>
      <c r="H58" s="1757"/>
      <c r="I58" s="1757"/>
      <c r="J58" s="1757"/>
      <c r="K58" s="1757"/>
      <c r="L58" s="1757"/>
      <c r="M58" s="1757"/>
      <c r="N58" s="1757"/>
      <c r="O58" s="1758"/>
      <c r="P58" s="442"/>
    </row>
    <row r="59" spans="1:16" ht="9.9499999999999993" customHeight="1">
      <c r="A59" s="451"/>
      <c r="B59" s="458"/>
      <c r="O59" s="440"/>
      <c r="P59" s="442"/>
    </row>
    <row r="60" spans="1:16" ht="9.9499999999999993" customHeight="1">
      <c r="A60" s="451"/>
      <c r="B60" s="458"/>
      <c r="O60" s="440"/>
      <c r="P60" s="442"/>
    </row>
    <row r="61" spans="1:16" ht="9.9499999999999993" customHeight="1">
      <c r="A61" s="451"/>
      <c r="B61" s="449"/>
      <c r="C61" s="1759"/>
      <c r="D61" s="1759"/>
      <c r="E61" s="1759"/>
      <c r="F61" s="1759"/>
      <c r="G61" s="1759"/>
      <c r="H61" s="1759"/>
      <c r="I61" s="1759"/>
      <c r="J61" s="1759"/>
      <c r="K61" s="1759"/>
      <c r="L61" s="1759"/>
      <c r="M61" s="1759"/>
      <c r="N61" s="1759"/>
      <c r="O61" s="459"/>
      <c r="P61" s="450"/>
    </row>
    <row r="62" spans="1:16" ht="9.9499999999999993" customHeight="1">
      <c r="A62" s="451"/>
      <c r="B62" s="460"/>
      <c r="C62" s="443"/>
      <c r="O62" s="459"/>
      <c r="P62" s="450"/>
    </row>
    <row r="63" spans="1:16" ht="9.9499999999999993" customHeight="1">
      <c r="A63" s="451"/>
      <c r="B63" s="460"/>
      <c r="C63" s="443"/>
      <c r="O63" s="459"/>
      <c r="P63" s="450"/>
    </row>
    <row r="64" spans="1:16" ht="9.9499999999999993" customHeight="1">
      <c r="A64" s="451"/>
      <c r="B64" s="460"/>
      <c r="C64" s="461"/>
      <c r="D64" s="450"/>
      <c r="E64" s="450"/>
      <c r="F64" s="450"/>
      <c r="G64" s="384"/>
      <c r="H64" s="462"/>
      <c r="I64" s="462"/>
      <c r="J64" s="450"/>
      <c r="K64" s="450"/>
      <c r="L64" s="450"/>
      <c r="M64" s="450"/>
      <c r="N64" s="450"/>
      <c r="O64" s="459"/>
      <c r="P64" s="442"/>
    </row>
    <row r="65" spans="1:16" ht="9.9499999999999993" customHeight="1">
      <c r="A65" s="451"/>
      <c r="B65" s="460"/>
      <c r="C65" s="450"/>
      <c r="D65" s="450"/>
      <c r="E65" s="450"/>
      <c r="F65" s="450"/>
      <c r="G65" s="462"/>
      <c r="H65" s="462"/>
      <c r="I65" s="462"/>
      <c r="J65" s="450"/>
      <c r="K65" s="450"/>
      <c r="L65" s="450"/>
      <c r="M65" s="450"/>
      <c r="N65" s="450"/>
      <c r="O65" s="459"/>
      <c r="P65" s="442"/>
    </row>
    <row r="66" spans="1:16" ht="9.9499999999999993" customHeight="1">
      <c r="A66" s="451"/>
      <c r="B66" s="458"/>
      <c r="O66" s="440"/>
      <c r="P66" s="442"/>
    </row>
    <row r="67" spans="1:16" ht="9.9499999999999993" customHeight="1">
      <c r="A67" s="451"/>
      <c r="B67" s="458"/>
      <c r="O67" s="440"/>
      <c r="P67" s="442"/>
    </row>
    <row r="68" spans="1:16" ht="12" customHeight="1">
      <c r="A68" s="451"/>
      <c r="B68" s="458"/>
      <c r="O68" s="440"/>
      <c r="P68" s="442"/>
    </row>
    <row r="69" spans="1:16" ht="12" customHeight="1">
      <c r="A69" s="452"/>
      <c r="B69" s="458"/>
      <c r="O69" s="440"/>
      <c r="P69" s="444"/>
    </row>
    <row r="70" spans="1:16" ht="9.9499999999999993" customHeight="1">
      <c r="A70" s="445"/>
      <c r="B70" s="458"/>
      <c r="O70" s="440"/>
      <c r="P70" s="445"/>
    </row>
    <row r="71" spans="1:16" ht="89.25" customHeight="1">
      <c r="A71" s="445"/>
      <c r="B71" s="458"/>
      <c r="O71" s="440"/>
      <c r="P71" s="445"/>
    </row>
    <row r="72" spans="1:16" ht="6.6" customHeight="1">
      <c r="B72" s="1760" t="s">
        <v>204</v>
      </c>
      <c r="C72" s="1761"/>
      <c r="D72" s="1761"/>
      <c r="E72" s="1761"/>
      <c r="F72" s="1761"/>
      <c r="G72" s="1761"/>
      <c r="H72" s="1761"/>
      <c r="I72" s="1761"/>
      <c r="J72" s="1761"/>
      <c r="K72" s="1761"/>
      <c r="L72" s="1761"/>
      <c r="M72" s="1761"/>
      <c r="N72" s="1761"/>
      <c r="O72" s="1762"/>
    </row>
    <row r="73" spans="1:16">
      <c r="B73" s="1763"/>
      <c r="C73" s="1764"/>
      <c r="D73" s="1764"/>
      <c r="E73" s="1764"/>
      <c r="F73" s="1764"/>
      <c r="G73" s="1764"/>
      <c r="H73" s="1764"/>
      <c r="I73" s="1764"/>
      <c r="J73" s="1764"/>
      <c r="K73" s="1764"/>
      <c r="L73" s="1764"/>
      <c r="M73" s="1764"/>
      <c r="N73" s="1764"/>
      <c r="O73" s="1765"/>
    </row>
    <row r="74" spans="1:16">
      <c r="B74" s="1770" t="s">
        <v>205</v>
      </c>
      <c r="C74" s="1771"/>
      <c r="D74" s="1771"/>
      <c r="E74" s="1771"/>
      <c r="F74" s="1771"/>
      <c r="G74" s="1771"/>
      <c r="H74" s="1771"/>
      <c r="I74" s="1771"/>
      <c r="J74" s="1771"/>
      <c r="K74" s="1771"/>
      <c r="L74" s="1771"/>
      <c r="M74" s="1771"/>
      <c r="N74" s="1771"/>
      <c r="O74" s="1772"/>
    </row>
    <row r="75" spans="1:16" ht="9.9499999999999993" customHeight="1">
      <c r="B75" s="1773" t="s">
        <v>206</v>
      </c>
      <c r="C75" s="1753"/>
      <c r="D75" s="1753"/>
      <c r="E75" s="1753"/>
      <c r="F75" s="1753"/>
      <c r="G75" s="1753"/>
      <c r="H75" s="1753"/>
      <c r="I75" s="1753"/>
      <c r="J75" s="1753"/>
      <c r="K75" s="1753"/>
      <c r="L75" s="1753"/>
      <c r="M75" s="1753"/>
      <c r="N75" s="1753"/>
      <c r="O75" s="1774"/>
    </row>
    <row r="76" spans="1:16" ht="13.5" customHeight="1">
      <c r="B76" s="1738" t="s">
        <v>207</v>
      </c>
      <c r="C76" s="1739"/>
      <c r="D76" s="1739"/>
      <c r="E76" s="1739"/>
      <c r="F76" s="1739"/>
      <c r="G76" s="1739"/>
      <c r="H76" s="1739"/>
      <c r="I76" s="1739"/>
      <c r="J76" s="1739"/>
      <c r="K76" s="1739"/>
      <c r="L76" s="1739"/>
      <c r="M76" s="1739"/>
      <c r="N76" s="1739"/>
      <c r="O76" s="1740"/>
    </row>
    <row r="77" spans="1:16">
      <c r="B77" s="1741"/>
      <c r="C77" s="1742"/>
      <c r="D77" s="1742"/>
      <c r="E77" s="1742"/>
      <c r="F77" s="1742"/>
      <c r="G77" s="1742"/>
      <c r="H77" s="1742"/>
      <c r="I77" s="1742"/>
      <c r="J77" s="1742"/>
      <c r="K77" s="1742"/>
      <c r="L77" s="1742"/>
      <c r="M77" s="1742"/>
      <c r="N77" s="1742"/>
      <c r="O77" s="1743"/>
    </row>
  </sheetData>
  <mergeCells count="27">
    <mergeCell ref="A2:N3"/>
    <mergeCell ref="C6:F6"/>
    <mergeCell ref="C7:F7"/>
    <mergeCell ref="C8:F8"/>
    <mergeCell ref="F9:G9"/>
    <mergeCell ref="H9:K9"/>
    <mergeCell ref="C10:F10"/>
    <mergeCell ref="B12:O12"/>
    <mergeCell ref="B14:G15"/>
    <mergeCell ref="I14:O15"/>
    <mergeCell ref="J16:N23"/>
    <mergeCell ref="B25:G26"/>
    <mergeCell ref="I25:O26"/>
    <mergeCell ref="C28:F28"/>
    <mergeCell ref="I28:O28"/>
    <mergeCell ref="I29:O29"/>
    <mergeCell ref="E38:L39"/>
    <mergeCell ref="F40:K40"/>
    <mergeCell ref="B74:O74"/>
    <mergeCell ref="B75:O75"/>
    <mergeCell ref="B76:O77"/>
    <mergeCell ref="E46:L46"/>
    <mergeCell ref="B48:O49"/>
    <mergeCell ref="B57:O58"/>
    <mergeCell ref="C61:N61"/>
    <mergeCell ref="B72:O73"/>
    <mergeCell ref="B50:O56"/>
  </mergeCells>
  <hyperlinks>
    <hyperlink ref="D19" r:id="rId1" xr:uid="{BD918E76-C6A7-470A-89CF-96D4D2467B31}"/>
    <hyperlink ref="J16:L23" r:id="rId2" display="AMC selection can be made vy clicking here.  theLender accepts transferred appraisals." xr:uid="{BE5AE9DE-2772-4FC6-9BAD-06182490E08B}"/>
    <hyperlink ref="J16:N23" r:id="rId3" display="AMC selection can be made by clicking here.  theLender accepts transferred appraisals." xr:uid="{7AD6E54D-D698-4C33-8391-312F9EBB07A9}"/>
  </hyperlinks>
  <pageMargins left="0.25" right="0.25" top="0.75" bottom="0.75" header="0.3" footer="0.3"/>
  <pageSetup paperSize="5" orientation="portrait" r:id="rId4"/>
  <drawing r:id="rId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DA936-8CD4-4E15-A246-E955083CE17B}">
  <sheetPr codeName="Sheet14">
    <pageSetUpPr fitToPage="1"/>
  </sheetPr>
  <dimension ref="B1:U80"/>
  <sheetViews>
    <sheetView showGridLines="0" topLeftCell="B4" workbookViewId="0">
      <selection activeCell="R71" sqref="R71"/>
    </sheetView>
  </sheetViews>
  <sheetFormatPr defaultRowHeight="15"/>
  <cols>
    <col min="1" max="2" width="3.7109375" style="1" customWidth="1"/>
    <col min="3" max="5" width="14.28515625" style="1" customWidth="1"/>
    <col min="6" max="6" width="1.7109375" style="1" customWidth="1"/>
    <col min="7" max="7" width="24.5703125" style="1" customWidth="1"/>
    <col min="8" max="8" width="23.85546875" style="1" customWidth="1"/>
    <col min="9" max="12" width="10.42578125" style="1" customWidth="1"/>
    <col min="13" max="16" width="10.42578125" customWidth="1"/>
    <col min="17" max="17" width="9.140625" style="1" customWidth="1"/>
    <col min="18" max="18" width="9.140625" style="1"/>
    <col min="19" max="21" width="21.85546875" style="1" customWidth="1"/>
    <col min="22" max="234" width="9.140625" style="1"/>
    <col min="235" max="236" width="3.7109375" style="1" customWidth="1"/>
    <col min="237" max="240" width="12.5703125" style="1" customWidth="1"/>
    <col min="241" max="241" width="3.7109375" style="1" customWidth="1"/>
    <col min="242" max="242" width="42.85546875" style="1" bestFit="1" customWidth="1"/>
    <col min="243" max="244" width="11.28515625" style="1" customWidth="1"/>
    <col min="245" max="245" width="12.5703125" style="1" customWidth="1"/>
    <col min="246" max="246" width="13.42578125" style="1" customWidth="1"/>
    <col min="247" max="247" width="31.28515625" style="1" bestFit="1" customWidth="1"/>
    <col min="248" max="249" width="11.85546875" style="1" customWidth="1"/>
    <col min="250" max="250" width="8.7109375" style="1" bestFit="1" customWidth="1"/>
    <col min="251" max="251" width="9.42578125" style="1" bestFit="1" customWidth="1"/>
    <col min="252" max="258" width="11.85546875" style="1" customWidth="1"/>
    <col min="259" max="259" width="5.7109375" style="1" customWidth="1"/>
    <col min="260" max="260" width="3.7109375" style="1" customWidth="1"/>
    <col min="261" max="490" width="9.140625" style="1"/>
    <col min="491" max="492" width="3.7109375" style="1" customWidth="1"/>
    <col min="493" max="496" width="12.5703125" style="1" customWidth="1"/>
    <col min="497" max="497" width="3.7109375" style="1" customWidth="1"/>
    <col min="498" max="498" width="42.85546875" style="1" bestFit="1" customWidth="1"/>
    <col min="499" max="500" width="11.28515625" style="1" customWidth="1"/>
    <col min="501" max="501" width="12.5703125" style="1" customWidth="1"/>
    <col min="502" max="502" width="13.42578125" style="1" customWidth="1"/>
    <col min="503" max="503" width="31.28515625" style="1" bestFit="1" customWidth="1"/>
    <col min="504" max="505" width="11.85546875" style="1" customWidth="1"/>
    <col min="506" max="506" width="8.7109375" style="1" bestFit="1" customWidth="1"/>
    <col min="507" max="507" width="9.42578125" style="1" bestFit="1" customWidth="1"/>
    <col min="508" max="514" width="11.85546875" style="1" customWidth="1"/>
    <col min="515" max="515" width="5.7109375" style="1" customWidth="1"/>
    <col min="516" max="516" width="3.7109375" style="1" customWidth="1"/>
    <col min="517" max="746" width="9.140625" style="1"/>
    <col min="747" max="748" width="3.7109375" style="1" customWidth="1"/>
    <col min="749" max="752" width="12.5703125" style="1" customWidth="1"/>
    <col min="753" max="753" width="3.7109375" style="1" customWidth="1"/>
    <col min="754" max="754" width="42.85546875" style="1" bestFit="1" customWidth="1"/>
    <col min="755" max="756" width="11.28515625" style="1" customWidth="1"/>
    <col min="757" max="757" width="12.5703125" style="1" customWidth="1"/>
    <col min="758" max="758" width="13.42578125" style="1" customWidth="1"/>
    <col min="759" max="759" width="31.28515625" style="1" bestFit="1" customWidth="1"/>
    <col min="760" max="761" width="11.85546875" style="1" customWidth="1"/>
    <col min="762" max="762" width="8.7109375" style="1" bestFit="1" customWidth="1"/>
    <col min="763" max="763" width="9.42578125" style="1" bestFit="1" customWidth="1"/>
    <col min="764" max="770" width="11.85546875" style="1" customWidth="1"/>
    <col min="771" max="771" width="5.7109375" style="1" customWidth="1"/>
    <col min="772" max="772" width="3.7109375" style="1" customWidth="1"/>
    <col min="773" max="1002" width="9.140625" style="1"/>
    <col min="1003" max="1004" width="3.7109375" style="1" customWidth="1"/>
    <col min="1005" max="1008" width="12.5703125" style="1" customWidth="1"/>
    <col min="1009" max="1009" width="3.7109375" style="1" customWidth="1"/>
    <col min="1010" max="1010" width="42.85546875" style="1" bestFit="1" customWidth="1"/>
    <col min="1011" max="1012" width="11.28515625" style="1" customWidth="1"/>
    <col min="1013" max="1013" width="12.5703125" style="1" customWidth="1"/>
    <col min="1014" max="1014" width="13.42578125" style="1" customWidth="1"/>
    <col min="1015" max="1015" width="31.28515625" style="1" bestFit="1" customWidth="1"/>
    <col min="1016" max="1017" width="11.85546875" style="1" customWidth="1"/>
    <col min="1018" max="1018" width="8.7109375" style="1" bestFit="1" customWidth="1"/>
    <col min="1019" max="1019" width="9.42578125" style="1" bestFit="1" customWidth="1"/>
    <col min="1020" max="1026" width="11.85546875" style="1" customWidth="1"/>
    <col min="1027" max="1027" width="5.7109375" style="1" customWidth="1"/>
    <col min="1028" max="1028" width="3.7109375" style="1" customWidth="1"/>
    <col min="1029" max="1258" width="9.140625" style="1"/>
    <col min="1259" max="1260" width="3.7109375" style="1" customWidth="1"/>
    <col min="1261" max="1264" width="12.5703125" style="1" customWidth="1"/>
    <col min="1265" max="1265" width="3.7109375" style="1" customWidth="1"/>
    <col min="1266" max="1266" width="42.85546875" style="1" bestFit="1" customWidth="1"/>
    <col min="1267" max="1268" width="11.28515625" style="1" customWidth="1"/>
    <col min="1269" max="1269" width="12.5703125" style="1" customWidth="1"/>
    <col min="1270" max="1270" width="13.42578125" style="1" customWidth="1"/>
    <col min="1271" max="1271" width="31.28515625" style="1" bestFit="1" customWidth="1"/>
    <col min="1272" max="1273" width="11.85546875" style="1" customWidth="1"/>
    <col min="1274" max="1274" width="8.7109375" style="1" bestFit="1" customWidth="1"/>
    <col min="1275" max="1275" width="9.42578125" style="1" bestFit="1" customWidth="1"/>
    <col min="1276" max="1282" width="11.85546875" style="1" customWidth="1"/>
    <col min="1283" max="1283" width="5.7109375" style="1" customWidth="1"/>
    <col min="1284" max="1284" width="3.7109375" style="1" customWidth="1"/>
    <col min="1285" max="1514" width="9.140625" style="1"/>
    <col min="1515" max="1516" width="3.7109375" style="1" customWidth="1"/>
    <col min="1517" max="1520" width="12.5703125" style="1" customWidth="1"/>
    <col min="1521" max="1521" width="3.7109375" style="1" customWidth="1"/>
    <col min="1522" max="1522" width="42.85546875" style="1" bestFit="1" customWidth="1"/>
    <col min="1523" max="1524" width="11.28515625" style="1" customWidth="1"/>
    <col min="1525" max="1525" width="12.5703125" style="1" customWidth="1"/>
    <col min="1526" max="1526" width="13.42578125" style="1" customWidth="1"/>
    <col min="1527" max="1527" width="31.28515625" style="1" bestFit="1" customWidth="1"/>
    <col min="1528" max="1529" width="11.85546875" style="1" customWidth="1"/>
    <col min="1530" max="1530" width="8.7109375" style="1" bestFit="1" customWidth="1"/>
    <col min="1531" max="1531" width="9.42578125" style="1" bestFit="1" customWidth="1"/>
    <col min="1532" max="1538" width="11.85546875" style="1" customWidth="1"/>
    <col min="1539" max="1539" width="5.7109375" style="1" customWidth="1"/>
    <col min="1540" max="1540" width="3.7109375" style="1" customWidth="1"/>
    <col min="1541" max="1770" width="9.140625" style="1"/>
    <col min="1771" max="1772" width="3.7109375" style="1" customWidth="1"/>
    <col min="1773" max="1776" width="12.5703125" style="1" customWidth="1"/>
    <col min="1777" max="1777" width="3.7109375" style="1" customWidth="1"/>
    <col min="1778" max="1778" width="42.85546875" style="1" bestFit="1" customWidth="1"/>
    <col min="1779" max="1780" width="11.28515625" style="1" customWidth="1"/>
    <col min="1781" max="1781" width="12.5703125" style="1" customWidth="1"/>
    <col min="1782" max="1782" width="13.42578125" style="1" customWidth="1"/>
    <col min="1783" max="1783" width="31.28515625" style="1" bestFit="1" customWidth="1"/>
    <col min="1784" max="1785" width="11.85546875" style="1" customWidth="1"/>
    <col min="1786" max="1786" width="8.7109375" style="1" bestFit="1" customWidth="1"/>
    <col min="1787" max="1787" width="9.42578125" style="1" bestFit="1" customWidth="1"/>
    <col min="1788" max="1794" width="11.85546875" style="1" customWidth="1"/>
    <col min="1795" max="1795" width="5.7109375" style="1" customWidth="1"/>
    <col min="1796" max="1796" width="3.7109375" style="1" customWidth="1"/>
    <col min="1797" max="2026" width="9.140625" style="1"/>
    <col min="2027" max="2028" width="3.7109375" style="1" customWidth="1"/>
    <col min="2029" max="2032" width="12.5703125" style="1" customWidth="1"/>
    <col min="2033" max="2033" width="3.7109375" style="1" customWidth="1"/>
    <col min="2034" max="2034" width="42.85546875" style="1" bestFit="1" customWidth="1"/>
    <col min="2035" max="2036" width="11.28515625" style="1" customWidth="1"/>
    <col min="2037" max="2037" width="12.5703125" style="1" customWidth="1"/>
    <col min="2038" max="2038" width="13.42578125" style="1" customWidth="1"/>
    <col min="2039" max="2039" width="31.28515625" style="1" bestFit="1" customWidth="1"/>
    <col min="2040" max="2041" width="11.85546875" style="1" customWidth="1"/>
    <col min="2042" max="2042" width="8.7109375" style="1" bestFit="1" customWidth="1"/>
    <col min="2043" max="2043" width="9.42578125" style="1" bestFit="1" customWidth="1"/>
    <col min="2044" max="2050" width="11.85546875" style="1" customWidth="1"/>
    <col min="2051" max="2051" width="5.7109375" style="1" customWidth="1"/>
    <col min="2052" max="2052" width="3.7109375" style="1" customWidth="1"/>
    <col min="2053" max="2282" width="9.140625" style="1"/>
    <col min="2283" max="2284" width="3.7109375" style="1" customWidth="1"/>
    <col min="2285" max="2288" width="12.5703125" style="1" customWidth="1"/>
    <col min="2289" max="2289" width="3.7109375" style="1" customWidth="1"/>
    <col min="2290" max="2290" width="42.85546875" style="1" bestFit="1" customWidth="1"/>
    <col min="2291" max="2292" width="11.28515625" style="1" customWidth="1"/>
    <col min="2293" max="2293" width="12.5703125" style="1" customWidth="1"/>
    <col min="2294" max="2294" width="13.42578125" style="1" customWidth="1"/>
    <col min="2295" max="2295" width="31.28515625" style="1" bestFit="1" customWidth="1"/>
    <col min="2296" max="2297" width="11.85546875" style="1" customWidth="1"/>
    <col min="2298" max="2298" width="8.7109375" style="1" bestFit="1" customWidth="1"/>
    <col min="2299" max="2299" width="9.42578125" style="1" bestFit="1" customWidth="1"/>
    <col min="2300" max="2306" width="11.85546875" style="1" customWidth="1"/>
    <col min="2307" max="2307" width="5.7109375" style="1" customWidth="1"/>
    <col min="2308" max="2308" width="3.7109375" style="1" customWidth="1"/>
    <col min="2309" max="2538" width="9.140625" style="1"/>
    <col min="2539" max="2540" width="3.7109375" style="1" customWidth="1"/>
    <col min="2541" max="2544" width="12.5703125" style="1" customWidth="1"/>
    <col min="2545" max="2545" width="3.7109375" style="1" customWidth="1"/>
    <col min="2546" max="2546" width="42.85546875" style="1" bestFit="1" customWidth="1"/>
    <col min="2547" max="2548" width="11.28515625" style="1" customWidth="1"/>
    <col min="2549" max="2549" width="12.5703125" style="1" customWidth="1"/>
    <col min="2550" max="2550" width="13.42578125" style="1" customWidth="1"/>
    <col min="2551" max="2551" width="31.28515625" style="1" bestFit="1" customWidth="1"/>
    <col min="2552" max="2553" width="11.85546875" style="1" customWidth="1"/>
    <col min="2554" max="2554" width="8.7109375" style="1" bestFit="1" customWidth="1"/>
    <col min="2555" max="2555" width="9.42578125" style="1" bestFit="1" customWidth="1"/>
    <col min="2556" max="2562" width="11.85546875" style="1" customWidth="1"/>
    <col min="2563" max="2563" width="5.7109375" style="1" customWidth="1"/>
    <col min="2564" max="2564" width="3.7109375" style="1" customWidth="1"/>
    <col min="2565" max="2794" width="9.140625" style="1"/>
    <col min="2795" max="2796" width="3.7109375" style="1" customWidth="1"/>
    <col min="2797" max="2800" width="12.5703125" style="1" customWidth="1"/>
    <col min="2801" max="2801" width="3.7109375" style="1" customWidth="1"/>
    <col min="2802" max="2802" width="42.85546875" style="1" bestFit="1" customWidth="1"/>
    <col min="2803" max="2804" width="11.28515625" style="1" customWidth="1"/>
    <col min="2805" max="2805" width="12.5703125" style="1" customWidth="1"/>
    <col min="2806" max="2806" width="13.42578125" style="1" customWidth="1"/>
    <col min="2807" max="2807" width="31.28515625" style="1" bestFit="1" customWidth="1"/>
    <col min="2808" max="2809" width="11.85546875" style="1" customWidth="1"/>
    <col min="2810" max="2810" width="8.7109375" style="1" bestFit="1" customWidth="1"/>
    <col min="2811" max="2811" width="9.42578125" style="1" bestFit="1" customWidth="1"/>
    <col min="2812" max="2818" width="11.85546875" style="1" customWidth="1"/>
    <col min="2819" max="2819" width="5.7109375" style="1" customWidth="1"/>
    <col min="2820" max="2820" width="3.7109375" style="1" customWidth="1"/>
    <col min="2821" max="3050" width="9.140625" style="1"/>
    <col min="3051" max="3052" width="3.7109375" style="1" customWidth="1"/>
    <col min="3053" max="3056" width="12.5703125" style="1" customWidth="1"/>
    <col min="3057" max="3057" width="3.7109375" style="1" customWidth="1"/>
    <col min="3058" max="3058" width="42.85546875" style="1" bestFit="1" customWidth="1"/>
    <col min="3059" max="3060" width="11.28515625" style="1" customWidth="1"/>
    <col min="3061" max="3061" width="12.5703125" style="1" customWidth="1"/>
    <col min="3062" max="3062" width="13.42578125" style="1" customWidth="1"/>
    <col min="3063" max="3063" width="31.28515625" style="1" bestFit="1" customWidth="1"/>
    <col min="3064" max="3065" width="11.85546875" style="1" customWidth="1"/>
    <col min="3066" max="3066" width="8.7109375" style="1" bestFit="1" customWidth="1"/>
    <col min="3067" max="3067" width="9.42578125" style="1" bestFit="1" customWidth="1"/>
    <col min="3068" max="3074" width="11.85546875" style="1" customWidth="1"/>
    <col min="3075" max="3075" width="5.7109375" style="1" customWidth="1"/>
    <col min="3076" max="3076" width="3.7109375" style="1" customWidth="1"/>
    <col min="3077" max="3306" width="9.140625" style="1"/>
    <col min="3307" max="3308" width="3.7109375" style="1" customWidth="1"/>
    <col min="3309" max="3312" width="12.5703125" style="1" customWidth="1"/>
    <col min="3313" max="3313" width="3.7109375" style="1" customWidth="1"/>
    <col min="3314" max="3314" width="42.85546875" style="1" bestFit="1" customWidth="1"/>
    <col min="3315" max="3316" width="11.28515625" style="1" customWidth="1"/>
    <col min="3317" max="3317" width="12.5703125" style="1" customWidth="1"/>
    <col min="3318" max="3318" width="13.42578125" style="1" customWidth="1"/>
    <col min="3319" max="3319" width="31.28515625" style="1" bestFit="1" customWidth="1"/>
    <col min="3320" max="3321" width="11.85546875" style="1" customWidth="1"/>
    <col min="3322" max="3322" width="8.7109375" style="1" bestFit="1" customWidth="1"/>
    <col min="3323" max="3323" width="9.42578125" style="1" bestFit="1" customWidth="1"/>
    <col min="3324" max="3330" width="11.85546875" style="1" customWidth="1"/>
    <col min="3331" max="3331" width="5.7109375" style="1" customWidth="1"/>
    <col min="3332" max="3332" width="3.7109375" style="1" customWidth="1"/>
    <col min="3333" max="3562" width="9.140625" style="1"/>
    <col min="3563" max="3564" width="3.7109375" style="1" customWidth="1"/>
    <col min="3565" max="3568" width="12.5703125" style="1" customWidth="1"/>
    <col min="3569" max="3569" width="3.7109375" style="1" customWidth="1"/>
    <col min="3570" max="3570" width="42.85546875" style="1" bestFit="1" customWidth="1"/>
    <col min="3571" max="3572" width="11.28515625" style="1" customWidth="1"/>
    <col min="3573" max="3573" width="12.5703125" style="1" customWidth="1"/>
    <col min="3574" max="3574" width="13.42578125" style="1" customWidth="1"/>
    <col min="3575" max="3575" width="31.28515625" style="1" bestFit="1" customWidth="1"/>
    <col min="3576" max="3577" width="11.85546875" style="1" customWidth="1"/>
    <col min="3578" max="3578" width="8.7109375" style="1" bestFit="1" customWidth="1"/>
    <col min="3579" max="3579" width="9.42578125" style="1" bestFit="1" customWidth="1"/>
    <col min="3580" max="3586" width="11.85546875" style="1" customWidth="1"/>
    <col min="3587" max="3587" width="5.7109375" style="1" customWidth="1"/>
    <col min="3588" max="3588" width="3.7109375" style="1" customWidth="1"/>
    <col min="3589" max="3818" width="9.140625" style="1"/>
    <col min="3819" max="3820" width="3.7109375" style="1" customWidth="1"/>
    <col min="3821" max="3824" width="12.5703125" style="1" customWidth="1"/>
    <col min="3825" max="3825" width="3.7109375" style="1" customWidth="1"/>
    <col min="3826" max="3826" width="42.85546875" style="1" bestFit="1" customWidth="1"/>
    <col min="3827" max="3828" width="11.28515625" style="1" customWidth="1"/>
    <col min="3829" max="3829" width="12.5703125" style="1" customWidth="1"/>
    <col min="3830" max="3830" width="13.42578125" style="1" customWidth="1"/>
    <col min="3831" max="3831" width="31.28515625" style="1" bestFit="1" customWidth="1"/>
    <col min="3832" max="3833" width="11.85546875" style="1" customWidth="1"/>
    <col min="3834" max="3834" width="8.7109375" style="1" bestFit="1" customWidth="1"/>
    <col min="3835" max="3835" width="9.42578125" style="1" bestFit="1" customWidth="1"/>
    <col min="3836" max="3842" width="11.85546875" style="1" customWidth="1"/>
    <col min="3843" max="3843" width="5.7109375" style="1" customWidth="1"/>
    <col min="3844" max="3844" width="3.7109375" style="1" customWidth="1"/>
    <col min="3845" max="4074" width="9.140625" style="1"/>
    <col min="4075" max="4076" width="3.7109375" style="1" customWidth="1"/>
    <col min="4077" max="4080" width="12.5703125" style="1" customWidth="1"/>
    <col min="4081" max="4081" width="3.7109375" style="1" customWidth="1"/>
    <col min="4082" max="4082" width="42.85546875" style="1" bestFit="1" customWidth="1"/>
    <col min="4083" max="4084" width="11.28515625" style="1" customWidth="1"/>
    <col min="4085" max="4085" width="12.5703125" style="1" customWidth="1"/>
    <col min="4086" max="4086" width="13.42578125" style="1" customWidth="1"/>
    <col min="4087" max="4087" width="31.28515625" style="1" bestFit="1" customWidth="1"/>
    <col min="4088" max="4089" width="11.85546875" style="1" customWidth="1"/>
    <col min="4090" max="4090" width="8.7109375" style="1" bestFit="1" customWidth="1"/>
    <col min="4091" max="4091" width="9.42578125" style="1" bestFit="1" customWidth="1"/>
    <col min="4092" max="4098" width="11.85546875" style="1" customWidth="1"/>
    <col min="4099" max="4099" width="5.7109375" style="1" customWidth="1"/>
    <col min="4100" max="4100" width="3.7109375" style="1" customWidth="1"/>
    <col min="4101" max="4330" width="9.140625" style="1"/>
    <col min="4331" max="4332" width="3.7109375" style="1" customWidth="1"/>
    <col min="4333" max="4336" width="12.5703125" style="1" customWidth="1"/>
    <col min="4337" max="4337" width="3.7109375" style="1" customWidth="1"/>
    <col min="4338" max="4338" width="42.85546875" style="1" bestFit="1" customWidth="1"/>
    <col min="4339" max="4340" width="11.28515625" style="1" customWidth="1"/>
    <col min="4341" max="4341" width="12.5703125" style="1" customWidth="1"/>
    <col min="4342" max="4342" width="13.42578125" style="1" customWidth="1"/>
    <col min="4343" max="4343" width="31.28515625" style="1" bestFit="1" customWidth="1"/>
    <col min="4344" max="4345" width="11.85546875" style="1" customWidth="1"/>
    <col min="4346" max="4346" width="8.7109375" style="1" bestFit="1" customWidth="1"/>
    <col min="4347" max="4347" width="9.42578125" style="1" bestFit="1" customWidth="1"/>
    <col min="4348" max="4354" width="11.85546875" style="1" customWidth="1"/>
    <col min="4355" max="4355" width="5.7109375" style="1" customWidth="1"/>
    <col min="4356" max="4356" width="3.7109375" style="1" customWidth="1"/>
    <col min="4357" max="4586" width="9.140625" style="1"/>
    <col min="4587" max="4588" width="3.7109375" style="1" customWidth="1"/>
    <col min="4589" max="4592" width="12.5703125" style="1" customWidth="1"/>
    <col min="4593" max="4593" width="3.7109375" style="1" customWidth="1"/>
    <col min="4594" max="4594" width="42.85546875" style="1" bestFit="1" customWidth="1"/>
    <col min="4595" max="4596" width="11.28515625" style="1" customWidth="1"/>
    <col min="4597" max="4597" width="12.5703125" style="1" customWidth="1"/>
    <col min="4598" max="4598" width="13.42578125" style="1" customWidth="1"/>
    <col min="4599" max="4599" width="31.28515625" style="1" bestFit="1" customWidth="1"/>
    <col min="4600" max="4601" width="11.85546875" style="1" customWidth="1"/>
    <col min="4602" max="4602" width="8.7109375" style="1" bestFit="1" customWidth="1"/>
    <col min="4603" max="4603" width="9.42578125" style="1" bestFit="1" customWidth="1"/>
    <col min="4604" max="4610" width="11.85546875" style="1" customWidth="1"/>
    <col min="4611" max="4611" width="5.7109375" style="1" customWidth="1"/>
    <col min="4612" max="4612" width="3.7109375" style="1" customWidth="1"/>
    <col min="4613" max="4842" width="9.140625" style="1"/>
    <col min="4843" max="4844" width="3.7109375" style="1" customWidth="1"/>
    <col min="4845" max="4848" width="12.5703125" style="1" customWidth="1"/>
    <col min="4849" max="4849" width="3.7109375" style="1" customWidth="1"/>
    <col min="4850" max="4850" width="42.85546875" style="1" bestFit="1" customWidth="1"/>
    <col min="4851" max="4852" width="11.28515625" style="1" customWidth="1"/>
    <col min="4853" max="4853" width="12.5703125" style="1" customWidth="1"/>
    <col min="4854" max="4854" width="13.42578125" style="1" customWidth="1"/>
    <col min="4855" max="4855" width="31.28515625" style="1" bestFit="1" customWidth="1"/>
    <col min="4856" max="4857" width="11.85546875" style="1" customWidth="1"/>
    <col min="4858" max="4858" width="8.7109375" style="1" bestFit="1" customWidth="1"/>
    <col min="4859" max="4859" width="9.42578125" style="1" bestFit="1" customWidth="1"/>
    <col min="4860" max="4866" width="11.85546875" style="1" customWidth="1"/>
    <col min="4867" max="4867" width="5.7109375" style="1" customWidth="1"/>
    <col min="4868" max="4868" width="3.7109375" style="1" customWidth="1"/>
    <col min="4869" max="5098" width="9.140625" style="1"/>
    <col min="5099" max="5100" width="3.7109375" style="1" customWidth="1"/>
    <col min="5101" max="5104" width="12.5703125" style="1" customWidth="1"/>
    <col min="5105" max="5105" width="3.7109375" style="1" customWidth="1"/>
    <col min="5106" max="5106" width="42.85546875" style="1" bestFit="1" customWidth="1"/>
    <col min="5107" max="5108" width="11.28515625" style="1" customWidth="1"/>
    <col min="5109" max="5109" width="12.5703125" style="1" customWidth="1"/>
    <col min="5110" max="5110" width="13.42578125" style="1" customWidth="1"/>
    <col min="5111" max="5111" width="31.28515625" style="1" bestFit="1" customWidth="1"/>
    <col min="5112" max="5113" width="11.85546875" style="1" customWidth="1"/>
    <col min="5114" max="5114" width="8.7109375" style="1" bestFit="1" customWidth="1"/>
    <col min="5115" max="5115" width="9.42578125" style="1" bestFit="1" customWidth="1"/>
    <col min="5116" max="5122" width="11.85546875" style="1" customWidth="1"/>
    <col min="5123" max="5123" width="5.7109375" style="1" customWidth="1"/>
    <col min="5124" max="5124" width="3.7109375" style="1" customWidth="1"/>
    <col min="5125" max="5354" width="9.140625" style="1"/>
    <col min="5355" max="5356" width="3.7109375" style="1" customWidth="1"/>
    <col min="5357" max="5360" width="12.5703125" style="1" customWidth="1"/>
    <col min="5361" max="5361" width="3.7109375" style="1" customWidth="1"/>
    <col min="5362" max="5362" width="42.85546875" style="1" bestFit="1" customWidth="1"/>
    <col min="5363" max="5364" width="11.28515625" style="1" customWidth="1"/>
    <col min="5365" max="5365" width="12.5703125" style="1" customWidth="1"/>
    <col min="5366" max="5366" width="13.42578125" style="1" customWidth="1"/>
    <col min="5367" max="5367" width="31.28515625" style="1" bestFit="1" customWidth="1"/>
    <col min="5368" max="5369" width="11.85546875" style="1" customWidth="1"/>
    <col min="5370" max="5370" width="8.7109375" style="1" bestFit="1" customWidth="1"/>
    <col min="5371" max="5371" width="9.42578125" style="1" bestFit="1" customWidth="1"/>
    <col min="5372" max="5378" width="11.85546875" style="1" customWidth="1"/>
    <col min="5379" max="5379" width="5.7109375" style="1" customWidth="1"/>
    <col min="5380" max="5380" width="3.7109375" style="1" customWidth="1"/>
    <col min="5381" max="5610" width="9.140625" style="1"/>
    <col min="5611" max="5612" width="3.7109375" style="1" customWidth="1"/>
    <col min="5613" max="5616" width="12.5703125" style="1" customWidth="1"/>
    <col min="5617" max="5617" width="3.7109375" style="1" customWidth="1"/>
    <col min="5618" max="5618" width="42.85546875" style="1" bestFit="1" customWidth="1"/>
    <col min="5619" max="5620" width="11.28515625" style="1" customWidth="1"/>
    <col min="5621" max="5621" width="12.5703125" style="1" customWidth="1"/>
    <col min="5622" max="5622" width="13.42578125" style="1" customWidth="1"/>
    <col min="5623" max="5623" width="31.28515625" style="1" bestFit="1" customWidth="1"/>
    <col min="5624" max="5625" width="11.85546875" style="1" customWidth="1"/>
    <col min="5626" max="5626" width="8.7109375" style="1" bestFit="1" customWidth="1"/>
    <col min="5627" max="5627" width="9.42578125" style="1" bestFit="1" customWidth="1"/>
    <col min="5628" max="5634" width="11.85546875" style="1" customWidth="1"/>
    <col min="5635" max="5635" width="5.7109375" style="1" customWidth="1"/>
    <col min="5636" max="5636" width="3.7109375" style="1" customWidth="1"/>
    <col min="5637" max="5866" width="9.140625" style="1"/>
    <col min="5867" max="5868" width="3.7109375" style="1" customWidth="1"/>
    <col min="5869" max="5872" width="12.5703125" style="1" customWidth="1"/>
    <col min="5873" max="5873" width="3.7109375" style="1" customWidth="1"/>
    <col min="5874" max="5874" width="42.85546875" style="1" bestFit="1" customWidth="1"/>
    <col min="5875" max="5876" width="11.28515625" style="1" customWidth="1"/>
    <col min="5877" max="5877" width="12.5703125" style="1" customWidth="1"/>
    <col min="5878" max="5878" width="13.42578125" style="1" customWidth="1"/>
    <col min="5879" max="5879" width="31.28515625" style="1" bestFit="1" customWidth="1"/>
    <col min="5880" max="5881" width="11.85546875" style="1" customWidth="1"/>
    <col min="5882" max="5882" width="8.7109375" style="1" bestFit="1" customWidth="1"/>
    <col min="5883" max="5883" width="9.42578125" style="1" bestFit="1" customWidth="1"/>
    <col min="5884" max="5890" width="11.85546875" style="1" customWidth="1"/>
    <col min="5891" max="5891" width="5.7109375" style="1" customWidth="1"/>
    <col min="5892" max="5892" width="3.7109375" style="1" customWidth="1"/>
    <col min="5893" max="6122" width="9.140625" style="1"/>
    <col min="6123" max="6124" width="3.7109375" style="1" customWidth="1"/>
    <col min="6125" max="6128" width="12.5703125" style="1" customWidth="1"/>
    <col min="6129" max="6129" width="3.7109375" style="1" customWidth="1"/>
    <col min="6130" max="6130" width="42.85546875" style="1" bestFit="1" customWidth="1"/>
    <col min="6131" max="6132" width="11.28515625" style="1" customWidth="1"/>
    <col min="6133" max="6133" width="12.5703125" style="1" customWidth="1"/>
    <col min="6134" max="6134" width="13.42578125" style="1" customWidth="1"/>
    <col min="6135" max="6135" width="31.28515625" style="1" bestFit="1" customWidth="1"/>
    <col min="6136" max="6137" width="11.85546875" style="1" customWidth="1"/>
    <col min="6138" max="6138" width="8.7109375" style="1" bestFit="1" customWidth="1"/>
    <col min="6139" max="6139" width="9.42578125" style="1" bestFit="1" customWidth="1"/>
    <col min="6140" max="6146" width="11.85546875" style="1" customWidth="1"/>
    <col min="6147" max="6147" width="5.7109375" style="1" customWidth="1"/>
    <col min="6148" max="6148" width="3.7109375" style="1" customWidth="1"/>
    <col min="6149" max="6378" width="9.140625" style="1"/>
    <col min="6379" max="6380" width="3.7109375" style="1" customWidth="1"/>
    <col min="6381" max="6384" width="12.5703125" style="1" customWidth="1"/>
    <col min="6385" max="6385" width="3.7109375" style="1" customWidth="1"/>
    <col min="6386" max="6386" width="42.85546875" style="1" bestFit="1" customWidth="1"/>
    <col min="6387" max="6388" width="11.28515625" style="1" customWidth="1"/>
    <col min="6389" max="6389" width="12.5703125" style="1" customWidth="1"/>
    <col min="6390" max="6390" width="13.42578125" style="1" customWidth="1"/>
    <col min="6391" max="6391" width="31.28515625" style="1" bestFit="1" customWidth="1"/>
    <col min="6392" max="6393" width="11.85546875" style="1" customWidth="1"/>
    <col min="6394" max="6394" width="8.7109375" style="1" bestFit="1" customWidth="1"/>
    <col min="6395" max="6395" width="9.42578125" style="1" bestFit="1" customWidth="1"/>
    <col min="6396" max="6402" width="11.85546875" style="1" customWidth="1"/>
    <col min="6403" max="6403" width="5.7109375" style="1" customWidth="1"/>
    <col min="6404" max="6404" width="3.7109375" style="1" customWidth="1"/>
    <col min="6405" max="6634" width="9.140625" style="1"/>
    <col min="6635" max="6636" width="3.7109375" style="1" customWidth="1"/>
    <col min="6637" max="6640" width="12.5703125" style="1" customWidth="1"/>
    <col min="6641" max="6641" width="3.7109375" style="1" customWidth="1"/>
    <col min="6642" max="6642" width="42.85546875" style="1" bestFit="1" customWidth="1"/>
    <col min="6643" max="6644" width="11.28515625" style="1" customWidth="1"/>
    <col min="6645" max="6645" width="12.5703125" style="1" customWidth="1"/>
    <col min="6646" max="6646" width="13.42578125" style="1" customWidth="1"/>
    <col min="6647" max="6647" width="31.28515625" style="1" bestFit="1" customWidth="1"/>
    <col min="6648" max="6649" width="11.85546875" style="1" customWidth="1"/>
    <col min="6650" max="6650" width="8.7109375" style="1" bestFit="1" customWidth="1"/>
    <col min="6651" max="6651" width="9.42578125" style="1" bestFit="1" customWidth="1"/>
    <col min="6652" max="6658" width="11.85546875" style="1" customWidth="1"/>
    <col min="6659" max="6659" width="5.7109375" style="1" customWidth="1"/>
    <col min="6660" max="6660" width="3.7109375" style="1" customWidth="1"/>
    <col min="6661" max="6890" width="9.140625" style="1"/>
    <col min="6891" max="6892" width="3.7109375" style="1" customWidth="1"/>
    <col min="6893" max="6896" width="12.5703125" style="1" customWidth="1"/>
    <col min="6897" max="6897" width="3.7109375" style="1" customWidth="1"/>
    <col min="6898" max="6898" width="42.85546875" style="1" bestFit="1" customWidth="1"/>
    <col min="6899" max="6900" width="11.28515625" style="1" customWidth="1"/>
    <col min="6901" max="6901" width="12.5703125" style="1" customWidth="1"/>
    <col min="6902" max="6902" width="13.42578125" style="1" customWidth="1"/>
    <col min="6903" max="6903" width="31.28515625" style="1" bestFit="1" customWidth="1"/>
    <col min="6904" max="6905" width="11.85546875" style="1" customWidth="1"/>
    <col min="6906" max="6906" width="8.7109375" style="1" bestFit="1" customWidth="1"/>
    <col min="6907" max="6907" width="9.42578125" style="1" bestFit="1" customWidth="1"/>
    <col min="6908" max="6914" width="11.85546875" style="1" customWidth="1"/>
    <col min="6915" max="6915" width="5.7109375" style="1" customWidth="1"/>
    <col min="6916" max="6916" width="3.7109375" style="1" customWidth="1"/>
    <col min="6917" max="7146" width="9.140625" style="1"/>
    <col min="7147" max="7148" width="3.7109375" style="1" customWidth="1"/>
    <col min="7149" max="7152" width="12.5703125" style="1" customWidth="1"/>
    <col min="7153" max="7153" width="3.7109375" style="1" customWidth="1"/>
    <col min="7154" max="7154" width="42.85546875" style="1" bestFit="1" customWidth="1"/>
    <col min="7155" max="7156" width="11.28515625" style="1" customWidth="1"/>
    <col min="7157" max="7157" width="12.5703125" style="1" customWidth="1"/>
    <col min="7158" max="7158" width="13.42578125" style="1" customWidth="1"/>
    <col min="7159" max="7159" width="31.28515625" style="1" bestFit="1" customWidth="1"/>
    <col min="7160" max="7161" width="11.85546875" style="1" customWidth="1"/>
    <col min="7162" max="7162" width="8.7109375" style="1" bestFit="1" customWidth="1"/>
    <col min="7163" max="7163" width="9.42578125" style="1" bestFit="1" customWidth="1"/>
    <col min="7164" max="7170" width="11.85546875" style="1" customWidth="1"/>
    <col min="7171" max="7171" width="5.7109375" style="1" customWidth="1"/>
    <col min="7172" max="7172" width="3.7109375" style="1" customWidth="1"/>
    <col min="7173" max="7402" width="9.140625" style="1"/>
    <col min="7403" max="7404" width="3.7109375" style="1" customWidth="1"/>
    <col min="7405" max="7408" width="12.5703125" style="1" customWidth="1"/>
    <col min="7409" max="7409" width="3.7109375" style="1" customWidth="1"/>
    <col min="7410" max="7410" width="42.85546875" style="1" bestFit="1" customWidth="1"/>
    <col min="7411" max="7412" width="11.28515625" style="1" customWidth="1"/>
    <col min="7413" max="7413" width="12.5703125" style="1" customWidth="1"/>
    <col min="7414" max="7414" width="13.42578125" style="1" customWidth="1"/>
    <col min="7415" max="7415" width="31.28515625" style="1" bestFit="1" customWidth="1"/>
    <col min="7416" max="7417" width="11.85546875" style="1" customWidth="1"/>
    <col min="7418" max="7418" width="8.7109375" style="1" bestFit="1" customWidth="1"/>
    <col min="7419" max="7419" width="9.42578125" style="1" bestFit="1" customWidth="1"/>
    <col min="7420" max="7426" width="11.85546875" style="1" customWidth="1"/>
    <col min="7427" max="7427" width="5.7109375" style="1" customWidth="1"/>
    <col min="7428" max="7428" width="3.7109375" style="1" customWidth="1"/>
    <col min="7429" max="7658" width="9.140625" style="1"/>
    <col min="7659" max="7660" width="3.7109375" style="1" customWidth="1"/>
    <col min="7661" max="7664" width="12.5703125" style="1" customWidth="1"/>
    <col min="7665" max="7665" width="3.7109375" style="1" customWidth="1"/>
    <col min="7666" max="7666" width="42.85546875" style="1" bestFit="1" customWidth="1"/>
    <col min="7667" max="7668" width="11.28515625" style="1" customWidth="1"/>
    <col min="7669" max="7669" width="12.5703125" style="1" customWidth="1"/>
    <col min="7670" max="7670" width="13.42578125" style="1" customWidth="1"/>
    <col min="7671" max="7671" width="31.28515625" style="1" bestFit="1" customWidth="1"/>
    <col min="7672" max="7673" width="11.85546875" style="1" customWidth="1"/>
    <col min="7674" max="7674" width="8.7109375" style="1" bestFit="1" customWidth="1"/>
    <col min="7675" max="7675" width="9.42578125" style="1" bestFit="1" customWidth="1"/>
    <col min="7676" max="7682" width="11.85546875" style="1" customWidth="1"/>
    <col min="7683" max="7683" width="5.7109375" style="1" customWidth="1"/>
    <col min="7684" max="7684" width="3.7109375" style="1" customWidth="1"/>
    <col min="7685" max="7914" width="9.140625" style="1"/>
    <col min="7915" max="7916" width="3.7109375" style="1" customWidth="1"/>
    <col min="7917" max="7920" width="12.5703125" style="1" customWidth="1"/>
    <col min="7921" max="7921" width="3.7109375" style="1" customWidth="1"/>
    <col min="7922" max="7922" width="42.85546875" style="1" bestFit="1" customWidth="1"/>
    <col min="7923" max="7924" width="11.28515625" style="1" customWidth="1"/>
    <col min="7925" max="7925" width="12.5703125" style="1" customWidth="1"/>
    <col min="7926" max="7926" width="13.42578125" style="1" customWidth="1"/>
    <col min="7927" max="7927" width="31.28515625" style="1" bestFit="1" customWidth="1"/>
    <col min="7928" max="7929" width="11.85546875" style="1" customWidth="1"/>
    <col min="7930" max="7930" width="8.7109375" style="1" bestFit="1" customWidth="1"/>
    <col min="7931" max="7931" width="9.42578125" style="1" bestFit="1" customWidth="1"/>
    <col min="7932" max="7938" width="11.85546875" style="1" customWidth="1"/>
    <col min="7939" max="7939" width="5.7109375" style="1" customWidth="1"/>
    <col min="7940" max="7940" width="3.7109375" style="1" customWidth="1"/>
    <col min="7941" max="8170" width="9.140625" style="1"/>
    <col min="8171" max="8172" width="3.7109375" style="1" customWidth="1"/>
    <col min="8173" max="8176" width="12.5703125" style="1" customWidth="1"/>
    <col min="8177" max="8177" width="3.7109375" style="1" customWidth="1"/>
    <col min="8178" max="8178" width="42.85546875" style="1" bestFit="1" customWidth="1"/>
    <col min="8179" max="8180" width="11.28515625" style="1" customWidth="1"/>
    <col min="8181" max="8181" width="12.5703125" style="1" customWidth="1"/>
    <col min="8182" max="8182" width="13.42578125" style="1" customWidth="1"/>
    <col min="8183" max="8183" width="31.28515625" style="1" bestFit="1" customWidth="1"/>
    <col min="8184" max="8185" width="11.85546875" style="1" customWidth="1"/>
    <col min="8186" max="8186" width="8.7109375" style="1" bestFit="1" customWidth="1"/>
    <col min="8187" max="8187" width="9.42578125" style="1" bestFit="1" customWidth="1"/>
    <col min="8188" max="8194" width="11.85546875" style="1" customWidth="1"/>
    <col min="8195" max="8195" width="5.7109375" style="1" customWidth="1"/>
    <col min="8196" max="8196" width="3.7109375" style="1" customWidth="1"/>
    <col min="8197" max="8426" width="9.140625" style="1"/>
    <col min="8427" max="8428" width="3.7109375" style="1" customWidth="1"/>
    <col min="8429" max="8432" width="12.5703125" style="1" customWidth="1"/>
    <col min="8433" max="8433" width="3.7109375" style="1" customWidth="1"/>
    <col min="8434" max="8434" width="42.85546875" style="1" bestFit="1" customWidth="1"/>
    <col min="8435" max="8436" width="11.28515625" style="1" customWidth="1"/>
    <col min="8437" max="8437" width="12.5703125" style="1" customWidth="1"/>
    <col min="8438" max="8438" width="13.42578125" style="1" customWidth="1"/>
    <col min="8439" max="8439" width="31.28515625" style="1" bestFit="1" customWidth="1"/>
    <col min="8440" max="8441" width="11.85546875" style="1" customWidth="1"/>
    <col min="8442" max="8442" width="8.7109375" style="1" bestFit="1" customWidth="1"/>
    <col min="8443" max="8443" width="9.42578125" style="1" bestFit="1" customWidth="1"/>
    <col min="8444" max="8450" width="11.85546875" style="1" customWidth="1"/>
    <col min="8451" max="8451" width="5.7109375" style="1" customWidth="1"/>
    <col min="8452" max="8452" width="3.7109375" style="1" customWidth="1"/>
    <col min="8453" max="8682" width="9.140625" style="1"/>
    <col min="8683" max="8684" width="3.7109375" style="1" customWidth="1"/>
    <col min="8685" max="8688" width="12.5703125" style="1" customWidth="1"/>
    <col min="8689" max="8689" width="3.7109375" style="1" customWidth="1"/>
    <col min="8690" max="8690" width="42.85546875" style="1" bestFit="1" customWidth="1"/>
    <col min="8691" max="8692" width="11.28515625" style="1" customWidth="1"/>
    <col min="8693" max="8693" width="12.5703125" style="1" customWidth="1"/>
    <col min="8694" max="8694" width="13.42578125" style="1" customWidth="1"/>
    <col min="8695" max="8695" width="31.28515625" style="1" bestFit="1" customWidth="1"/>
    <col min="8696" max="8697" width="11.85546875" style="1" customWidth="1"/>
    <col min="8698" max="8698" width="8.7109375" style="1" bestFit="1" customWidth="1"/>
    <col min="8699" max="8699" width="9.42578125" style="1" bestFit="1" customWidth="1"/>
    <col min="8700" max="8706" width="11.85546875" style="1" customWidth="1"/>
    <col min="8707" max="8707" width="5.7109375" style="1" customWidth="1"/>
    <col min="8708" max="8708" width="3.7109375" style="1" customWidth="1"/>
    <col min="8709" max="8938" width="9.140625" style="1"/>
    <col min="8939" max="8940" width="3.7109375" style="1" customWidth="1"/>
    <col min="8941" max="8944" width="12.5703125" style="1" customWidth="1"/>
    <col min="8945" max="8945" width="3.7109375" style="1" customWidth="1"/>
    <col min="8946" max="8946" width="42.85546875" style="1" bestFit="1" customWidth="1"/>
    <col min="8947" max="8948" width="11.28515625" style="1" customWidth="1"/>
    <col min="8949" max="8949" width="12.5703125" style="1" customWidth="1"/>
    <col min="8950" max="8950" width="13.42578125" style="1" customWidth="1"/>
    <col min="8951" max="8951" width="31.28515625" style="1" bestFit="1" customWidth="1"/>
    <col min="8952" max="8953" width="11.85546875" style="1" customWidth="1"/>
    <col min="8954" max="8954" width="8.7109375" style="1" bestFit="1" customWidth="1"/>
    <col min="8955" max="8955" width="9.42578125" style="1" bestFit="1" customWidth="1"/>
    <col min="8956" max="8962" width="11.85546875" style="1" customWidth="1"/>
    <col min="8963" max="8963" width="5.7109375" style="1" customWidth="1"/>
    <col min="8964" max="8964" width="3.7109375" style="1" customWidth="1"/>
    <col min="8965" max="9194" width="9.140625" style="1"/>
    <col min="9195" max="9196" width="3.7109375" style="1" customWidth="1"/>
    <col min="9197" max="9200" width="12.5703125" style="1" customWidth="1"/>
    <col min="9201" max="9201" width="3.7109375" style="1" customWidth="1"/>
    <col min="9202" max="9202" width="42.85546875" style="1" bestFit="1" customWidth="1"/>
    <col min="9203" max="9204" width="11.28515625" style="1" customWidth="1"/>
    <col min="9205" max="9205" width="12.5703125" style="1" customWidth="1"/>
    <col min="9206" max="9206" width="13.42578125" style="1" customWidth="1"/>
    <col min="9207" max="9207" width="31.28515625" style="1" bestFit="1" customWidth="1"/>
    <col min="9208" max="9209" width="11.85546875" style="1" customWidth="1"/>
    <col min="9210" max="9210" width="8.7109375" style="1" bestFit="1" customWidth="1"/>
    <col min="9211" max="9211" width="9.42578125" style="1" bestFit="1" customWidth="1"/>
    <col min="9212" max="9218" width="11.85546875" style="1" customWidth="1"/>
    <col min="9219" max="9219" width="5.7109375" style="1" customWidth="1"/>
    <col min="9220" max="9220" width="3.7109375" style="1" customWidth="1"/>
    <col min="9221" max="9450" width="9.140625" style="1"/>
    <col min="9451" max="9452" width="3.7109375" style="1" customWidth="1"/>
    <col min="9453" max="9456" width="12.5703125" style="1" customWidth="1"/>
    <col min="9457" max="9457" width="3.7109375" style="1" customWidth="1"/>
    <col min="9458" max="9458" width="42.85546875" style="1" bestFit="1" customWidth="1"/>
    <col min="9459" max="9460" width="11.28515625" style="1" customWidth="1"/>
    <col min="9461" max="9461" width="12.5703125" style="1" customWidth="1"/>
    <col min="9462" max="9462" width="13.42578125" style="1" customWidth="1"/>
    <col min="9463" max="9463" width="31.28515625" style="1" bestFit="1" customWidth="1"/>
    <col min="9464" max="9465" width="11.85546875" style="1" customWidth="1"/>
    <col min="9466" max="9466" width="8.7109375" style="1" bestFit="1" customWidth="1"/>
    <col min="9467" max="9467" width="9.42578125" style="1" bestFit="1" customWidth="1"/>
    <col min="9468" max="9474" width="11.85546875" style="1" customWidth="1"/>
    <col min="9475" max="9475" width="5.7109375" style="1" customWidth="1"/>
    <col min="9476" max="9476" width="3.7109375" style="1" customWidth="1"/>
    <col min="9477" max="9706" width="9.140625" style="1"/>
    <col min="9707" max="9708" width="3.7109375" style="1" customWidth="1"/>
    <col min="9709" max="9712" width="12.5703125" style="1" customWidth="1"/>
    <col min="9713" max="9713" width="3.7109375" style="1" customWidth="1"/>
    <col min="9714" max="9714" width="42.85546875" style="1" bestFit="1" customWidth="1"/>
    <col min="9715" max="9716" width="11.28515625" style="1" customWidth="1"/>
    <col min="9717" max="9717" width="12.5703125" style="1" customWidth="1"/>
    <col min="9718" max="9718" width="13.42578125" style="1" customWidth="1"/>
    <col min="9719" max="9719" width="31.28515625" style="1" bestFit="1" customWidth="1"/>
    <col min="9720" max="9721" width="11.85546875" style="1" customWidth="1"/>
    <col min="9722" max="9722" width="8.7109375" style="1" bestFit="1" customWidth="1"/>
    <col min="9723" max="9723" width="9.42578125" style="1" bestFit="1" customWidth="1"/>
    <col min="9724" max="9730" width="11.85546875" style="1" customWidth="1"/>
    <col min="9731" max="9731" width="5.7109375" style="1" customWidth="1"/>
    <col min="9732" max="9732" width="3.7109375" style="1" customWidth="1"/>
    <col min="9733" max="9962" width="9.140625" style="1"/>
    <col min="9963" max="9964" width="3.7109375" style="1" customWidth="1"/>
    <col min="9965" max="9968" width="12.5703125" style="1" customWidth="1"/>
    <col min="9969" max="9969" width="3.7109375" style="1" customWidth="1"/>
    <col min="9970" max="9970" width="42.85546875" style="1" bestFit="1" customWidth="1"/>
    <col min="9971" max="9972" width="11.28515625" style="1" customWidth="1"/>
    <col min="9973" max="9973" width="12.5703125" style="1" customWidth="1"/>
    <col min="9974" max="9974" width="13.42578125" style="1" customWidth="1"/>
    <col min="9975" max="9975" width="31.28515625" style="1" bestFit="1" customWidth="1"/>
    <col min="9976" max="9977" width="11.85546875" style="1" customWidth="1"/>
    <col min="9978" max="9978" width="8.7109375" style="1" bestFit="1" customWidth="1"/>
    <col min="9979" max="9979" width="9.42578125" style="1" bestFit="1" customWidth="1"/>
    <col min="9980" max="9986" width="11.85546875" style="1" customWidth="1"/>
    <col min="9987" max="9987" width="5.7109375" style="1" customWidth="1"/>
    <col min="9988" max="9988" width="3.7109375" style="1" customWidth="1"/>
    <col min="9989" max="10218" width="9.140625" style="1"/>
    <col min="10219" max="10220" width="3.7109375" style="1" customWidth="1"/>
    <col min="10221" max="10224" width="12.5703125" style="1" customWidth="1"/>
    <col min="10225" max="10225" width="3.7109375" style="1" customWidth="1"/>
    <col min="10226" max="10226" width="42.85546875" style="1" bestFit="1" customWidth="1"/>
    <col min="10227" max="10228" width="11.28515625" style="1" customWidth="1"/>
    <col min="10229" max="10229" width="12.5703125" style="1" customWidth="1"/>
    <col min="10230" max="10230" width="13.42578125" style="1" customWidth="1"/>
    <col min="10231" max="10231" width="31.28515625" style="1" bestFit="1" customWidth="1"/>
    <col min="10232" max="10233" width="11.85546875" style="1" customWidth="1"/>
    <col min="10234" max="10234" width="8.7109375" style="1" bestFit="1" customWidth="1"/>
    <col min="10235" max="10235" width="9.42578125" style="1" bestFit="1" customWidth="1"/>
    <col min="10236" max="10242" width="11.85546875" style="1" customWidth="1"/>
    <col min="10243" max="10243" width="5.7109375" style="1" customWidth="1"/>
    <col min="10244" max="10244" width="3.7109375" style="1" customWidth="1"/>
    <col min="10245" max="10474" width="9.140625" style="1"/>
    <col min="10475" max="10476" width="3.7109375" style="1" customWidth="1"/>
    <col min="10477" max="10480" width="12.5703125" style="1" customWidth="1"/>
    <col min="10481" max="10481" width="3.7109375" style="1" customWidth="1"/>
    <col min="10482" max="10482" width="42.85546875" style="1" bestFit="1" customWidth="1"/>
    <col min="10483" max="10484" width="11.28515625" style="1" customWidth="1"/>
    <col min="10485" max="10485" width="12.5703125" style="1" customWidth="1"/>
    <col min="10486" max="10486" width="13.42578125" style="1" customWidth="1"/>
    <col min="10487" max="10487" width="31.28515625" style="1" bestFit="1" customWidth="1"/>
    <col min="10488" max="10489" width="11.85546875" style="1" customWidth="1"/>
    <col min="10490" max="10490" width="8.7109375" style="1" bestFit="1" customWidth="1"/>
    <col min="10491" max="10491" width="9.42578125" style="1" bestFit="1" customWidth="1"/>
    <col min="10492" max="10498" width="11.85546875" style="1" customWidth="1"/>
    <col min="10499" max="10499" width="5.7109375" style="1" customWidth="1"/>
    <col min="10500" max="10500" width="3.7109375" style="1" customWidth="1"/>
    <col min="10501" max="10730" width="9.140625" style="1"/>
    <col min="10731" max="10732" width="3.7109375" style="1" customWidth="1"/>
    <col min="10733" max="10736" width="12.5703125" style="1" customWidth="1"/>
    <col min="10737" max="10737" width="3.7109375" style="1" customWidth="1"/>
    <col min="10738" max="10738" width="42.85546875" style="1" bestFit="1" customWidth="1"/>
    <col min="10739" max="10740" width="11.28515625" style="1" customWidth="1"/>
    <col min="10741" max="10741" width="12.5703125" style="1" customWidth="1"/>
    <col min="10742" max="10742" width="13.42578125" style="1" customWidth="1"/>
    <col min="10743" max="10743" width="31.28515625" style="1" bestFit="1" customWidth="1"/>
    <col min="10744" max="10745" width="11.85546875" style="1" customWidth="1"/>
    <col min="10746" max="10746" width="8.7109375" style="1" bestFit="1" customWidth="1"/>
    <col min="10747" max="10747" width="9.42578125" style="1" bestFit="1" customWidth="1"/>
    <col min="10748" max="10754" width="11.85546875" style="1" customWidth="1"/>
    <col min="10755" max="10755" width="5.7109375" style="1" customWidth="1"/>
    <col min="10756" max="10756" width="3.7109375" style="1" customWidth="1"/>
    <col min="10757" max="10986" width="9.140625" style="1"/>
    <col min="10987" max="10988" width="3.7109375" style="1" customWidth="1"/>
    <col min="10989" max="10992" width="12.5703125" style="1" customWidth="1"/>
    <col min="10993" max="10993" width="3.7109375" style="1" customWidth="1"/>
    <col min="10994" max="10994" width="42.85546875" style="1" bestFit="1" customWidth="1"/>
    <col min="10995" max="10996" width="11.28515625" style="1" customWidth="1"/>
    <col min="10997" max="10997" width="12.5703125" style="1" customWidth="1"/>
    <col min="10998" max="10998" width="13.42578125" style="1" customWidth="1"/>
    <col min="10999" max="10999" width="31.28515625" style="1" bestFit="1" customWidth="1"/>
    <col min="11000" max="11001" width="11.85546875" style="1" customWidth="1"/>
    <col min="11002" max="11002" width="8.7109375" style="1" bestFit="1" customWidth="1"/>
    <col min="11003" max="11003" width="9.42578125" style="1" bestFit="1" customWidth="1"/>
    <col min="11004" max="11010" width="11.85546875" style="1" customWidth="1"/>
    <col min="11011" max="11011" width="5.7109375" style="1" customWidth="1"/>
    <col min="11012" max="11012" width="3.7109375" style="1" customWidth="1"/>
    <col min="11013" max="11242" width="9.140625" style="1"/>
    <col min="11243" max="11244" width="3.7109375" style="1" customWidth="1"/>
    <col min="11245" max="11248" width="12.5703125" style="1" customWidth="1"/>
    <col min="11249" max="11249" width="3.7109375" style="1" customWidth="1"/>
    <col min="11250" max="11250" width="42.85546875" style="1" bestFit="1" customWidth="1"/>
    <col min="11251" max="11252" width="11.28515625" style="1" customWidth="1"/>
    <col min="11253" max="11253" width="12.5703125" style="1" customWidth="1"/>
    <col min="11254" max="11254" width="13.42578125" style="1" customWidth="1"/>
    <col min="11255" max="11255" width="31.28515625" style="1" bestFit="1" customWidth="1"/>
    <col min="11256" max="11257" width="11.85546875" style="1" customWidth="1"/>
    <col min="11258" max="11258" width="8.7109375" style="1" bestFit="1" customWidth="1"/>
    <col min="11259" max="11259" width="9.42578125" style="1" bestFit="1" customWidth="1"/>
    <col min="11260" max="11266" width="11.85546875" style="1" customWidth="1"/>
    <col min="11267" max="11267" width="5.7109375" style="1" customWidth="1"/>
    <col min="11268" max="11268" width="3.7109375" style="1" customWidth="1"/>
    <col min="11269" max="11498" width="9.140625" style="1"/>
    <col min="11499" max="11500" width="3.7109375" style="1" customWidth="1"/>
    <col min="11501" max="11504" width="12.5703125" style="1" customWidth="1"/>
    <col min="11505" max="11505" width="3.7109375" style="1" customWidth="1"/>
    <col min="11506" max="11506" width="42.85546875" style="1" bestFit="1" customWidth="1"/>
    <col min="11507" max="11508" width="11.28515625" style="1" customWidth="1"/>
    <col min="11509" max="11509" width="12.5703125" style="1" customWidth="1"/>
    <col min="11510" max="11510" width="13.42578125" style="1" customWidth="1"/>
    <col min="11511" max="11511" width="31.28515625" style="1" bestFit="1" customWidth="1"/>
    <col min="11512" max="11513" width="11.85546875" style="1" customWidth="1"/>
    <col min="11514" max="11514" width="8.7109375" style="1" bestFit="1" customWidth="1"/>
    <col min="11515" max="11515" width="9.42578125" style="1" bestFit="1" customWidth="1"/>
    <col min="11516" max="11522" width="11.85546875" style="1" customWidth="1"/>
    <col min="11523" max="11523" width="5.7109375" style="1" customWidth="1"/>
    <col min="11524" max="11524" width="3.7109375" style="1" customWidth="1"/>
    <col min="11525" max="11754" width="9.140625" style="1"/>
    <col min="11755" max="11756" width="3.7109375" style="1" customWidth="1"/>
    <col min="11757" max="11760" width="12.5703125" style="1" customWidth="1"/>
    <col min="11761" max="11761" width="3.7109375" style="1" customWidth="1"/>
    <col min="11762" max="11762" width="42.85546875" style="1" bestFit="1" customWidth="1"/>
    <col min="11763" max="11764" width="11.28515625" style="1" customWidth="1"/>
    <col min="11765" max="11765" width="12.5703125" style="1" customWidth="1"/>
    <col min="11766" max="11766" width="13.42578125" style="1" customWidth="1"/>
    <col min="11767" max="11767" width="31.28515625" style="1" bestFit="1" customWidth="1"/>
    <col min="11768" max="11769" width="11.85546875" style="1" customWidth="1"/>
    <col min="11770" max="11770" width="8.7109375" style="1" bestFit="1" customWidth="1"/>
    <col min="11771" max="11771" width="9.42578125" style="1" bestFit="1" customWidth="1"/>
    <col min="11772" max="11778" width="11.85546875" style="1" customWidth="1"/>
    <col min="11779" max="11779" width="5.7109375" style="1" customWidth="1"/>
    <col min="11780" max="11780" width="3.7109375" style="1" customWidth="1"/>
    <col min="11781" max="12010" width="9.140625" style="1"/>
    <col min="12011" max="12012" width="3.7109375" style="1" customWidth="1"/>
    <col min="12013" max="12016" width="12.5703125" style="1" customWidth="1"/>
    <col min="12017" max="12017" width="3.7109375" style="1" customWidth="1"/>
    <col min="12018" max="12018" width="42.85546875" style="1" bestFit="1" customWidth="1"/>
    <col min="12019" max="12020" width="11.28515625" style="1" customWidth="1"/>
    <col min="12021" max="12021" width="12.5703125" style="1" customWidth="1"/>
    <col min="12022" max="12022" width="13.42578125" style="1" customWidth="1"/>
    <col min="12023" max="12023" width="31.28515625" style="1" bestFit="1" customWidth="1"/>
    <col min="12024" max="12025" width="11.85546875" style="1" customWidth="1"/>
    <col min="12026" max="12026" width="8.7109375" style="1" bestFit="1" customWidth="1"/>
    <col min="12027" max="12027" width="9.42578125" style="1" bestFit="1" customWidth="1"/>
    <col min="12028" max="12034" width="11.85546875" style="1" customWidth="1"/>
    <col min="12035" max="12035" width="5.7109375" style="1" customWidth="1"/>
    <col min="12036" max="12036" width="3.7109375" style="1" customWidth="1"/>
    <col min="12037" max="12266" width="9.140625" style="1"/>
    <col min="12267" max="12268" width="3.7109375" style="1" customWidth="1"/>
    <col min="12269" max="12272" width="12.5703125" style="1" customWidth="1"/>
    <col min="12273" max="12273" width="3.7109375" style="1" customWidth="1"/>
    <col min="12274" max="12274" width="42.85546875" style="1" bestFit="1" customWidth="1"/>
    <col min="12275" max="12276" width="11.28515625" style="1" customWidth="1"/>
    <col min="12277" max="12277" width="12.5703125" style="1" customWidth="1"/>
    <col min="12278" max="12278" width="13.42578125" style="1" customWidth="1"/>
    <col min="12279" max="12279" width="31.28515625" style="1" bestFit="1" customWidth="1"/>
    <col min="12280" max="12281" width="11.85546875" style="1" customWidth="1"/>
    <col min="12282" max="12282" width="8.7109375" style="1" bestFit="1" customWidth="1"/>
    <col min="12283" max="12283" width="9.42578125" style="1" bestFit="1" customWidth="1"/>
    <col min="12284" max="12290" width="11.85546875" style="1" customWidth="1"/>
    <col min="12291" max="12291" width="5.7109375" style="1" customWidth="1"/>
    <col min="12292" max="12292" width="3.7109375" style="1" customWidth="1"/>
    <col min="12293" max="12522" width="9.140625" style="1"/>
    <col min="12523" max="12524" width="3.7109375" style="1" customWidth="1"/>
    <col min="12525" max="12528" width="12.5703125" style="1" customWidth="1"/>
    <col min="12529" max="12529" width="3.7109375" style="1" customWidth="1"/>
    <col min="12530" max="12530" width="42.85546875" style="1" bestFit="1" customWidth="1"/>
    <col min="12531" max="12532" width="11.28515625" style="1" customWidth="1"/>
    <col min="12533" max="12533" width="12.5703125" style="1" customWidth="1"/>
    <col min="12534" max="12534" width="13.42578125" style="1" customWidth="1"/>
    <col min="12535" max="12535" width="31.28515625" style="1" bestFit="1" customWidth="1"/>
    <col min="12536" max="12537" width="11.85546875" style="1" customWidth="1"/>
    <col min="12538" max="12538" width="8.7109375" style="1" bestFit="1" customWidth="1"/>
    <col min="12539" max="12539" width="9.42578125" style="1" bestFit="1" customWidth="1"/>
    <col min="12540" max="12546" width="11.85546875" style="1" customWidth="1"/>
    <col min="12547" max="12547" width="5.7109375" style="1" customWidth="1"/>
    <col min="12548" max="12548" width="3.7109375" style="1" customWidth="1"/>
    <col min="12549" max="12778" width="9.140625" style="1"/>
    <col min="12779" max="12780" width="3.7109375" style="1" customWidth="1"/>
    <col min="12781" max="12784" width="12.5703125" style="1" customWidth="1"/>
    <col min="12785" max="12785" width="3.7109375" style="1" customWidth="1"/>
    <col min="12786" max="12786" width="42.85546875" style="1" bestFit="1" customWidth="1"/>
    <col min="12787" max="12788" width="11.28515625" style="1" customWidth="1"/>
    <col min="12789" max="12789" width="12.5703125" style="1" customWidth="1"/>
    <col min="12790" max="12790" width="13.42578125" style="1" customWidth="1"/>
    <col min="12791" max="12791" width="31.28515625" style="1" bestFit="1" customWidth="1"/>
    <col min="12792" max="12793" width="11.85546875" style="1" customWidth="1"/>
    <col min="12794" max="12794" width="8.7109375" style="1" bestFit="1" customWidth="1"/>
    <col min="12795" max="12795" width="9.42578125" style="1" bestFit="1" customWidth="1"/>
    <col min="12796" max="12802" width="11.85546875" style="1" customWidth="1"/>
    <col min="12803" max="12803" width="5.7109375" style="1" customWidth="1"/>
    <col min="12804" max="12804" width="3.7109375" style="1" customWidth="1"/>
    <col min="12805" max="13034" width="9.140625" style="1"/>
    <col min="13035" max="13036" width="3.7109375" style="1" customWidth="1"/>
    <col min="13037" max="13040" width="12.5703125" style="1" customWidth="1"/>
    <col min="13041" max="13041" width="3.7109375" style="1" customWidth="1"/>
    <col min="13042" max="13042" width="42.85546875" style="1" bestFit="1" customWidth="1"/>
    <col min="13043" max="13044" width="11.28515625" style="1" customWidth="1"/>
    <col min="13045" max="13045" width="12.5703125" style="1" customWidth="1"/>
    <col min="13046" max="13046" width="13.42578125" style="1" customWidth="1"/>
    <col min="13047" max="13047" width="31.28515625" style="1" bestFit="1" customWidth="1"/>
    <col min="13048" max="13049" width="11.85546875" style="1" customWidth="1"/>
    <col min="13050" max="13050" width="8.7109375" style="1" bestFit="1" customWidth="1"/>
    <col min="13051" max="13051" width="9.42578125" style="1" bestFit="1" customWidth="1"/>
    <col min="13052" max="13058" width="11.85546875" style="1" customWidth="1"/>
    <col min="13059" max="13059" width="5.7109375" style="1" customWidth="1"/>
    <col min="13060" max="13060" width="3.7109375" style="1" customWidth="1"/>
    <col min="13061" max="13290" width="9.140625" style="1"/>
    <col min="13291" max="13292" width="3.7109375" style="1" customWidth="1"/>
    <col min="13293" max="13296" width="12.5703125" style="1" customWidth="1"/>
    <col min="13297" max="13297" width="3.7109375" style="1" customWidth="1"/>
    <col min="13298" max="13298" width="42.85546875" style="1" bestFit="1" customWidth="1"/>
    <col min="13299" max="13300" width="11.28515625" style="1" customWidth="1"/>
    <col min="13301" max="13301" width="12.5703125" style="1" customWidth="1"/>
    <col min="13302" max="13302" width="13.42578125" style="1" customWidth="1"/>
    <col min="13303" max="13303" width="31.28515625" style="1" bestFit="1" customWidth="1"/>
    <col min="13304" max="13305" width="11.85546875" style="1" customWidth="1"/>
    <col min="13306" max="13306" width="8.7109375" style="1" bestFit="1" customWidth="1"/>
    <col min="13307" max="13307" width="9.42578125" style="1" bestFit="1" customWidth="1"/>
    <col min="13308" max="13314" width="11.85546875" style="1" customWidth="1"/>
    <col min="13315" max="13315" width="5.7109375" style="1" customWidth="1"/>
    <col min="13316" max="13316" width="3.7109375" style="1" customWidth="1"/>
    <col min="13317" max="13546" width="9.140625" style="1"/>
    <col min="13547" max="13548" width="3.7109375" style="1" customWidth="1"/>
    <col min="13549" max="13552" width="12.5703125" style="1" customWidth="1"/>
    <col min="13553" max="13553" width="3.7109375" style="1" customWidth="1"/>
    <col min="13554" max="13554" width="42.85546875" style="1" bestFit="1" customWidth="1"/>
    <col min="13555" max="13556" width="11.28515625" style="1" customWidth="1"/>
    <col min="13557" max="13557" width="12.5703125" style="1" customWidth="1"/>
    <col min="13558" max="13558" width="13.42578125" style="1" customWidth="1"/>
    <col min="13559" max="13559" width="31.28515625" style="1" bestFit="1" customWidth="1"/>
    <col min="13560" max="13561" width="11.85546875" style="1" customWidth="1"/>
    <col min="13562" max="13562" width="8.7109375" style="1" bestFit="1" customWidth="1"/>
    <col min="13563" max="13563" width="9.42578125" style="1" bestFit="1" customWidth="1"/>
    <col min="13564" max="13570" width="11.85546875" style="1" customWidth="1"/>
    <col min="13571" max="13571" width="5.7109375" style="1" customWidth="1"/>
    <col min="13572" max="13572" width="3.7109375" style="1" customWidth="1"/>
    <col min="13573" max="13802" width="9.140625" style="1"/>
    <col min="13803" max="13804" width="3.7109375" style="1" customWidth="1"/>
    <col min="13805" max="13808" width="12.5703125" style="1" customWidth="1"/>
    <col min="13809" max="13809" width="3.7109375" style="1" customWidth="1"/>
    <col min="13810" max="13810" width="42.85546875" style="1" bestFit="1" customWidth="1"/>
    <col min="13811" max="13812" width="11.28515625" style="1" customWidth="1"/>
    <col min="13813" max="13813" width="12.5703125" style="1" customWidth="1"/>
    <col min="13814" max="13814" width="13.42578125" style="1" customWidth="1"/>
    <col min="13815" max="13815" width="31.28515625" style="1" bestFit="1" customWidth="1"/>
    <col min="13816" max="13817" width="11.85546875" style="1" customWidth="1"/>
    <col min="13818" max="13818" width="8.7109375" style="1" bestFit="1" customWidth="1"/>
    <col min="13819" max="13819" width="9.42578125" style="1" bestFit="1" customWidth="1"/>
    <col min="13820" max="13826" width="11.85546875" style="1" customWidth="1"/>
    <col min="13827" max="13827" width="5.7109375" style="1" customWidth="1"/>
    <col min="13828" max="13828" width="3.7109375" style="1" customWidth="1"/>
    <col min="13829" max="14058" width="9.140625" style="1"/>
    <col min="14059" max="14060" width="3.7109375" style="1" customWidth="1"/>
    <col min="14061" max="14064" width="12.5703125" style="1" customWidth="1"/>
    <col min="14065" max="14065" width="3.7109375" style="1" customWidth="1"/>
    <col min="14066" max="14066" width="42.85546875" style="1" bestFit="1" customWidth="1"/>
    <col min="14067" max="14068" width="11.28515625" style="1" customWidth="1"/>
    <col min="14069" max="14069" width="12.5703125" style="1" customWidth="1"/>
    <col min="14070" max="14070" width="13.42578125" style="1" customWidth="1"/>
    <col min="14071" max="14071" width="31.28515625" style="1" bestFit="1" customWidth="1"/>
    <col min="14072" max="14073" width="11.85546875" style="1" customWidth="1"/>
    <col min="14074" max="14074" width="8.7109375" style="1" bestFit="1" customWidth="1"/>
    <col min="14075" max="14075" width="9.42578125" style="1" bestFit="1" customWidth="1"/>
    <col min="14076" max="14082" width="11.85546875" style="1" customWidth="1"/>
    <col min="14083" max="14083" width="5.7109375" style="1" customWidth="1"/>
    <col min="14084" max="14084" width="3.7109375" style="1" customWidth="1"/>
    <col min="14085" max="14314" width="9.140625" style="1"/>
    <col min="14315" max="14316" width="3.7109375" style="1" customWidth="1"/>
    <col min="14317" max="14320" width="12.5703125" style="1" customWidth="1"/>
    <col min="14321" max="14321" width="3.7109375" style="1" customWidth="1"/>
    <col min="14322" max="14322" width="42.85546875" style="1" bestFit="1" customWidth="1"/>
    <col min="14323" max="14324" width="11.28515625" style="1" customWidth="1"/>
    <col min="14325" max="14325" width="12.5703125" style="1" customWidth="1"/>
    <col min="14326" max="14326" width="13.42578125" style="1" customWidth="1"/>
    <col min="14327" max="14327" width="31.28515625" style="1" bestFit="1" customWidth="1"/>
    <col min="14328" max="14329" width="11.85546875" style="1" customWidth="1"/>
    <col min="14330" max="14330" width="8.7109375" style="1" bestFit="1" customWidth="1"/>
    <col min="14331" max="14331" width="9.42578125" style="1" bestFit="1" customWidth="1"/>
    <col min="14332" max="14338" width="11.85546875" style="1" customWidth="1"/>
    <col min="14339" max="14339" width="5.7109375" style="1" customWidth="1"/>
    <col min="14340" max="14340" width="3.7109375" style="1" customWidth="1"/>
    <col min="14341" max="14570" width="9.140625" style="1"/>
    <col min="14571" max="14572" width="3.7109375" style="1" customWidth="1"/>
    <col min="14573" max="14576" width="12.5703125" style="1" customWidth="1"/>
    <col min="14577" max="14577" width="3.7109375" style="1" customWidth="1"/>
    <col min="14578" max="14578" width="42.85546875" style="1" bestFit="1" customWidth="1"/>
    <col min="14579" max="14580" width="11.28515625" style="1" customWidth="1"/>
    <col min="14581" max="14581" width="12.5703125" style="1" customWidth="1"/>
    <col min="14582" max="14582" width="13.42578125" style="1" customWidth="1"/>
    <col min="14583" max="14583" width="31.28515625" style="1" bestFit="1" customWidth="1"/>
    <col min="14584" max="14585" width="11.85546875" style="1" customWidth="1"/>
    <col min="14586" max="14586" width="8.7109375" style="1" bestFit="1" customWidth="1"/>
    <col min="14587" max="14587" width="9.42578125" style="1" bestFit="1" customWidth="1"/>
    <col min="14588" max="14594" width="11.85546875" style="1" customWidth="1"/>
    <col min="14595" max="14595" width="5.7109375" style="1" customWidth="1"/>
    <col min="14596" max="14596" width="3.7109375" style="1" customWidth="1"/>
    <col min="14597" max="14826" width="9.140625" style="1"/>
    <col min="14827" max="14828" width="3.7109375" style="1" customWidth="1"/>
    <col min="14829" max="14832" width="12.5703125" style="1" customWidth="1"/>
    <col min="14833" max="14833" width="3.7109375" style="1" customWidth="1"/>
    <col min="14834" max="14834" width="42.85546875" style="1" bestFit="1" customWidth="1"/>
    <col min="14835" max="14836" width="11.28515625" style="1" customWidth="1"/>
    <col min="14837" max="14837" width="12.5703125" style="1" customWidth="1"/>
    <col min="14838" max="14838" width="13.42578125" style="1" customWidth="1"/>
    <col min="14839" max="14839" width="31.28515625" style="1" bestFit="1" customWidth="1"/>
    <col min="14840" max="14841" width="11.85546875" style="1" customWidth="1"/>
    <col min="14842" max="14842" width="8.7109375" style="1" bestFit="1" customWidth="1"/>
    <col min="14843" max="14843" width="9.42578125" style="1" bestFit="1" customWidth="1"/>
    <col min="14844" max="14850" width="11.85546875" style="1" customWidth="1"/>
    <col min="14851" max="14851" width="5.7109375" style="1" customWidth="1"/>
    <col min="14852" max="14852" width="3.7109375" style="1" customWidth="1"/>
    <col min="14853" max="15082" width="9.140625" style="1"/>
    <col min="15083" max="15084" width="3.7109375" style="1" customWidth="1"/>
    <col min="15085" max="15088" width="12.5703125" style="1" customWidth="1"/>
    <col min="15089" max="15089" width="3.7109375" style="1" customWidth="1"/>
    <col min="15090" max="15090" width="42.85546875" style="1" bestFit="1" customWidth="1"/>
    <col min="15091" max="15092" width="11.28515625" style="1" customWidth="1"/>
    <col min="15093" max="15093" width="12.5703125" style="1" customWidth="1"/>
    <col min="15094" max="15094" width="13.42578125" style="1" customWidth="1"/>
    <col min="15095" max="15095" width="31.28515625" style="1" bestFit="1" customWidth="1"/>
    <col min="15096" max="15097" width="11.85546875" style="1" customWidth="1"/>
    <col min="15098" max="15098" width="8.7109375" style="1" bestFit="1" customWidth="1"/>
    <col min="15099" max="15099" width="9.42578125" style="1" bestFit="1" customWidth="1"/>
    <col min="15100" max="15106" width="11.85546875" style="1" customWidth="1"/>
    <col min="15107" max="15107" width="5.7109375" style="1" customWidth="1"/>
    <col min="15108" max="15108" width="3.7109375" style="1" customWidth="1"/>
    <col min="15109" max="15338" width="9.140625" style="1"/>
    <col min="15339" max="15340" width="3.7109375" style="1" customWidth="1"/>
    <col min="15341" max="15344" width="12.5703125" style="1" customWidth="1"/>
    <col min="15345" max="15345" width="3.7109375" style="1" customWidth="1"/>
    <col min="15346" max="15346" width="42.85546875" style="1" bestFit="1" customWidth="1"/>
    <col min="15347" max="15348" width="11.28515625" style="1" customWidth="1"/>
    <col min="15349" max="15349" width="12.5703125" style="1" customWidth="1"/>
    <col min="15350" max="15350" width="13.42578125" style="1" customWidth="1"/>
    <col min="15351" max="15351" width="31.28515625" style="1" bestFit="1" customWidth="1"/>
    <col min="15352" max="15353" width="11.85546875" style="1" customWidth="1"/>
    <col min="15354" max="15354" width="8.7109375" style="1" bestFit="1" customWidth="1"/>
    <col min="15355" max="15355" width="9.42578125" style="1" bestFit="1" customWidth="1"/>
    <col min="15356" max="15362" width="11.85546875" style="1" customWidth="1"/>
    <col min="15363" max="15363" width="5.7109375" style="1" customWidth="1"/>
    <col min="15364" max="15364" width="3.7109375" style="1" customWidth="1"/>
    <col min="15365" max="15594" width="9.140625" style="1"/>
    <col min="15595" max="15596" width="3.7109375" style="1" customWidth="1"/>
    <col min="15597" max="15600" width="12.5703125" style="1" customWidth="1"/>
    <col min="15601" max="15601" width="3.7109375" style="1" customWidth="1"/>
    <col min="15602" max="15602" width="42.85546875" style="1" bestFit="1" customWidth="1"/>
    <col min="15603" max="15604" width="11.28515625" style="1" customWidth="1"/>
    <col min="15605" max="15605" width="12.5703125" style="1" customWidth="1"/>
    <col min="15606" max="15606" width="13.42578125" style="1" customWidth="1"/>
    <col min="15607" max="15607" width="31.28515625" style="1" bestFit="1" customWidth="1"/>
    <col min="15608" max="15609" width="11.85546875" style="1" customWidth="1"/>
    <col min="15610" max="15610" width="8.7109375" style="1" bestFit="1" customWidth="1"/>
    <col min="15611" max="15611" width="9.42578125" style="1" bestFit="1" customWidth="1"/>
    <col min="15612" max="15618" width="11.85546875" style="1" customWidth="1"/>
    <col min="15619" max="15619" width="5.7109375" style="1" customWidth="1"/>
    <col min="15620" max="15620" width="3.7109375" style="1" customWidth="1"/>
    <col min="15621" max="15850" width="9.140625" style="1"/>
    <col min="15851" max="15852" width="3.7109375" style="1" customWidth="1"/>
    <col min="15853" max="15856" width="12.5703125" style="1" customWidth="1"/>
    <col min="15857" max="15857" width="3.7109375" style="1" customWidth="1"/>
    <col min="15858" max="15858" width="42.85546875" style="1" bestFit="1" customWidth="1"/>
    <col min="15859" max="15860" width="11.28515625" style="1" customWidth="1"/>
    <col min="15861" max="15861" width="12.5703125" style="1" customWidth="1"/>
    <col min="15862" max="15862" width="13.42578125" style="1" customWidth="1"/>
    <col min="15863" max="15863" width="31.28515625" style="1" bestFit="1" customWidth="1"/>
    <col min="15864" max="15865" width="11.85546875" style="1" customWidth="1"/>
    <col min="15866" max="15866" width="8.7109375" style="1" bestFit="1" customWidth="1"/>
    <col min="15867" max="15867" width="9.42578125" style="1" bestFit="1" customWidth="1"/>
    <col min="15868" max="15874" width="11.85546875" style="1" customWidth="1"/>
    <col min="15875" max="15875" width="5.7109375" style="1" customWidth="1"/>
    <col min="15876" max="15876" width="3.7109375" style="1" customWidth="1"/>
    <col min="15877" max="16106" width="9.140625" style="1"/>
    <col min="16107" max="16108" width="3.7109375" style="1" customWidth="1"/>
    <col min="16109" max="16112" width="12.5703125" style="1" customWidth="1"/>
    <col min="16113" max="16113" width="3.7109375" style="1" customWidth="1"/>
    <col min="16114" max="16114" width="42.85546875" style="1" bestFit="1" customWidth="1"/>
    <col min="16115" max="16116" width="11.28515625" style="1" customWidth="1"/>
    <col min="16117" max="16117" width="12.5703125" style="1" customWidth="1"/>
    <col min="16118" max="16118" width="13.42578125" style="1" customWidth="1"/>
    <col min="16119" max="16119" width="31.28515625" style="1" bestFit="1" customWidth="1"/>
    <col min="16120" max="16121" width="11.85546875" style="1" customWidth="1"/>
    <col min="16122" max="16122" width="8.7109375" style="1" bestFit="1" customWidth="1"/>
    <col min="16123" max="16123" width="9.42578125" style="1" bestFit="1" customWidth="1"/>
    <col min="16124" max="16130" width="11.85546875" style="1" customWidth="1"/>
    <col min="16131" max="16131" width="5.7109375" style="1" customWidth="1"/>
    <col min="16132" max="16132" width="3.7109375" style="1" customWidth="1"/>
    <col min="16133" max="16384" width="9.140625" style="1"/>
  </cols>
  <sheetData>
    <row r="1" spans="3:21">
      <c r="M1" s="1"/>
      <c r="N1" s="1"/>
      <c r="O1" s="1"/>
      <c r="P1" s="1"/>
    </row>
    <row r="2" spans="3:21">
      <c r="M2" s="1"/>
      <c r="N2" s="1"/>
      <c r="O2" s="1"/>
      <c r="P2" s="1"/>
    </row>
    <row r="3" spans="3:21" ht="21.4" customHeight="1">
      <c r="C3" s="2"/>
      <c r="G3" s="3"/>
      <c r="H3" s="4"/>
      <c r="I3" s="5"/>
      <c r="L3" s="6" t="s">
        <v>0</v>
      </c>
      <c r="O3" s="1"/>
      <c r="P3" s="1"/>
    </row>
    <row r="4" spans="3:21" ht="21.4" customHeight="1">
      <c r="C4" s="7"/>
      <c r="D4" s="8"/>
      <c r="E4" s="8"/>
      <c r="H4" s="5"/>
      <c r="L4" s="6" t="s">
        <v>761</v>
      </c>
      <c r="O4" s="1"/>
      <c r="P4" s="1"/>
    </row>
    <row r="5" spans="3:21" ht="19.5">
      <c r="C5" s="9"/>
      <c r="G5" s="66"/>
      <c r="H5" s="66"/>
      <c r="I5" s="66"/>
      <c r="J5" s="66"/>
      <c r="K5" s="66"/>
      <c r="L5" s="42" t="s">
        <v>1</v>
      </c>
      <c r="O5" s="1"/>
      <c r="P5" s="1"/>
    </row>
    <row r="6" spans="3:21" ht="15.75">
      <c r="C6" s="1949" t="s">
        <v>423</v>
      </c>
      <c r="D6" s="1949"/>
      <c r="E6" s="1949"/>
      <c r="F6" s="953"/>
      <c r="M6" s="1"/>
      <c r="O6" s="1"/>
      <c r="P6" s="1"/>
    </row>
    <row r="7" spans="3:21" ht="15.75" thickBot="1">
      <c r="C7" s="10" t="s">
        <v>3</v>
      </c>
      <c r="D7" s="951" t="s">
        <v>4</v>
      </c>
      <c r="E7" s="12" t="s">
        <v>5</v>
      </c>
      <c r="G7" s="631" t="s">
        <v>2</v>
      </c>
      <c r="H7" s="36"/>
      <c r="I7"/>
      <c r="J7" s="67" t="s">
        <v>354</v>
      </c>
      <c r="K7"/>
      <c r="L7"/>
      <c r="O7" s="1"/>
      <c r="P7" s="1"/>
    </row>
    <row r="8" spans="3:21" ht="15.75" thickBot="1">
      <c r="C8" s="169">
        <f>margins!BR3</f>
        <v>7.375</v>
      </c>
      <c r="D8" s="952">
        <v>98.547999999999988</v>
      </c>
      <c r="E8" s="170" t="s">
        <v>14</v>
      </c>
      <c r="F8" s="16"/>
      <c r="G8" s="13" t="s">
        <v>6</v>
      </c>
      <c r="H8" s="14">
        <v>100</v>
      </c>
      <c r="I8"/>
      <c r="J8" s="630" t="s">
        <v>397</v>
      </c>
      <c r="K8" s="629"/>
      <c r="L8" s="629"/>
      <c r="M8" s="629"/>
      <c r="N8" s="628"/>
      <c r="S8" s="1924" t="s">
        <v>419</v>
      </c>
      <c r="T8" s="1925"/>
      <c r="U8" s="1926"/>
    </row>
    <row r="9" spans="3:21" ht="15.75" thickBot="1">
      <c r="C9" s="169">
        <f>margins!BR4</f>
        <v>7.5</v>
      </c>
      <c r="D9" s="952">
        <v>98.997</v>
      </c>
      <c r="E9" s="170" t="s">
        <v>14</v>
      </c>
      <c r="F9" s="19"/>
      <c r="G9" s="17" t="s">
        <v>8</v>
      </c>
      <c r="H9" s="627">
        <v>0</v>
      </c>
      <c r="I9"/>
      <c r="J9" s="127" t="s">
        <v>398</v>
      </c>
      <c r="K9"/>
      <c r="L9"/>
      <c r="N9" s="626"/>
    </row>
    <row r="10" spans="3:21" ht="15.75" thickBot="1">
      <c r="C10" s="169">
        <f>margins!BR5</f>
        <v>7.625</v>
      </c>
      <c r="D10" s="952">
        <v>99.449999999999989</v>
      </c>
      <c r="E10" s="170" t="s">
        <v>14</v>
      </c>
      <c r="F10" s="19"/>
      <c r="G10" s="17" t="s">
        <v>10</v>
      </c>
      <c r="H10" s="771">
        <v>-0.375</v>
      </c>
      <c r="I10"/>
      <c r="J10" s="127" t="s">
        <v>353</v>
      </c>
      <c r="K10"/>
      <c r="L10"/>
      <c r="N10" s="626"/>
      <c r="P10" s="1"/>
      <c r="S10" s="544" t="s">
        <v>226</v>
      </c>
      <c r="T10" s="545" t="s">
        <v>227</v>
      </c>
      <c r="U10" s="545" t="s">
        <v>228</v>
      </c>
    </row>
    <row r="11" spans="3:21">
      <c r="C11" s="169">
        <f>margins!BR6</f>
        <v>7.75</v>
      </c>
      <c r="D11" s="952">
        <v>99.899000000000001</v>
      </c>
      <c r="E11" s="170">
        <v>98.547999999999988</v>
      </c>
      <c r="F11" s="19"/>
      <c r="G11" s="774"/>
      <c r="H11" s="775"/>
      <c r="I11"/>
      <c r="J11" s="625" t="s">
        <v>352</v>
      </c>
      <c r="K11" s="624"/>
      <c r="L11" s="624"/>
      <c r="M11" s="624"/>
      <c r="N11" s="623"/>
      <c r="P11" s="1"/>
    </row>
    <row r="12" spans="3:21" ht="15.75" thickBot="1">
      <c r="C12" s="169">
        <f>margins!BR7</f>
        <v>7.875</v>
      </c>
      <c r="D12" s="952">
        <v>100.35199999999999</v>
      </c>
      <c r="E12" s="170">
        <v>98.997</v>
      </c>
      <c r="F12" s="19"/>
      <c r="G12" s="772" t="s">
        <v>351</v>
      </c>
      <c r="H12" s="773"/>
      <c r="I12"/>
      <c r="P12" s="1"/>
    </row>
    <row r="13" spans="3:21">
      <c r="C13" s="169">
        <f>margins!BR8</f>
        <v>8</v>
      </c>
      <c r="D13" s="952">
        <v>100.904</v>
      </c>
      <c r="E13" s="170">
        <v>99.449999999999989</v>
      </c>
      <c r="F13" s="19"/>
      <c r="G13" s="46" t="s">
        <v>97</v>
      </c>
      <c r="H13" s="55">
        <v>-0.25</v>
      </c>
      <c r="I13"/>
      <c r="J13" s="1737"/>
      <c r="K13" s="1737"/>
      <c r="L13" s="1737"/>
      <c r="M13" s="1737"/>
      <c r="N13" s="1737"/>
      <c r="P13" s="1"/>
      <c r="S13" s="709" t="s">
        <v>5</v>
      </c>
      <c r="T13" s="532" t="s">
        <v>373</v>
      </c>
      <c r="U13" s="760"/>
    </row>
    <row r="14" spans="3:21">
      <c r="C14" s="169">
        <f>margins!BR9</f>
        <v>8.125</v>
      </c>
      <c r="D14" s="952">
        <v>101.35</v>
      </c>
      <c r="E14" s="170">
        <v>99.899000000000001</v>
      </c>
      <c r="F14" s="19"/>
      <c r="G14" s="46" t="s">
        <v>98</v>
      </c>
      <c r="H14" s="55">
        <v>-0.32500000000000001</v>
      </c>
      <c r="I14"/>
      <c r="J14"/>
      <c r="K14"/>
      <c r="L14"/>
      <c r="P14" s="1"/>
      <c r="S14" s="711" t="s">
        <v>230</v>
      </c>
      <c r="T14" s="533">
        <v>10</v>
      </c>
      <c r="U14" s="538">
        <f>IF(T13="No",VLOOKUP(T14,$C$8:$E$54,2,FALSE),VLOOKUP(T14,$C$8:$E$54,3,FALSE))</f>
        <v>106.044</v>
      </c>
    </row>
    <row r="15" spans="3:21" ht="15" customHeight="1">
      <c r="C15" s="169">
        <f>margins!BR10</f>
        <v>8.25</v>
      </c>
      <c r="D15" s="952">
        <v>101.79599999999999</v>
      </c>
      <c r="E15" s="170">
        <v>100.35199999999999</v>
      </c>
      <c r="F15" s="19"/>
      <c r="G15" s="46" t="s">
        <v>99</v>
      </c>
      <c r="H15" s="55">
        <v>-0.55000000000000004</v>
      </c>
      <c r="I15"/>
      <c r="J15"/>
      <c r="K15"/>
      <c r="L15"/>
      <c r="S15" s="711" t="s">
        <v>409</v>
      </c>
      <c r="T15" s="533" t="s">
        <v>21</v>
      </c>
      <c r="U15" s="538"/>
    </row>
    <row r="16" spans="3:21" ht="15" customHeight="1">
      <c r="C16" s="169">
        <f>margins!BR11</f>
        <v>8.375</v>
      </c>
      <c r="D16" s="952">
        <v>102.24199999999999</v>
      </c>
      <c r="E16" s="170">
        <v>100.904</v>
      </c>
      <c r="F16" s="19"/>
      <c r="G16" s="46" t="s">
        <v>100</v>
      </c>
      <c r="H16" s="55">
        <v>-0.65</v>
      </c>
      <c r="J16"/>
      <c r="K16"/>
      <c r="L16"/>
      <c r="S16" s="711" t="s">
        <v>517</v>
      </c>
      <c r="T16" s="533" t="s">
        <v>343</v>
      </c>
      <c r="U16" s="538">
        <f>IF(T16="Choose a Selection",0,(INDEX($I$21:$Q$27,MATCH(T16,$H$21:$H$27,0),MATCH($T$15,$I$20:$Q$20,0),1)))</f>
        <v>-1.75</v>
      </c>
    </row>
    <row r="17" spans="3:21" ht="15" customHeight="1">
      <c r="C17" s="169">
        <f>margins!BR12</f>
        <v>8.5</v>
      </c>
      <c r="D17" s="952">
        <v>102.687</v>
      </c>
      <c r="E17" s="170">
        <v>101.35</v>
      </c>
      <c r="F17" s="19"/>
      <c r="G17" s="620" t="s">
        <v>350</v>
      </c>
      <c r="H17" s="48"/>
      <c r="J17"/>
      <c r="K17"/>
      <c r="L17"/>
      <c r="S17" s="711" t="s">
        <v>518</v>
      </c>
      <c r="T17" s="533" t="s">
        <v>220</v>
      </c>
      <c r="U17" s="538">
        <f>IF(T17="Choose a Selection",0,(INDEX($I$21:$Q$55,MATCH(T17,$H$21:$H$55,0),MATCH($T$15,$I$20:$Q$20,0),1)))</f>
        <v>0</v>
      </c>
    </row>
    <row r="18" spans="3:21" ht="15" customHeight="1">
      <c r="C18" s="169">
        <f>margins!BR13</f>
        <v>8.625</v>
      </c>
      <c r="D18" s="952">
        <v>103.05999999999999</v>
      </c>
      <c r="E18" s="170">
        <v>101.79599999999999</v>
      </c>
      <c r="F18" s="19"/>
      <c r="J18"/>
      <c r="K18"/>
      <c r="L18"/>
      <c r="S18" s="711" t="s">
        <v>519</v>
      </c>
      <c r="T18" s="533" t="s">
        <v>220</v>
      </c>
      <c r="U18" s="538">
        <f>IF(T18="Choose a Selection",0,(INDEX($I$29:$Q$35,MATCH(T18,$H$29:$H$35,0),MATCH($T$15,$I$20:$Q$20,0),1)))</f>
        <v>0</v>
      </c>
    </row>
    <row r="19" spans="3:21" ht="15" customHeight="1">
      <c r="C19" s="169">
        <f>margins!BR14</f>
        <v>8.75</v>
      </c>
      <c r="D19" s="952">
        <v>103.43299999999999</v>
      </c>
      <c r="E19" s="170">
        <v>102.24199999999999</v>
      </c>
      <c r="F19" s="19"/>
      <c r="G19" s="2060" t="s">
        <v>264</v>
      </c>
      <c r="H19" s="2061"/>
      <c r="I19" s="2062" t="s">
        <v>349</v>
      </c>
      <c r="J19" s="2063"/>
      <c r="K19" s="2063"/>
      <c r="L19" s="2063"/>
      <c r="M19" s="2063"/>
      <c r="N19" s="2063"/>
      <c r="O19" s="2063"/>
      <c r="P19" s="2063"/>
      <c r="Q19" s="2064"/>
      <c r="S19" s="711" t="s">
        <v>520</v>
      </c>
      <c r="T19" s="533" t="s">
        <v>220</v>
      </c>
      <c r="U19" s="538">
        <f t="shared" ref="U19:U24" si="0">IF(T19="Choose a Selection",0,(INDEX($I$21:$Q$55,MATCH(T19,$H$21:$H$55,0),MATCH($T$15,$I$20:$Q$20,0),1)))</f>
        <v>0</v>
      </c>
    </row>
    <row r="20" spans="3:21" ht="15" customHeight="1">
      <c r="C20" s="169">
        <f>margins!BR15</f>
        <v>8.875</v>
      </c>
      <c r="D20" s="952">
        <v>103.80799999999999</v>
      </c>
      <c r="E20" s="170">
        <v>102.687</v>
      </c>
      <c r="F20" s="19"/>
      <c r="G20" s="141"/>
      <c r="H20" s="31"/>
      <c r="I20" s="31" t="s">
        <v>15</v>
      </c>
      <c r="J20" s="31" t="s">
        <v>16</v>
      </c>
      <c r="K20" s="31" t="s">
        <v>17</v>
      </c>
      <c r="L20" s="31" t="s">
        <v>18</v>
      </c>
      <c r="M20" s="31" t="s">
        <v>19</v>
      </c>
      <c r="N20" s="31" t="s">
        <v>20</v>
      </c>
      <c r="O20" s="31" t="s">
        <v>21</v>
      </c>
      <c r="P20" s="31" t="s">
        <v>22</v>
      </c>
      <c r="Q20" s="803" t="s">
        <v>23</v>
      </c>
      <c r="S20" s="711" t="s">
        <v>229</v>
      </c>
      <c r="T20" s="533" t="s">
        <v>220</v>
      </c>
      <c r="U20" s="538">
        <f t="shared" si="0"/>
        <v>0</v>
      </c>
    </row>
    <row r="21" spans="3:21" ht="15" customHeight="1">
      <c r="C21" s="169">
        <f>margins!BR16</f>
        <v>9</v>
      </c>
      <c r="D21" s="952">
        <v>104.18299999999999</v>
      </c>
      <c r="E21" s="170">
        <v>103.05999999999999</v>
      </c>
      <c r="F21" s="19"/>
      <c r="G21" s="2065" t="s">
        <v>219</v>
      </c>
      <c r="H21" s="809" t="s">
        <v>437</v>
      </c>
      <c r="I21" s="594">
        <v>3</v>
      </c>
      <c r="J21" s="584">
        <v>2.875</v>
      </c>
      <c r="K21" s="612">
        <v>2.875</v>
      </c>
      <c r="L21" s="612">
        <v>2.75</v>
      </c>
      <c r="M21" s="612">
        <v>2.5</v>
      </c>
      <c r="N21" s="612">
        <v>2</v>
      </c>
      <c r="O21" s="612">
        <v>0.875</v>
      </c>
      <c r="P21" s="612">
        <v>-2</v>
      </c>
      <c r="Q21" s="611">
        <v>-3.5</v>
      </c>
      <c r="S21" s="711" t="s">
        <v>330</v>
      </c>
      <c r="T21" s="533" t="s">
        <v>220</v>
      </c>
      <c r="U21" s="538">
        <f t="shared" si="0"/>
        <v>0</v>
      </c>
    </row>
    <row r="22" spans="3:21" ht="15" customHeight="1">
      <c r="C22" s="169">
        <f>margins!BR17</f>
        <v>9.125</v>
      </c>
      <c r="D22" s="952">
        <v>104.55799999999999</v>
      </c>
      <c r="E22" s="170">
        <v>103.43299999999999</v>
      </c>
      <c r="F22" s="19"/>
      <c r="G22" s="2066"/>
      <c r="H22" s="804" t="s">
        <v>345</v>
      </c>
      <c r="I22" s="805">
        <v>3</v>
      </c>
      <c r="J22" s="806">
        <v>2.875</v>
      </c>
      <c r="K22" s="807">
        <v>2.875</v>
      </c>
      <c r="L22" s="807">
        <v>2.625</v>
      </c>
      <c r="M22" s="807">
        <v>2.25</v>
      </c>
      <c r="N22" s="807">
        <v>1.375</v>
      </c>
      <c r="O22" s="807">
        <v>0.5</v>
      </c>
      <c r="P22" s="807">
        <v>-2.875</v>
      </c>
      <c r="Q22" s="808">
        <v>-4.5</v>
      </c>
      <c r="S22" s="711" t="s">
        <v>65</v>
      </c>
      <c r="T22" s="533" t="s">
        <v>220</v>
      </c>
      <c r="U22" s="538">
        <f t="shared" si="0"/>
        <v>0</v>
      </c>
    </row>
    <row r="23" spans="3:21" ht="15" customHeight="1">
      <c r="C23" s="169">
        <f>margins!BR18</f>
        <v>9.25</v>
      </c>
      <c r="D23" s="952">
        <v>104.93199999999999</v>
      </c>
      <c r="E23" s="170">
        <v>103.80799999999999</v>
      </c>
      <c r="F23" s="19"/>
      <c r="G23" s="2066"/>
      <c r="H23" s="607" t="s">
        <v>344</v>
      </c>
      <c r="I23" s="592">
        <v>2</v>
      </c>
      <c r="J23" s="591">
        <v>1.875</v>
      </c>
      <c r="K23" s="605">
        <v>1.875</v>
      </c>
      <c r="L23" s="605">
        <v>1.375</v>
      </c>
      <c r="M23" s="605">
        <v>1</v>
      </c>
      <c r="N23" s="605">
        <v>0.75</v>
      </c>
      <c r="O23" s="605">
        <v>-0.5</v>
      </c>
      <c r="P23" s="605">
        <v>-4</v>
      </c>
      <c r="Q23" s="609">
        <v>-6.5</v>
      </c>
      <c r="S23" s="711" t="s">
        <v>49</v>
      </c>
      <c r="T23" s="533" t="s">
        <v>220</v>
      </c>
      <c r="U23" s="538">
        <f t="shared" si="0"/>
        <v>0</v>
      </c>
    </row>
    <row r="24" spans="3:21" ht="15" customHeight="1">
      <c r="C24" s="169">
        <f>margins!BR19</f>
        <v>9.375</v>
      </c>
      <c r="D24" s="952">
        <v>105.306</v>
      </c>
      <c r="E24" s="170">
        <v>104.18299999999999</v>
      </c>
      <c r="F24" s="19"/>
      <c r="G24" s="2066"/>
      <c r="H24" s="607" t="s">
        <v>343</v>
      </c>
      <c r="I24" s="606">
        <v>1.25</v>
      </c>
      <c r="J24" s="605">
        <v>1.25</v>
      </c>
      <c r="K24" s="605">
        <v>1.25</v>
      </c>
      <c r="L24" s="605">
        <v>1</v>
      </c>
      <c r="M24" s="605">
        <v>0.625</v>
      </c>
      <c r="N24" s="605">
        <v>0.25</v>
      </c>
      <c r="O24" s="605">
        <v>-1.75</v>
      </c>
      <c r="P24" s="605">
        <v>-5.5</v>
      </c>
      <c r="Q24" s="609">
        <v>-8.5</v>
      </c>
      <c r="S24" s="711" t="s">
        <v>758</v>
      </c>
      <c r="T24" s="533" t="s">
        <v>220</v>
      </c>
      <c r="U24" s="538">
        <f t="shared" si="0"/>
        <v>0</v>
      </c>
    </row>
    <row r="25" spans="3:21" ht="15" customHeight="1">
      <c r="C25" s="169">
        <f>margins!BR20</f>
        <v>9.5</v>
      </c>
      <c r="D25" s="952">
        <v>105.67899999999999</v>
      </c>
      <c r="E25" s="170">
        <v>104.55799999999999</v>
      </c>
      <c r="F25" s="19"/>
      <c r="G25" s="2066"/>
      <c r="H25" s="607" t="s">
        <v>342</v>
      </c>
      <c r="I25" s="606">
        <v>0.875</v>
      </c>
      <c r="J25" s="605">
        <v>0.875</v>
      </c>
      <c r="K25" s="605">
        <v>0.875</v>
      </c>
      <c r="L25" s="605">
        <v>0.5</v>
      </c>
      <c r="M25" s="605">
        <v>0.125</v>
      </c>
      <c r="N25" s="605">
        <v>-0.5</v>
      </c>
      <c r="O25" s="605">
        <v>-2.75</v>
      </c>
      <c r="P25" s="605">
        <v>-7</v>
      </c>
      <c r="Q25" s="609" t="s">
        <v>14</v>
      </c>
      <c r="S25" s="711" t="s">
        <v>67</v>
      </c>
      <c r="T25" s="533" t="s">
        <v>220</v>
      </c>
      <c r="U25" s="538">
        <f>IF(T25="Choose a Selection",0,(INDEX($I$21:$Q$56,MATCH(T25,$H$21:$H$56,0),MATCH($T$15,$I$20:$Q$20,0),1)))</f>
        <v>0</v>
      </c>
    </row>
    <row r="26" spans="3:21" ht="15" customHeight="1">
      <c r="C26" s="169">
        <f>margins!BR21</f>
        <v>9.625</v>
      </c>
      <c r="D26" s="952">
        <v>106.044</v>
      </c>
      <c r="E26" s="170">
        <v>104.93199999999999</v>
      </c>
      <c r="F26" s="19"/>
      <c r="G26" s="2066"/>
      <c r="H26" s="802" t="s">
        <v>341</v>
      </c>
      <c r="I26" s="790">
        <v>0.375</v>
      </c>
      <c r="J26" s="791">
        <v>0.375</v>
      </c>
      <c r="K26" s="791">
        <v>0.375</v>
      </c>
      <c r="L26" s="791">
        <v>-0.125</v>
      </c>
      <c r="M26" s="791">
        <v>-1</v>
      </c>
      <c r="N26" s="791">
        <v>-2</v>
      </c>
      <c r="O26" s="791">
        <v>-5</v>
      </c>
      <c r="P26" s="791">
        <v>-8</v>
      </c>
      <c r="Q26" s="792" t="s">
        <v>14</v>
      </c>
      <c r="S26" s="711" t="s">
        <v>236</v>
      </c>
      <c r="T26" s="533">
        <v>15</v>
      </c>
      <c r="U26" s="538">
        <f>IF(T26=15,0,H10)</f>
        <v>0</v>
      </c>
    </row>
    <row r="27" spans="3:21" ht="15" customHeight="1" thickBot="1">
      <c r="C27" s="169">
        <f>margins!BR22</f>
        <v>9.75</v>
      </c>
      <c r="D27" s="952">
        <v>106.408</v>
      </c>
      <c r="E27" s="170">
        <v>105.306</v>
      </c>
      <c r="F27" s="19"/>
      <c r="G27" s="2067"/>
      <c r="H27" s="603" t="s">
        <v>340</v>
      </c>
      <c r="I27" s="602">
        <v>-0.25</v>
      </c>
      <c r="J27" s="601">
        <v>-0.5</v>
      </c>
      <c r="K27" s="601">
        <v>-0.75</v>
      </c>
      <c r="L27" s="601">
        <v>-1</v>
      </c>
      <c r="M27" s="601">
        <v>-3</v>
      </c>
      <c r="N27" s="601">
        <v>-4</v>
      </c>
      <c r="O27" s="601" t="s">
        <v>14</v>
      </c>
      <c r="P27" s="601" t="s">
        <v>14</v>
      </c>
      <c r="Q27" s="615" t="s">
        <v>14</v>
      </c>
      <c r="S27" s="713" t="s">
        <v>237</v>
      </c>
      <c r="T27" s="534"/>
      <c r="U27" s="539">
        <f>SUM(U16:U26)</f>
        <v>-1.75</v>
      </c>
    </row>
    <row r="28" spans="3:21" ht="15" customHeight="1" thickBot="1">
      <c r="C28" s="169">
        <f>margins!BR23</f>
        <v>9.875</v>
      </c>
      <c r="D28" s="952">
        <v>106.765</v>
      </c>
      <c r="E28" s="170">
        <v>105.67899999999999</v>
      </c>
      <c r="F28" s="19"/>
      <c r="G28" s="942" t="s">
        <v>400</v>
      </c>
      <c r="H28" s="943" t="s">
        <v>400</v>
      </c>
      <c r="I28" s="935">
        <v>0</v>
      </c>
      <c r="J28" s="936">
        <v>0</v>
      </c>
      <c r="K28" s="936">
        <v>0</v>
      </c>
      <c r="L28" s="936">
        <v>0</v>
      </c>
      <c r="M28" s="936">
        <v>-0.125</v>
      </c>
      <c r="N28" s="936">
        <v>-0.125</v>
      </c>
      <c r="O28" s="936">
        <v>-0.125</v>
      </c>
      <c r="P28" s="936">
        <v>-0.25</v>
      </c>
      <c r="Q28" s="937">
        <v>-0.375</v>
      </c>
      <c r="S28" s="521"/>
      <c r="T28" s="522"/>
      <c r="U28" s="531"/>
    </row>
    <row r="29" spans="3:21" ht="15" customHeight="1" thickBot="1">
      <c r="C29" s="169">
        <f>margins!BR24</f>
        <v>10</v>
      </c>
      <c r="D29" s="952">
        <v>107.122</v>
      </c>
      <c r="E29" s="170">
        <v>106.044</v>
      </c>
      <c r="F29" s="19"/>
      <c r="G29" s="938"/>
      <c r="H29" s="809" t="s">
        <v>437</v>
      </c>
      <c r="I29" s="594">
        <v>3</v>
      </c>
      <c r="J29" s="584">
        <v>2.875</v>
      </c>
      <c r="K29" s="612">
        <v>2.875</v>
      </c>
      <c r="L29" s="612">
        <v>2.75</v>
      </c>
      <c r="M29" s="612">
        <v>2.5</v>
      </c>
      <c r="N29" s="612">
        <v>2</v>
      </c>
      <c r="O29" s="612">
        <v>0.875</v>
      </c>
      <c r="P29" s="612">
        <v>-2.25</v>
      </c>
      <c r="Q29" s="611" t="s">
        <v>14</v>
      </c>
      <c r="S29" s="523" t="s">
        <v>238</v>
      </c>
      <c r="T29" s="524"/>
      <c r="U29" s="714">
        <f>IF(ISNUMBER(MATCH("NA", U16:U26, 0)), "NA",MIN(H8,(U14+U27)))</f>
        <v>100</v>
      </c>
    </row>
    <row r="30" spans="3:21" ht="15" customHeight="1" thickBot="1">
      <c r="C30" s="169">
        <f>margins!BR25</f>
        <v>10.125</v>
      </c>
      <c r="D30" s="952">
        <v>107.372</v>
      </c>
      <c r="E30" s="170">
        <v>106.408</v>
      </c>
      <c r="F30" s="19"/>
      <c r="G30" s="939"/>
      <c r="H30" s="804" t="s">
        <v>345</v>
      </c>
      <c r="I30" s="805">
        <v>3</v>
      </c>
      <c r="J30" s="806">
        <v>2.875</v>
      </c>
      <c r="K30" s="807">
        <v>2.875</v>
      </c>
      <c r="L30" s="807">
        <v>2.625</v>
      </c>
      <c r="M30" s="807">
        <v>2.25</v>
      </c>
      <c r="N30" s="807">
        <v>1.375</v>
      </c>
      <c r="O30" s="807">
        <v>0.5</v>
      </c>
      <c r="P30" s="807">
        <v>-3.125</v>
      </c>
      <c r="Q30" s="808" t="s">
        <v>14</v>
      </c>
      <c r="S30" s="518"/>
      <c r="T30" s="518"/>
      <c r="U30" s="518"/>
    </row>
    <row r="31" spans="3:21" ht="15" customHeight="1" thickBot="1">
      <c r="C31" s="169">
        <f>margins!BR26</f>
        <v>10.25</v>
      </c>
      <c r="D31" s="952">
        <v>107.622</v>
      </c>
      <c r="E31" s="170">
        <v>106.765</v>
      </c>
      <c r="F31" s="19"/>
      <c r="G31" s="941" t="s">
        <v>5</v>
      </c>
      <c r="H31" s="607" t="s">
        <v>344</v>
      </c>
      <c r="I31" s="592">
        <v>2</v>
      </c>
      <c r="J31" s="591">
        <v>1.875</v>
      </c>
      <c r="K31" s="605">
        <v>1.875</v>
      </c>
      <c r="L31" s="605">
        <v>1.375</v>
      </c>
      <c r="M31" s="605">
        <v>1</v>
      </c>
      <c r="N31" s="605">
        <v>0.75</v>
      </c>
      <c r="O31" s="605">
        <v>-0.5</v>
      </c>
      <c r="P31" s="605">
        <v>-4.25</v>
      </c>
      <c r="Q31" s="609" t="s">
        <v>14</v>
      </c>
      <c r="S31" s="921" t="s">
        <v>515</v>
      </c>
      <c r="T31" s="922"/>
      <c r="U31" s="923"/>
    </row>
    <row r="32" spans="3:21" ht="15" customHeight="1">
      <c r="C32" s="169">
        <f>margins!BR27</f>
        <v>10.375</v>
      </c>
      <c r="D32" s="952">
        <v>107.872</v>
      </c>
      <c r="E32" s="170">
        <v>107.122</v>
      </c>
      <c r="F32" s="19"/>
      <c r="G32" s="939" t="s">
        <v>41</v>
      </c>
      <c r="H32" s="607" t="s">
        <v>343</v>
      </c>
      <c r="I32" s="606">
        <v>1.25</v>
      </c>
      <c r="J32" s="605">
        <v>1.25</v>
      </c>
      <c r="K32" s="605">
        <v>1.25</v>
      </c>
      <c r="L32" s="605">
        <v>1</v>
      </c>
      <c r="M32" s="605">
        <v>0.625</v>
      </c>
      <c r="N32" s="605">
        <v>0.25</v>
      </c>
      <c r="O32" s="605">
        <v>-1.75</v>
      </c>
      <c r="P32" s="605">
        <v>-6</v>
      </c>
      <c r="Q32" s="609" t="s">
        <v>14</v>
      </c>
    </row>
    <row r="33" spans="2:17" ht="15" customHeight="1">
      <c r="C33" s="169">
        <f>margins!BR28</f>
        <v>10.5</v>
      </c>
      <c r="D33" s="952">
        <v>108.22199999999999</v>
      </c>
      <c r="E33" s="170">
        <v>107.372</v>
      </c>
      <c r="F33" s="19"/>
      <c r="G33" s="702" t="s">
        <v>42</v>
      </c>
      <c r="H33" s="607" t="s">
        <v>342</v>
      </c>
      <c r="I33" s="606">
        <v>0.875</v>
      </c>
      <c r="J33" s="605">
        <v>0.875</v>
      </c>
      <c r="K33" s="605">
        <v>0.875</v>
      </c>
      <c r="L33" s="605">
        <v>0.5</v>
      </c>
      <c r="M33" s="605">
        <v>0.125</v>
      </c>
      <c r="N33" s="605">
        <v>-0.5</v>
      </c>
      <c r="O33" s="605">
        <v>-2.75</v>
      </c>
      <c r="P33" s="605" t="s">
        <v>14</v>
      </c>
      <c r="Q33" s="609" t="s">
        <v>14</v>
      </c>
    </row>
    <row r="34" spans="2:17">
      <c r="C34" s="169">
        <f>margins!BR29</f>
        <v>10.625</v>
      </c>
      <c r="D34" s="952">
        <v>108.47199999999999</v>
      </c>
      <c r="E34" s="170">
        <v>107.622</v>
      </c>
      <c r="F34" s="19"/>
      <c r="G34" s="702" t="s">
        <v>102</v>
      </c>
      <c r="H34" s="802" t="s">
        <v>341</v>
      </c>
      <c r="I34" s="790">
        <v>0.125</v>
      </c>
      <c r="J34" s="791">
        <v>0.125</v>
      </c>
      <c r="K34" s="791">
        <v>0.125</v>
      </c>
      <c r="L34" s="791">
        <v>-0.375</v>
      </c>
      <c r="M34" s="791">
        <v>-1.25</v>
      </c>
      <c r="N34" s="791">
        <v>-2.25</v>
      </c>
      <c r="O34" s="791">
        <v>-5.5</v>
      </c>
      <c r="P34" s="791" t="s">
        <v>14</v>
      </c>
      <c r="Q34" s="792" t="s">
        <v>14</v>
      </c>
    </row>
    <row r="35" spans="2:17">
      <c r="C35" s="169">
        <f>margins!BR30</f>
        <v>10.75</v>
      </c>
      <c r="D35" s="952">
        <v>108.72199999999999</v>
      </c>
      <c r="E35" s="170">
        <v>107.872</v>
      </c>
      <c r="F35" s="19"/>
      <c r="G35" s="940"/>
      <c r="H35" s="603" t="s">
        <v>340</v>
      </c>
      <c r="I35" s="602">
        <v>-0.5</v>
      </c>
      <c r="J35" s="601">
        <v>-0.75</v>
      </c>
      <c r="K35" s="601">
        <v>-1</v>
      </c>
      <c r="L35" s="601">
        <v>-1.25</v>
      </c>
      <c r="M35" s="601">
        <v>-3.25</v>
      </c>
      <c r="N35" s="601">
        <v>-4.5</v>
      </c>
      <c r="O35" s="601" t="s">
        <v>14</v>
      </c>
      <c r="P35" s="601" t="s">
        <v>14</v>
      </c>
      <c r="Q35" s="615" t="s">
        <v>14</v>
      </c>
    </row>
    <row r="36" spans="2:17">
      <c r="C36" s="169">
        <f>margins!BR31</f>
        <v>10.875</v>
      </c>
      <c r="D36" s="952">
        <v>108.97199999999999</v>
      </c>
      <c r="E36" s="170">
        <v>108.22199999999999</v>
      </c>
      <c r="F36" s="19"/>
      <c r="G36" s="2065" t="s">
        <v>516</v>
      </c>
      <c r="H36" s="1643" t="s">
        <v>47</v>
      </c>
      <c r="I36" s="1644">
        <v>0</v>
      </c>
      <c r="J36" s="1645">
        <v>0</v>
      </c>
      <c r="K36" s="1645">
        <v>0</v>
      </c>
      <c r="L36" s="1645">
        <v>0</v>
      </c>
      <c r="M36" s="1645">
        <v>-0.125</v>
      </c>
      <c r="N36" s="1645">
        <v>-0.125</v>
      </c>
      <c r="O36" s="1645">
        <v>-0.125</v>
      </c>
      <c r="P36" s="1645">
        <v>-0.25</v>
      </c>
      <c r="Q36" s="1646" t="s">
        <v>14</v>
      </c>
    </row>
    <row r="37" spans="2:17">
      <c r="C37" s="169">
        <f>margins!BR32</f>
        <v>11</v>
      </c>
      <c r="D37" s="952">
        <v>109.22199999999999</v>
      </c>
      <c r="E37" s="170">
        <v>108.47199999999999</v>
      </c>
      <c r="G37" s="2066"/>
      <c r="H37" s="1648" t="s">
        <v>48</v>
      </c>
      <c r="I37" s="932">
        <v>0</v>
      </c>
      <c r="J37" s="933">
        <v>0</v>
      </c>
      <c r="K37" s="933">
        <v>0</v>
      </c>
      <c r="L37" s="933">
        <v>0</v>
      </c>
      <c r="M37" s="933">
        <v>-0.125</v>
      </c>
      <c r="N37" s="933">
        <v>-0.125</v>
      </c>
      <c r="O37" s="933">
        <v>-0.125</v>
      </c>
      <c r="P37" s="933">
        <v>-0.25</v>
      </c>
      <c r="Q37" s="934" t="s">
        <v>14</v>
      </c>
    </row>
    <row r="38" spans="2:17">
      <c r="C38" s="169">
        <f>margins!BR33</f>
        <v>11.125</v>
      </c>
      <c r="D38" s="952">
        <v>109.47199999999999</v>
      </c>
      <c r="E38" s="170">
        <v>108.72199999999999</v>
      </c>
      <c r="G38" s="2067"/>
      <c r="H38" s="1647" t="s">
        <v>102</v>
      </c>
      <c r="I38" s="932">
        <v>-0.25</v>
      </c>
      <c r="J38" s="933">
        <v>-0.25</v>
      </c>
      <c r="K38" s="933">
        <v>-0.25</v>
      </c>
      <c r="L38" s="933">
        <v>-0.25</v>
      </c>
      <c r="M38" s="933">
        <v>-0.25</v>
      </c>
      <c r="N38" s="933">
        <v>-0.375</v>
      </c>
      <c r="O38" s="933">
        <v>-0.375</v>
      </c>
      <c r="P38" s="933" t="s">
        <v>14</v>
      </c>
      <c r="Q38" s="934" t="s">
        <v>14</v>
      </c>
    </row>
    <row r="39" spans="2:17">
      <c r="C39" s="169">
        <f>margins!BR34</f>
        <v>11.25</v>
      </c>
      <c r="D39" s="952">
        <v>109.72199999999999</v>
      </c>
      <c r="E39" s="170">
        <v>108.97199999999999</v>
      </c>
      <c r="G39" s="2058" t="s">
        <v>229</v>
      </c>
      <c r="H39" s="671" t="s">
        <v>334</v>
      </c>
      <c r="I39" s="594">
        <v>0.10000000000002274</v>
      </c>
      <c r="J39" s="584">
        <v>0.10000000000002274</v>
      </c>
      <c r="K39" s="584">
        <v>0.10000000000002274</v>
      </c>
      <c r="L39" s="584">
        <v>0.10000000000002274</v>
      </c>
      <c r="M39" s="584">
        <v>0.10000000000002274</v>
      </c>
      <c r="N39" s="584">
        <v>0.10000000000002274</v>
      </c>
      <c r="O39" s="584">
        <v>0.10000000000002274</v>
      </c>
      <c r="P39" s="584">
        <v>0.10000000000002274</v>
      </c>
      <c r="Q39" s="752">
        <v>0.10000000000002274</v>
      </c>
    </row>
    <row r="40" spans="2:17">
      <c r="C40" s="169">
        <f>margins!BR35</f>
        <v>11.375</v>
      </c>
      <c r="D40" s="952">
        <v>109.97199999999999</v>
      </c>
      <c r="E40" s="170">
        <v>109.22199999999999</v>
      </c>
      <c r="G40" s="2073"/>
      <c r="H40" s="593" t="s">
        <v>333</v>
      </c>
      <c r="I40" s="592">
        <v>0.10000000000002274</v>
      </c>
      <c r="J40" s="591">
        <v>0.10000000000002274</v>
      </c>
      <c r="K40" s="591">
        <v>0.10000000000002274</v>
      </c>
      <c r="L40" s="591">
        <v>0.10000000000002274</v>
      </c>
      <c r="M40" s="591">
        <v>0.10000000000002274</v>
      </c>
      <c r="N40" s="591">
        <v>0.10000000000002274</v>
      </c>
      <c r="O40" s="591">
        <v>0.10000000000002274</v>
      </c>
      <c r="P40" s="591">
        <v>0.10000000000002274</v>
      </c>
      <c r="Q40" s="753">
        <v>0.10000000000002274</v>
      </c>
    </row>
    <row r="41" spans="2:17" ht="15" customHeight="1">
      <c r="C41" s="169">
        <f>margins!BR36</f>
        <v>11.5</v>
      </c>
      <c r="D41" s="952">
        <v>110.22199999999999</v>
      </c>
      <c r="E41" s="170">
        <v>109.47199999999999</v>
      </c>
      <c r="G41" s="2073"/>
      <c r="H41" s="593" t="s">
        <v>332</v>
      </c>
      <c r="I41" s="592">
        <v>0.10000000000002274</v>
      </c>
      <c r="J41" s="591">
        <v>0.10000000000002274</v>
      </c>
      <c r="K41" s="591">
        <v>0.10000000000002274</v>
      </c>
      <c r="L41" s="591">
        <v>0.10000000000002274</v>
      </c>
      <c r="M41" s="591">
        <v>0.10000000000002274</v>
      </c>
      <c r="N41" s="591">
        <v>0.10000000000002274</v>
      </c>
      <c r="O41" s="591">
        <v>0.10000000000002274</v>
      </c>
      <c r="P41" s="591">
        <v>0.10000000000002274</v>
      </c>
      <c r="Q41" s="753">
        <v>0.10000000000002274</v>
      </c>
    </row>
    <row r="42" spans="2:17">
      <c r="C42" s="169">
        <f>margins!BR37</f>
        <v>11.625</v>
      </c>
      <c r="D42" s="952">
        <v>110.34699999999999</v>
      </c>
      <c r="E42" s="170">
        <v>109.72199999999999</v>
      </c>
      <c r="G42" s="2073"/>
      <c r="H42" s="593" t="s">
        <v>422</v>
      </c>
      <c r="I42" s="592">
        <v>0.10000000000002274</v>
      </c>
      <c r="J42" s="591">
        <v>0.10000000000002274</v>
      </c>
      <c r="K42" s="591">
        <v>0.10000000000002274</v>
      </c>
      <c r="L42" s="591">
        <v>0.10000000000002274</v>
      </c>
      <c r="M42" s="591">
        <v>0.10000000000002274</v>
      </c>
      <c r="N42" s="591">
        <v>0.10000000000002274</v>
      </c>
      <c r="O42" s="591">
        <v>0.10000000000002274</v>
      </c>
      <c r="P42" s="591">
        <v>0.10000000000002274</v>
      </c>
      <c r="Q42" s="753">
        <v>0.10000000000002274</v>
      </c>
    </row>
    <row r="43" spans="2:17">
      <c r="C43" s="169">
        <f>margins!BR38</f>
        <v>11.75</v>
      </c>
      <c r="D43" s="952">
        <v>110.47199999999999</v>
      </c>
      <c r="E43" s="170">
        <v>109.97199999999999</v>
      </c>
      <c r="G43" s="2059"/>
      <c r="H43" s="653" t="s">
        <v>331</v>
      </c>
      <c r="I43" s="748">
        <v>0</v>
      </c>
      <c r="J43" s="573">
        <v>0</v>
      </c>
      <c r="K43" s="573">
        <v>0</v>
      </c>
      <c r="L43" s="573">
        <v>0</v>
      </c>
      <c r="M43" s="573">
        <v>0</v>
      </c>
      <c r="N43" s="573">
        <v>0</v>
      </c>
      <c r="O43" s="573">
        <v>0</v>
      </c>
      <c r="P43" s="573">
        <v>0</v>
      </c>
      <c r="Q43" s="754">
        <v>0</v>
      </c>
    </row>
    <row r="44" spans="2:17" ht="15" customHeight="1">
      <c r="C44" s="169">
        <f>margins!BR39</f>
        <v>11.875</v>
      </c>
      <c r="D44" s="952">
        <v>110.59699999999999</v>
      </c>
      <c r="E44" s="170">
        <v>110.22199999999999</v>
      </c>
      <c r="G44" s="2058" t="s">
        <v>330</v>
      </c>
      <c r="H44" s="590" t="s">
        <v>784</v>
      </c>
      <c r="I44" s="570">
        <v>-0.25</v>
      </c>
      <c r="J44" s="569">
        <v>-0.25</v>
      </c>
      <c r="K44" s="569">
        <v>-0.25</v>
      </c>
      <c r="L44" s="569">
        <v>-0.25</v>
      </c>
      <c r="M44" s="569">
        <v>-0.25</v>
      </c>
      <c r="N44" s="569">
        <v>-0.25</v>
      </c>
      <c r="O44" s="569">
        <v>-0.25</v>
      </c>
      <c r="P44" s="569">
        <v>-0.375</v>
      </c>
      <c r="Q44" s="755">
        <v>-0.375</v>
      </c>
    </row>
    <row r="45" spans="2:17">
      <c r="B45" s="26"/>
      <c r="C45" s="169">
        <f>margins!BR40</f>
        <v>12</v>
      </c>
      <c r="D45" s="952">
        <v>110.72199999999999</v>
      </c>
      <c r="E45" s="170">
        <v>110.34699999999999</v>
      </c>
      <c r="G45" s="2073"/>
      <c r="H45" s="590" t="s">
        <v>439</v>
      </c>
      <c r="I45" s="565">
        <v>-0.125</v>
      </c>
      <c r="J45" s="564">
        <v>-0.125</v>
      </c>
      <c r="K45" s="564">
        <v>-0.125</v>
      </c>
      <c r="L45" s="564">
        <v>-0.125</v>
      </c>
      <c r="M45" s="564">
        <v>-0.125</v>
      </c>
      <c r="N45" s="564">
        <v>-0.125</v>
      </c>
      <c r="O45" s="564">
        <v>-0.125</v>
      </c>
      <c r="P45" s="564">
        <v>-0.25</v>
      </c>
      <c r="Q45" s="563">
        <v>-0.25</v>
      </c>
    </row>
    <row r="46" spans="2:17" ht="15" customHeight="1">
      <c r="C46" s="169">
        <f>margins!BR41</f>
        <v>12.125</v>
      </c>
      <c r="D46" s="952">
        <v>110.84699999999999</v>
      </c>
      <c r="E46" s="170">
        <v>110.47199999999999</v>
      </c>
      <c r="G46" s="2073"/>
      <c r="H46" s="589" t="s">
        <v>440</v>
      </c>
      <c r="I46" s="565">
        <v>0</v>
      </c>
      <c r="J46" s="564">
        <v>0</v>
      </c>
      <c r="K46" s="564">
        <v>0</v>
      </c>
      <c r="L46" s="564">
        <v>0</v>
      </c>
      <c r="M46" s="564">
        <v>0</v>
      </c>
      <c r="N46" s="564">
        <v>0</v>
      </c>
      <c r="O46" s="564">
        <v>0</v>
      </c>
      <c r="P46" s="564">
        <v>0</v>
      </c>
      <c r="Q46" s="563">
        <v>0</v>
      </c>
    </row>
    <row r="47" spans="2:17">
      <c r="C47" s="169">
        <f>margins!BR42</f>
        <v>12.25</v>
      </c>
      <c r="D47" s="952">
        <v>110.97199999999999</v>
      </c>
      <c r="E47" s="170">
        <v>110.59699999999999</v>
      </c>
      <c r="G47" s="2073"/>
      <c r="H47" s="589" t="s">
        <v>441</v>
      </c>
      <c r="I47" s="565">
        <v>0.25</v>
      </c>
      <c r="J47" s="564">
        <v>0.25</v>
      </c>
      <c r="K47" s="564">
        <v>0.25</v>
      </c>
      <c r="L47" s="564">
        <v>0.25</v>
      </c>
      <c r="M47" s="564">
        <v>0.25</v>
      </c>
      <c r="N47" s="564">
        <v>0.25</v>
      </c>
      <c r="O47" s="564">
        <v>0.25</v>
      </c>
      <c r="P47" s="564">
        <v>0</v>
      </c>
      <c r="Q47" s="563">
        <v>0</v>
      </c>
    </row>
    <row r="48" spans="2:17">
      <c r="C48" s="169">
        <f>margins!BR43</f>
        <v>12.375</v>
      </c>
      <c r="D48" s="952">
        <v>111.09699999999999</v>
      </c>
      <c r="E48" s="170">
        <v>110.72199999999999</v>
      </c>
      <c r="G48" s="2059"/>
      <c r="H48" s="588" t="s">
        <v>442</v>
      </c>
      <c r="I48" s="1096">
        <v>0.375</v>
      </c>
      <c r="J48" s="1097">
        <v>0.375</v>
      </c>
      <c r="K48" s="1097">
        <v>0.375</v>
      </c>
      <c r="L48" s="1097">
        <v>0.375</v>
      </c>
      <c r="M48" s="1097">
        <v>0.375</v>
      </c>
      <c r="N48" s="1097">
        <v>0.375</v>
      </c>
      <c r="O48" s="1097">
        <v>0.375</v>
      </c>
      <c r="P48" s="1097">
        <v>0</v>
      </c>
      <c r="Q48" s="1098" t="s">
        <v>14</v>
      </c>
    </row>
    <row r="49" spans="3:17">
      <c r="C49" s="169">
        <f>margins!BR44</f>
        <v>12.5</v>
      </c>
      <c r="D49" s="952">
        <v>111.22199999999999</v>
      </c>
      <c r="E49" s="170">
        <v>110.84699999999999</v>
      </c>
      <c r="G49" s="2071" t="s">
        <v>65</v>
      </c>
      <c r="H49" s="654" t="s">
        <v>29</v>
      </c>
      <c r="I49" s="577">
        <v>-1</v>
      </c>
      <c r="J49" s="576">
        <v>-1</v>
      </c>
      <c r="K49" s="576">
        <v>-1</v>
      </c>
      <c r="L49" s="576">
        <v>-1</v>
      </c>
      <c r="M49" s="576">
        <v>-1</v>
      </c>
      <c r="N49" s="576">
        <v>-1</v>
      </c>
      <c r="O49" s="576">
        <v>-1</v>
      </c>
      <c r="P49" s="576" t="s">
        <v>14</v>
      </c>
      <c r="Q49" s="756" t="s">
        <v>14</v>
      </c>
    </row>
    <row r="50" spans="3:17">
      <c r="C50" s="169">
        <f>margins!BR45</f>
        <v>12.625</v>
      </c>
      <c r="D50" s="952">
        <v>111.34699999999999</v>
      </c>
      <c r="E50" s="170">
        <v>110.97199999999999</v>
      </c>
      <c r="G50" s="2072"/>
      <c r="H50" s="793" t="s">
        <v>66</v>
      </c>
      <c r="I50" s="561">
        <v>-1.875</v>
      </c>
      <c r="J50" s="560">
        <v>-1.875</v>
      </c>
      <c r="K50" s="560">
        <v>-2.375</v>
      </c>
      <c r="L50" s="560">
        <v>-2.875</v>
      </c>
      <c r="M50" s="560">
        <v>-3.375</v>
      </c>
      <c r="N50" s="560">
        <v>-4</v>
      </c>
      <c r="O50" s="560" t="s">
        <v>14</v>
      </c>
      <c r="P50" s="560" t="s">
        <v>14</v>
      </c>
      <c r="Q50" s="559" t="s">
        <v>14</v>
      </c>
    </row>
    <row r="51" spans="3:17">
      <c r="C51" s="169">
        <f>margins!BR46</f>
        <v>12.75</v>
      </c>
      <c r="D51" s="952">
        <v>111.47199999999999</v>
      </c>
      <c r="E51" s="170">
        <v>111.09699999999999</v>
      </c>
      <c r="G51" s="2068" t="s">
        <v>49</v>
      </c>
      <c r="H51" s="654" t="s">
        <v>434</v>
      </c>
      <c r="I51" s="577">
        <v>0</v>
      </c>
      <c r="J51" s="576">
        <v>0</v>
      </c>
      <c r="K51" s="576">
        <v>0</v>
      </c>
      <c r="L51" s="576">
        <v>0</v>
      </c>
      <c r="M51" s="576">
        <v>0</v>
      </c>
      <c r="N51" s="576">
        <v>0</v>
      </c>
      <c r="O51" s="576">
        <v>0</v>
      </c>
      <c r="P51" s="576">
        <v>0</v>
      </c>
      <c r="Q51" s="756">
        <v>0</v>
      </c>
    </row>
    <row r="52" spans="3:17">
      <c r="C52" s="169">
        <f>margins!BR47</f>
        <v>12.875</v>
      </c>
      <c r="D52" s="952">
        <v>111.59699999999999</v>
      </c>
      <c r="E52" s="170">
        <v>111.22199999999999</v>
      </c>
      <c r="G52" s="2069"/>
      <c r="H52" s="590" t="s">
        <v>435</v>
      </c>
      <c r="I52" s="565">
        <v>-0.375</v>
      </c>
      <c r="J52" s="564">
        <v>-0.375</v>
      </c>
      <c r="K52" s="564">
        <v>-0.375</v>
      </c>
      <c r="L52" s="564">
        <v>-0.375</v>
      </c>
      <c r="M52" s="564">
        <v>-0.375</v>
      </c>
      <c r="N52" s="564">
        <v>-0.375</v>
      </c>
      <c r="O52" s="564">
        <v>-0.5</v>
      </c>
      <c r="P52" s="564">
        <v>-0.75</v>
      </c>
      <c r="Q52" s="563">
        <v>-1</v>
      </c>
    </row>
    <row r="53" spans="3:17">
      <c r="C53" s="169">
        <f>margins!BR48</f>
        <v>13</v>
      </c>
      <c r="D53" s="952">
        <v>111.72199999999999</v>
      </c>
      <c r="E53" s="170">
        <v>111.34699999999999</v>
      </c>
      <c r="G53" s="2070"/>
      <c r="H53" s="653" t="s">
        <v>436</v>
      </c>
      <c r="I53" s="561">
        <v>-0.5</v>
      </c>
      <c r="J53" s="560">
        <v>-0.5</v>
      </c>
      <c r="K53" s="560">
        <v>-0.5</v>
      </c>
      <c r="L53" s="560">
        <v>-0.5</v>
      </c>
      <c r="M53" s="560">
        <v>-0.5</v>
      </c>
      <c r="N53" s="560">
        <v>-0.5</v>
      </c>
      <c r="O53" s="560">
        <v>-0.75</v>
      </c>
      <c r="P53" s="560" t="s">
        <v>14</v>
      </c>
      <c r="Q53" s="559" t="s">
        <v>14</v>
      </c>
    </row>
    <row r="54" spans="3:17">
      <c r="C54" s="169">
        <f>margins!BR49</f>
        <v>13.125</v>
      </c>
      <c r="D54" s="952">
        <v>111.84699999999999</v>
      </c>
      <c r="E54" s="170">
        <v>111.47199999999999</v>
      </c>
      <c r="G54" s="1595" t="s">
        <v>755</v>
      </c>
      <c r="H54" s="801" t="s">
        <v>573</v>
      </c>
      <c r="I54" s="587">
        <v>-1</v>
      </c>
      <c r="J54" s="586">
        <v>-1</v>
      </c>
      <c r="K54" s="586">
        <v>-1.25</v>
      </c>
      <c r="L54" s="586">
        <v>-1.25</v>
      </c>
      <c r="M54" s="586">
        <v>-1.5</v>
      </c>
      <c r="N54" s="586">
        <v>-1.5</v>
      </c>
      <c r="O54" s="586">
        <v>-2</v>
      </c>
      <c r="P54" s="586" t="s">
        <v>14</v>
      </c>
      <c r="Q54" s="655" t="s">
        <v>14</v>
      </c>
    </row>
    <row r="55" spans="3:17">
      <c r="G55" s="2058" t="s">
        <v>67</v>
      </c>
      <c r="H55" s="810" t="s">
        <v>311</v>
      </c>
      <c r="I55" s="794">
        <v>-0.25</v>
      </c>
      <c r="J55" s="795">
        <v>-0.25</v>
      </c>
      <c r="K55" s="795">
        <v>-0.25</v>
      </c>
      <c r="L55" s="795">
        <v>-0.25</v>
      </c>
      <c r="M55" s="795">
        <v>-0.375</v>
      </c>
      <c r="N55" s="795">
        <v>-0.375</v>
      </c>
      <c r="O55" s="795">
        <v>-0.5</v>
      </c>
      <c r="P55" s="795" t="s">
        <v>14</v>
      </c>
      <c r="Q55" s="796" t="s">
        <v>14</v>
      </c>
    </row>
    <row r="56" spans="3:17">
      <c r="G56" s="2059"/>
      <c r="H56" s="810" t="s">
        <v>404</v>
      </c>
      <c r="I56" s="794">
        <v>-0.5</v>
      </c>
      <c r="J56" s="795">
        <v>-0.5</v>
      </c>
      <c r="K56" s="795">
        <v>-0.5</v>
      </c>
      <c r="L56" s="795">
        <v>-0.5</v>
      </c>
      <c r="M56" s="795">
        <v>-0.5</v>
      </c>
      <c r="N56" s="795">
        <v>-0.5</v>
      </c>
      <c r="O56" s="795" t="s">
        <v>14</v>
      </c>
      <c r="P56" s="795" t="s">
        <v>14</v>
      </c>
      <c r="Q56" s="796" t="s">
        <v>14</v>
      </c>
    </row>
    <row r="57" spans="3:17">
      <c r="G57" s="73"/>
      <c r="H57" s="73"/>
      <c r="I57" s="73"/>
      <c r="J57" s="73"/>
      <c r="K57" s="73"/>
      <c r="L57" s="73"/>
      <c r="M57" s="73"/>
      <c r="N57" s="73"/>
      <c r="O57" s="73"/>
      <c r="P57" s="73"/>
    </row>
    <row r="58" spans="3:17">
      <c r="G58" s="73"/>
      <c r="H58" s="73"/>
      <c r="I58" s="73"/>
      <c r="J58" s="73"/>
      <c r="K58" s="73"/>
      <c r="L58" s="73"/>
      <c r="M58" s="73"/>
      <c r="N58" s="73"/>
      <c r="O58" s="73"/>
      <c r="P58" s="73"/>
    </row>
    <row r="59" spans="3:17">
      <c r="G59" s="73"/>
      <c r="H59" s="73"/>
      <c r="I59" s="73"/>
      <c r="J59" s="73"/>
      <c r="K59" s="73"/>
      <c r="L59" s="73"/>
      <c r="M59" s="73"/>
      <c r="N59" s="73"/>
      <c r="O59" s="73"/>
      <c r="P59" s="73"/>
    </row>
    <row r="60" spans="3:17">
      <c r="G60" s="73"/>
      <c r="H60" s="73"/>
      <c r="I60" s="73"/>
      <c r="J60" s="73"/>
      <c r="K60" s="73"/>
      <c r="L60" s="73"/>
      <c r="M60" s="73"/>
      <c r="N60" s="73"/>
      <c r="O60" s="73"/>
      <c r="P60" s="73"/>
    </row>
    <row r="61" spans="3:17">
      <c r="G61" s="73"/>
      <c r="H61" s="73"/>
      <c r="I61" s="73"/>
      <c r="J61" s="73"/>
      <c r="K61" s="73"/>
      <c r="L61" s="73"/>
      <c r="M61" s="73"/>
      <c r="N61" s="73"/>
      <c r="O61" s="73"/>
      <c r="P61" s="73"/>
    </row>
    <row r="62" spans="3:17">
      <c r="G62" s="73"/>
      <c r="H62" s="73"/>
      <c r="I62" s="73"/>
      <c r="J62" s="73"/>
      <c r="K62" s="73"/>
      <c r="L62" s="73"/>
      <c r="M62" s="73"/>
      <c r="N62" s="73"/>
      <c r="O62" s="73"/>
      <c r="P62" s="73"/>
    </row>
    <row r="63" spans="3:17">
      <c r="G63" s="73"/>
      <c r="H63" s="73"/>
      <c r="I63" s="73"/>
      <c r="J63" s="73"/>
      <c r="K63" s="73"/>
      <c r="L63" s="73"/>
      <c r="M63" s="73"/>
      <c r="N63" s="73"/>
      <c r="O63" s="73"/>
      <c r="P63" s="73"/>
    </row>
    <row r="64" spans="3:17">
      <c r="G64" s="73"/>
      <c r="H64" s="73"/>
      <c r="I64" s="73"/>
      <c r="J64" s="73"/>
      <c r="K64" s="73"/>
      <c r="L64" s="73"/>
      <c r="M64" s="73"/>
      <c r="N64" s="73"/>
      <c r="O64" s="73"/>
      <c r="P64" s="73"/>
    </row>
    <row r="65" spans="7:16">
      <c r="G65" s="73"/>
      <c r="H65" s="73"/>
      <c r="I65" s="73"/>
      <c r="J65" s="73"/>
      <c r="K65" s="73"/>
      <c r="L65" s="73"/>
      <c r="M65" s="73"/>
      <c r="N65" s="73"/>
      <c r="O65" s="73"/>
      <c r="P65" s="73"/>
    </row>
    <row r="66" spans="7:16">
      <c r="G66" s="73"/>
      <c r="H66" s="73"/>
      <c r="I66" s="73"/>
      <c r="J66" s="73"/>
      <c r="K66" s="73"/>
      <c r="L66" s="73"/>
      <c r="M66" s="73"/>
      <c r="N66" s="73"/>
      <c r="O66" s="73"/>
      <c r="P66" s="73"/>
    </row>
    <row r="67" spans="7:16">
      <c r="G67" s="73"/>
      <c r="H67" s="73"/>
      <c r="I67" s="73"/>
      <c r="J67" s="73"/>
      <c r="K67" s="73"/>
      <c r="L67" s="73"/>
      <c r="M67" s="73"/>
      <c r="N67" s="73"/>
      <c r="O67" s="73"/>
      <c r="P67" s="73"/>
    </row>
    <row r="68" spans="7:16">
      <c r="G68" s="73"/>
      <c r="H68" s="73"/>
      <c r="I68" s="73"/>
      <c r="J68" s="73"/>
      <c r="K68" s="73"/>
      <c r="L68" s="73"/>
      <c r="M68" s="73"/>
      <c r="N68" s="73"/>
      <c r="O68" s="73"/>
      <c r="P68" s="73"/>
    </row>
    <row r="69" spans="7:16">
      <c r="G69" s="73"/>
      <c r="H69" s="73"/>
      <c r="I69" s="73"/>
      <c r="J69" s="73"/>
      <c r="K69" s="73"/>
      <c r="L69" s="73"/>
      <c r="M69" s="73"/>
      <c r="N69" s="73"/>
      <c r="O69" s="73"/>
      <c r="P69" s="73"/>
    </row>
    <row r="70" spans="7:16">
      <c r="G70" s="73"/>
      <c r="H70" s="73"/>
      <c r="I70" s="73"/>
      <c r="J70" s="73"/>
      <c r="K70" s="73"/>
      <c r="L70" s="73"/>
      <c r="M70" s="73"/>
      <c r="N70" s="73"/>
      <c r="O70" s="73"/>
      <c r="P70" s="73"/>
    </row>
    <row r="71" spans="7:16">
      <c r="G71" s="73"/>
      <c r="H71" s="73"/>
      <c r="I71" s="73"/>
      <c r="J71" s="73"/>
      <c r="K71" s="73"/>
      <c r="L71" s="73"/>
      <c r="M71" s="73"/>
      <c r="N71" s="73"/>
      <c r="O71" s="73"/>
      <c r="P71" s="73"/>
    </row>
    <row r="72" spans="7:16">
      <c r="G72" s="73"/>
      <c r="H72" s="73"/>
      <c r="I72" s="73"/>
      <c r="J72" s="73"/>
      <c r="K72" s="73"/>
      <c r="L72" s="73"/>
      <c r="M72" s="73"/>
      <c r="N72" s="73"/>
      <c r="O72" s="73"/>
      <c r="P72" s="73"/>
    </row>
    <row r="73" spans="7:16">
      <c r="G73" s="73"/>
      <c r="H73" s="73"/>
      <c r="I73" s="73"/>
      <c r="J73" s="73"/>
      <c r="K73" s="73"/>
      <c r="L73" s="73"/>
      <c r="M73" s="73"/>
      <c r="N73" s="73"/>
      <c r="O73" s="73"/>
      <c r="P73" s="73"/>
    </row>
    <row r="74" spans="7:16">
      <c r="G74" s="73"/>
      <c r="H74" s="73"/>
      <c r="I74" s="73"/>
      <c r="J74" s="73"/>
      <c r="K74" s="73"/>
      <c r="L74" s="73"/>
      <c r="M74" s="73"/>
      <c r="N74" s="73"/>
      <c r="O74" s="73"/>
      <c r="P74" s="73"/>
    </row>
    <row r="75" spans="7:16">
      <c r="G75" s="73"/>
      <c r="H75" s="73"/>
      <c r="I75" s="73"/>
      <c r="J75" s="73"/>
      <c r="K75" s="73"/>
      <c r="L75" s="73"/>
      <c r="M75" s="73"/>
      <c r="N75" s="73"/>
      <c r="O75" s="73"/>
      <c r="P75" s="73"/>
    </row>
    <row r="76" spans="7:16">
      <c r="G76" s="73"/>
      <c r="H76" s="73"/>
      <c r="I76" s="73"/>
      <c r="J76" s="73"/>
      <c r="K76" s="73"/>
      <c r="L76" s="73"/>
      <c r="M76" s="73"/>
      <c r="N76" s="73"/>
      <c r="O76" s="73"/>
      <c r="P76" s="73"/>
    </row>
    <row r="77" spans="7:16">
      <c r="G77" s="73"/>
      <c r="H77" s="73"/>
      <c r="I77" s="73"/>
      <c r="J77" s="73"/>
      <c r="K77" s="73"/>
      <c r="L77" s="73"/>
      <c r="M77" s="73"/>
      <c r="N77" s="73"/>
      <c r="O77" s="73"/>
      <c r="P77" s="73"/>
    </row>
    <row r="78" spans="7:16">
      <c r="G78" s="73"/>
      <c r="H78" s="73"/>
      <c r="I78" s="73"/>
      <c r="J78" s="73"/>
      <c r="K78" s="73"/>
      <c r="L78" s="73"/>
      <c r="M78" s="73"/>
      <c r="N78" s="73"/>
      <c r="O78" s="73"/>
      <c r="P78" s="73"/>
    </row>
    <row r="79" spans="7:16">
      <c r="G79" s="73"/>
      <c r="H79" s="73"/>
      <c r="I79" s="73"/>
      <c r="J79" s="73"/>
      <c r="K79" s="73"/>
      <c r="L79" s="73"/>
      <c r="M79" s="73"/>
      <c r="N79" s="73"/>
      <c r="O79" s="73"/>
      <c r="P79" s="73"/>
    </row>
    <row r="80" spans="7:16">
      <c r="G80" s="73"/>
      <c r="H80" s="73"/>
      <c r="I80" s="73"/>
      <c r="J80" s="73"/>
      <c r="K80" s="73"/>
      <c r="L80" s="73"/>
      <c r="M80" s="73"/>
      <c r="N80" s="73"/>
      <c r="O80" s="73"/>
    </row>
  </sheetData>
  <mergeCells count="12">
    <mergeCell ref="C6:E6"/>
    <mergeCell ref="G21:G27"/>
    <mergeCell ref="G51:G53"/>
    <mergeCell ref="G49:G50"/>
    <mergeCell ref="G44:G48"/>
    <mergeCell ref="G39:G43"/>
    <mergeCell ref="G55:G56"/>
    <mergeCell ref="S8:U8"/>
    <mergeCell ref="J13:N13"/>
    <mergeCell ref="G19:H19"/>
    <mergeCell ref="I19:Q19"/>
    <mergeCell ref="G36:G38"/>
  </mergeCells>
  <conditionalFormatting sqref="I24:P27">
    <cfRule type="cellIs" dxfId="109" priority="7" operator="between">
      <formula>101</formula>
      <formula>101.5</formula>
    </cfRule>
  </conditionalFormatting>
  <conditionalFormatting sqref="I32:P35">
    <cfRule type="cellIs" dxfId="108" priority="3" operator="between">
      <formula>101</formula>
      <formula>101.5</formula>
    </cfRule>
  </conditionalFormatting>
  <conditionalFormatting sqref="I36:Q38">
    <cfRule type="cellIs" dxfId="107" priority="1" operator="between">
      <formula>101</formula>
      <formula>101.5</formula>
    </cfRule>
  </conditionalFormatting>
  <conditionalFormatting sqref="K21:M23 N21:P25 Q21:Q27 H22 I28:Q28 K29:M31 N29:P33 Q29:Q35 H30">
    <cfRule type="cellIs" dxfId="106" priority="9" operator="between">
      <formula>101</formula>
      <formula>101.5</formula>
    </cfRule>
  </conditionalFormatting>
  <conditionalFormatting sqref="M26:M27">
    <cfRule type="cellIs" dxfId="105" priority="6" operator="between">
      <formula>101</formula>
      <formula>101.5</formula>
    </cfRule>
  </conditionalFormatting>
  <conditionalFormatting sqref="M34:M35">
    <cfRule type="cellIs" dxfId="104" priority="2" operator="between">
      <formula>101</formula>
      <formula>101.5</formula>
    </cfRule>
  </conditionalFormatting>
  <conditionalFormatting sqref="Q50">
    <cfRule type="cellIs" dxfId="103" priority="5" operator="between">
      <formula>101</formula>
      <formula>101.5</formula>
    </cfRule>
  </conditionalFormatting>
  <dataValidations count="2">
    <dataValidation type="list" allowBlank="1" showInputMessage="1" showErrorMessage="1" sqref="T14" xr:uid="{9FED95A1-8621-4C25-97BC-DA3248D13E9E}">
      <formula1>$C$8:$C$54</formula1>
    </dataValidation>
    <dataValidation type="list" allowBlank="1" showInputMessage="1" showErrorMessage="1" sqref="T15" xr:uid="{0D4AD38E-AF8B-4E6A-8538-589FE76B90F3}">
      <formula1>$I$20:$Q$20</formula1>
    </dataValidation>
  </dataValidations>
  <pageMargins left="0.7" right="0.7" top="0.75" bottom="0.75" header="0.3" footer="0.3"/>
  <pageSetup scale="4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BB6FCE96-7F74-429C-B3FD-1D3CD227D094}">
          <x14:formula1>
            <xm:f>margins!$AL$121:$AL$126</xm:f>
          </x14:formula1>
          <xm:sqref>T21</xm:sqref>
        </x14:dataValidation>
        <x14:dataValidation type="list" allowBlank="1" showInputMessage="1" showErrorMessage="1" xr:uid="{E4221E32-CA45-4847-8FFE-E9888B62EFB6}">
          <x14:formula1>
            <xm:f>margins!$AL$114:$AL$119</xm:f>
          </x14:formula1>
          <xm:sqref>T20</xm:sqref>
        </x14:dataValidation>
        <x14:dataValidation type="list" allowBlank="1" showInputMessage="1" showErrorMessage="1" xr:uid="{636F8AC8-3016-425E-8EF3-98F2905F4016}">
          <x14:formula1>
            <xm:f>margins!$AL$133:$AL$135</xm:f>
          </x14:formula1>
          <xm:sqref>T25</xm:sqref>
        </x14:dataValidation>
        <x14:dataValidation type="list" allowBlank="1" showInputMessage="1" showErrorMessage="1" xr:uid="{F7A4F470-97E2-4F26-8442-8BD2A1811E74}">
          <x14:formula1>
            <xm:f>margins!$AL$128:$AL$131</xm:f>
          </x14:formula1>
          <xm:sqref>T23</xm:sqref>
        </x14:dataValidation>
        <x14:dataValidation type="list" allowBlank="1" showInputMessage="1" showErrorMessage="1" xr:uid="{36B2DA83-2222-4ED9-9725-C4BF16916AD3}">
          <x14:formula1>
            <xm:f>margins!$AL$142:$AL$144</xm:f>
          </x14:formula1>
          <xm:sqref>T22</xm:sqref>
        </x14:dataValidation>
        <x14:dataValidation type="list" allowBlank="1" showInputMessage="1" showErrorMessage="1" xr:uid="{09FF35BA-66C9-4F1D-B8EC-3495B2DB7F39}">
          <x14:formula1>
            <xm:f>margins!$AL$139:$AL$140</xm:f>
          </x14:formula1>
          <xm:sqref>T24</xm:sqref>
        </x14:dataValidation>
        <x14:dataValidation type="list" allowBlank="1" showInputMessage="1" showErrorMessage="1" xr:uid="{450DAC5D-EE47-4344-B1B5-DD399C8C0D51}">
          <x14:formula1>
            <xm:f>margins!$AL$153:$AL$160</xm:f>
          </x14:formula1>
          <xm:sqref>T16 T18</xm:sqref>
        </x14:dataValidation>
        <x14:dataValidation type="list" allowBlank="1" showInputMessage="1" showErrorMessage="1" xr:uid="{FAB8038C-3B02-47C0-B013-60D880835EBB}">
          <x14:formula1>
            <xm:f>margins!$AL$146:$AL$147</xm:f>
          </x14:formula1>
          <xm:sqref>T17</xm:sqref>
        </x14:dataValidation>
        <x14:dataValidation type="list" allowBlank="1" showInputMessage="1" showErrorMessage="1" xr:uid="{4DE324B7-FF60-4C73-85F3-0158AC14B341}">
          <x14:formula1>
            <xm:f>margins!$AL$149:$AL$150</xm:f>
          </x14:formula1>
          <xm:sqref>T19</xm:sqref>
        </x14:dataValidation>
        <x14:dataValidation type="list" allowBlank="1" showInputMessage="1" showErrorMessage="1" xr:uid="{795766AD-E3FC-4C69-82B7-6C1A6D1E383E}">
          <x14:formula1>
            <xm:f>margins!$N$161:$N$163</xm:f>
          </x14:formula1>
          <xm:sqref>T13</xm:sqref>
        </x14:dataValidation>
        <x14:dataValidation type="list" allowBlank="1" showInputMessage="1" showErrorMessage="1" xr:uid="{B5C44198-5A89-42D1-9D6A-F2AAEB67B969}">
          <x14:formula1>
            <xm:f>margins!$N$165:$N$167</xm:f>
          </x14:formula1>
          <xm:sqref>T26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DFA40-0C92-4CBD-AD56-FBD3F9A5C318}">
  <sheetPr codeName="Sheet8">
    <pageSetUpPr fitToPage="1"/>
  </sheetPr>
  <dimension ref="B1:T76"/>
  <sheetViews>
    <sheetView showGridLines="0" topLeftCell="B1" workbookViewId="0">
      <selection activeCell="R71" sqref="R71"/>
    </sheetView>
  </sheetViews>
  <sheetFormatPr defaultRowHeight="15"/>
  <cols>
    <col min="1" max="2" width="3.7109375" style="1" customWidth="1"/>
    <col min="3" max="4" width="14.28515625" style="1" customWidth="1"/>
    <col min="5" max="5" width="1.7109375" style="1" customWidth="1"/>
    <col min="6" max="6" width="24.5703125" style="1" customWidth="1"/>
    <col min="7" max="7" width="23.85546875" style="1" customWidth="1"/>
    <col min="8" max="11" width="10.42578125" style="1" customWidth="1"/>
    <col min="12" max="15" width="10.42578125" customWidth="1"/>
    <col min="16" max="16" width="9.140625" style="1" customWidth="1"/>
    <col min="17" max="17" width="9.140625" style="1"/>
    <col min="18" max="20" width="21.85546875" style="1" customWidth="1"/>
    <col min="21" max="233" width="9.140625" style="1"/>
    <col min="234" max="235" width="3.7109375" style="1" customWidth="1"/>
    <col min="236" max="239" width="12.5703125" style="1" customWidth="1"/>
    <col min="240" max="240" width="3.7109375" style="1" customWidth="1"/>
    <col min="241" max="241" width="42.85546875" style="1" bestFit="1" customWidth="1"/>
    <col min="242" max="243" width="11.28515625" style="1" customWidth="1"/>
    <col min="244" max="244" width="12.5703125" style="1" customWidth="1"/>
    <col min="245" max="245" width="13.42578125" style="1" customWidth="1"/>
    <col min="246" max="246" width="31.28515625" style="1" bestFit="1" customWidth="1"/>
    <col min="247" max="248" width="11.85546875" style="1" customWidth="1"/>
    <col min="249" max="249" width="8.7109375" style="1" bestFit="1" customWidth="1"/>
    <col min="250" max="250" width="9.42578125" style="1" bestFit="1" customWidth="1"/>
    <col min="251" max="257" width="11.85546875" style="1" customWidth="1"/>
    <col min="258" max="258" width="5.7109375" style="1" customWidth="1"/>
    <col min="259" max="259" width="3.7109375" style="1" customWidth="1"/>
    <col min="260" max="489" width="9.140625" style="1"/>
    <col min="490" max="491" width="3.7109375" style="1" customWidth="1"/>
    <col min="492" max="495" width="12.5703125" style="1" customWidth="1"/>
    <col min="496" max="496" width="3.7109375" style="1" customWidth="1"/>
    <col min="497" max="497" width="42.85546875" style="1" bestFit="1" customWidth="1"/>
    <col min="498" max="499" width="11.28515625" style="1" customWidth="1"/>
    <col min="500" max="500" width="12.5703125" style="1" customWidth="1"/>
    <col min="501" max="501" width="13.42578125" style="1" customWidth="1"/>
    <col min="502" max="502" width="31.28515625" style="1" bestFit="1" customWidth="1"/>
    <col min="503" max="504" width="11.85546875" style="1" customWidth="1"/>
    <col min="505" max="505" width="8.7109375" style="1" bestFit="1" customWidth="1"/>
    <col min="506" max="506" width="9.42578125" style="1" bestFit="1" customWidth="1"/>
    <col min="507" max="513" width="11.85546875" style="1" customWidth="1"/>
    <col min="514" max="514" width="5.7109375" style="1" customWidth="1"/>
    <col min="515" max="515" width="3.7109375" style="1" customWidth="1"/>
    <col min="516" max="745" width="9.140625" style="1"/>
    <col min="746" max="747" width="3.7109375" style="1" customWidth="1"/>
    <col min="748" max="751" width="12.5703125" style="1" customWidth="1"/>
    <col min="752" max="752" width="3.7109375" style="1" customWidth="1"/>
    <col min="753" max="753" width="42.85546875" style="1" bestFit="1" customWidth="1"/>
    <col min="754" max="755" width="11.28515625" style="1" customWidth="1"/>
    <col min="756" max="756" width="12.5703125" style="1" customWidth="1"/>
    <col min="757" max="757" width="13.42578125" style="1" customWidth="1"/>
    <col min="758" max="758" width="31.28515625" style="1" bestFit="1" customWidth="1"/>
    <col min="759" max="760" width="11.85546875" style="1" customWidth="1"/>
    <col min="761" max="761" width="8.7109375" style="1" bestFit="1" customWidth="1"/>
    <col min="762" max="762" width="9.42578125" style="1" bestFit="1" customWidth="1"/>
    <col min="763" max="769" width="11.85546875" style="1" customWidth="1"/>
    <col min="770" max="770" width="5.7109375" style="1" customWidth="1"/>
    <col min="771" max="771" width="3.7109375" style="1" customWidth="1"/>
    <col min="772" max="1001" width="9.140625" style="1"/>
    <col min="1002" max="1003" width="3.7109375" style="1" customWidth="1"/>
    <col min="1004" max="1007" width="12.5703125" style="1" customWidth="1"/>
    <col min="1008" max="1008" width="3.7109375" style="1" customWidth="1"/>
    <col min="1009" max="1009" width="42.85546875" style="1" bestFit="1" customWidth="1"/>
    <col min="1010" max="1011" width="11.28515625" style="1" customWidth="1"/>
    <col min="1012" max="1012" width="12.5703125" style="1" customWidth="1"/>
    <col min="1013" max="1013" width="13.42578125" style="1" customWidth="1"/>
    <col min="1014" max="1014" width="31.28515625" style="1" bestFit="1" customWidth="1"/>
    <col min="1015" max="1016" width="11.85546875" style="1" customWidth="1"/>
    <col min="1017" max="1017" width="8.7109375" style="1" bestFit="1" customWidth="1"/>
    <col min="1018" max="1018" width="9.42578125" style="1" bestFit="1" customWidth="1"/>
    <col min="1019" max="1025" width="11.85546875" style="1" customWidth="1"/>
    <col min="1026" max="1026" width="5.7109375" style="1" customWidth="1"/>
    <col min="1027" max="1027" width="3.7109375" style="1" customWidth="1"/>
    <col min="1028" max="1257" width="9.140625" style="1"/>
    <col min="1258" max="1259" width="3.7109375" style="1" customWidth="1"/>
    <col min="1260" max="1263" width="12.5703125" style="1" customWidth="1"/>
    <col min="1264" max="1264" width="3.7109375" style="1" customWidth="1"/>
    <col min="1265" max="1265" width="42.85546875" style="1" bestFit="1" customWidth="1"/>
    <col min="1266" max="1267" width="11.28515625" style="1" customWidth="1"/>
    <col min="1268" max="1268" width="12.5703125" style="1" customWidth="1"/>
    <col min="1269" max="1269" width="13.42578125" style="1" customWidth="1"/>
    <col min="1270" max="1270" width="31.28515625" style="1" bestFit="1" customWidth="1"/>
    <col min="1271" max="1272" width="11.85546875" style="1" customWidth="1"/>
    <col min="1273" max="1273" width="8.7109375" style="1" bestFit="1" customWidth="1"/>
    <col min="1274" max="1274" width="9.42578125" style="1" bestFit="1" customWidth="1"/>
    <col min="1275" max="1281" width="11.85546875" style="1" customWidth="1"/>
    <col min="1282" max="1282" width="5.7109375" style="1" customWidth="1"/>
    <col min="1283" max="1283" width="3.7109375" style="1" customWidth="1"/>
    <col min="1284" max="1513" width="9.140625" style="1"/>
    <col min="1514" max="1515" width="3.7109375" style="1" customWidth="1"/>
    <col min="1516" max="1519" width="12.5703125" style="1" customWidth="1"/>
    <col min="1520" max="1520" width="3.7109375" style="1" customWidth="1"/>
    <col min="1521" max="1521" width="42.85546875" style="1" bestFit="1" customWidth="1"/>
    <col min="1522" max="1523" width="11.28515625" style="1" customWidth="1"/>
    <col min="1524" max="1524" width="12.5703125" style="1" customWidth="1"/>
    <col min="1525" max="1525" width="13.42578125" style="1" customWidth="1"/>
    <col min="1526" max="1526" width="31.28515625" style="1" bestFit="1" customWidth="1"/>
    <col min="1527" max="1528" width="11.85546875" style="1" customWidth="1"/>
    <col min="1529" max="1529" width="8.7109375" style="1" bestFit="1" customWidth="1"/>
    <col min="1530" max="1530" width="9.42578125" style="1" bestFit="1" customWidth="1"/>
    <col min="1531" max="1537" width="11.85546875" style="1" customWidth="1"/>
    <col min="1538" max="1538" width="5.7109375" style="1" customWidth="1"/>
    <col min="1539" max="1539" width="3.7109375" style="1" customWidth="1"/>
    <col min="1540" max="1769" width="9.140625" style="1"/>
    <col min="1770" max="1771" width="3.7109375" style="1" customWidth="1"/>
    <col min="1772" max="1775" width="12.5703125" style="1" customWidth="1"/>
    <col min="1776" max="1776" width="3.7109375" style="1" customWidth="1"/>
    <col min="1777" max="1777" width="42.85546875" style="1" bestFit="1" customWidth="1"/>
    <col min="1778" max="1779" width="11.28515625" style="1" customWidth="1"/>
    <col min="1780" max="1780" width="12.5703125" style="1" customWidth="1"/>
    <col min="1781" max="1781" width="13.42578125" style="1" customWidth="1"/>
    <col min="1782" max="1782" width="31.28515625" style="1" bestFit="1" customWidth="1"/>
    <col min="1783" max="1784" width="11.85546875" style="1" customWidth="1"/>
    <col min="1785" max="1785" width="8.7109375" style="1" bestFit="1" customWidth="1"/>
    <col min="1786" max="1786" width="9.42578125" style="1" bestFit="1" customWidth="1"/>
    <col min="1787" max="1793" width="11.85546875" style="1" customWidth="1"/>
    <col min="1794" max="1794" width="5.7109375" style="1" customWidth="1"/>
    <col min="1795" max="1795" width="3.7109375" style="1" customWidth="1"/>
    <col min="1796" max="2025" width="9.140625" style="1"/>
    <col min="2026" max="2027" width="3.7109375" style="1" customWidth="1"/>
    <col min="2028" max="2031" width="12.5703125" style="1" customWidth="1"/>
    <col min="2032" max="2032" width="3.7109375" style="1" customWidth="1"/>
    <col min="2033" max="2033" width="42.85546875" style="1" bestFit="1" customWidth="1"/>
    <col min="2034" max="2035" width="11.28515625" style="1" customWidth="1"/>
    <col min="2036" max="2036" width="12.5703125" style="1" customWidth="1"/>
    <col min="2037" max="2037" width="13.42578125" style="1" customWidth="1"/>
    <col min="2038" max="2038" width="31.28515625" style="1" bestFit="1" customWidth="1"/>
    <col min="2039" max="2040" width="11.85546875" style="1" customWidth="1"/>
    <col min="2041" max="2041" width="8.7109375" style="1" bestFit="1" customWidth="1"/>
    <col min="2042" max="2042" width="9.42578125" style="1" bestFit="1" customWidth="1"/>
    <col min="2043" max="2049" width="11.85546875" style="1" customWidth="1"/>
    <col min="2050" max="2050" width="5.7109375" style="1" customWidth="1"/>
    <col min="2051" max="2051" width="3.7109375" style="1" customWidth="1"/>
    <col min="2052" max="2281" width="9.140625" style="1"/>
    <col min="2282" max="2283" width="3.7109375" style="1" customWidth="1"/>
    <col min="2284" max="2287" width="12.5703125" style="1" customWidth="1"/>
    <col min="2288" max="2288" width="3.7109375" style="1" customWidth="1"/>
    <col min="2289" max="2289" width="42.85546875" style="1" bestFit="1" customWidth="1"/>
    <col min="2290" max="2291" width="11.28515625" style="1" customWidth="1"/>
    <col min="2292" max="2292" width="12.5703125" style="1" customWidth="1"/>
    <col min="2293" max="2293" width="13.42578125" style="1" customWidth="1"/>
    <col min="2294" max="2294" width="31.28515625" style="1" bestFit="1" customWidth="1"/>
    <col min="2295" max="2296" width="11.85546875" style="1" customWidth="1"/>
    <col min="2297" max="2297" width="8.7109375" style="1" bestFit="1" customWidth="1"/>
    <col min="2298" max="2298" width="9.42578125" style="1" bestFit="1" customWidth="1"/>
    <col min="2299" max="2305" width="11.85546875" style="1" customWidth="1"/>
    <col min="2306" max="2306" width="5.7109375" style="1" customWidth="1"/>
    <col min="2307" max="2307" width="3.7109375" style="1" customWidth="1"/>
    <col min="2308" max="2537" width="9.140625" style="1"/>
    <col min="2538" max="2539" width="3.7109375" style="1" customWidth="1"/>
    <col min="2540" max="2543" width="12.5703125" style="1" customWidth="1"/>
    <col min="2544" max="2544" width="3.7109375" style="1" customWidth="1"/>
    <col min="2545" max="2545" width="42.85546875" style="1" bestFit="1" customWidth="1"/>
    <col min="2546" max="2547" width="11.28515625" style="1" customWidth="1"/>
    <col min="2548" max="2548" width="12.5703125" style="1" customWidth="1"/>
    <col min="2549" max="2549" width="13.42578125" style="1" customWidth="1"/>
    <col min="2550" max="2550" width="31.28515625" style="1" bestFit="1" customWidth="1"/>
    <col min="2551" max="2552" width="11.85546875" style="1" customWidth="1"/>
    <col min="2553" max="2553" width="8.7109375" style="1" bestFit="1" customWidth="1"/>
    <col min="2554" max="2554" width="9.42578125" style="1" bestFit="1" customWidth="1"/>
    <col min="2555" max="2561" width="11.85546875" style="1" customWidth="1"/>
    <col min="2562" max="2562" width="5.7109375" style="1" customWidth="1"/>
    <col min="2563" max="2563" width="3.7109375" style="1" customWidth="1"/>
    <col min="2564" max="2793" width="9.140625" style="1"/>
    <col min="2794" max="2795" width="3.7109375" style="1" customWidth="1"/>
    <col min="2796" max="2799" width="12.5703125" style="1" customWidth="1"/>
    <col min="2800" max="2800" width="3.7109375" style="1" customWidth="1"/>
    <col min="2801" max="2801" width="42.85546875" style="1" bestFit="1" customWidth="1"/>
    <col min="2802" max="2803" width="11.28515625" style="1" customWidth="1"/>
    <col min="2804" max="2804" width="12.5703125" style="1" customWidth="1"/>
    <col min="2805" max="2805" width="13.42578125" style="1" customWidth="1"/>
    <col min="2806" max="2806" width="31.28515625" style="1" bestFit="1" customWidth="1"/>
    <col min="2807" max="2808" width="11.85546875" style="1" customWidth="1"/>
    <col min="2809" max="2809" width="8.7109375" style="1" bestFit="1" customWidth="1"/>
    <col min="2810" max="2810" width="9.42578125" style="1" bestFit="1" customWidth="1"/>
    <col min="2811" max="2817" width="11.85546875" style="1" customWidth="1"/>
    <col min="2818" max="2818" width="5.7109375" style="1" customWidth="1"/>
    <col min="2819" max="2819" width="3.7109375" style="1" customWidth="1"/>
    <col min="2820" max="3049" width="9.140625" style="1"/>
    <col min="3050" max="3051" width="3.7109375" style="1" customWidth="1"/>
    <col min="3052" max="3055" width="12.5703125" style="1" customWidth="1"/>
    <col min="3056" max="3056" width="3.7109375" style="1" customWidth="1"/>
    <col min="3057" max="3057" width="42.85546875" style="1" bestFit="1" customWidth="1"/>
    <col min="3058" max="3059" width="11.28515625" style="1" customWidth="1"/>
    <col min="3060" max="3060" width="12.5703125" style="1" customWidth="1"/>
    <col min="3061" max="3061" width="13.42578125" style="1" customWidth="1"/>
    <col min="3062" max="3062" width="31.28515625" style="1" bestFit="1" customWidth="1"/>
    <col min="3063" max="3064" width="11.85546875" style="1" customWidth="1"/>
    <col min="3065" max="3065" width="8.7109375" style="1" bestFit="1" customWidth="1"/>
    <col min="3066" max="3066" width="9.42578125" style="1" bestFit="1" customWidth="1"/>
    <col min="3067" max="3073" width="11.85546875" style="1" customWidth="1"/>
    <col min="3074" max="3074" width="5.7109375" style="1" customWidth="1"/>
    <col min="3075" max="3075" width="3.7109375" style="1" customWidth="1"/>
    <col min="3076" max="3305" width="9.140625" style="1"/>
    <col min="3306" max="3307" width="3.7109375" style="1" customWidth="1"/>
    <col min="3308" max="3311" width="12.5703125" style="1" customWidth="1"/>
    <col min="3312" max="3312" width="3.7109375" style="1" customWidth="1"/>
    <col min="3313" max="3313" width="42.85546875" style="1" bestFit="1" customWidth="1"/>
    <col min="3314" max="3315" width="11.28515625" style="1" customWidth="1"/>
    <col min="3316" max="3316" width="12.5703125" style="1" customWidth="1"/>
    <col min="3317" max="3317" width="13.42578125" style="1" customWidth="1"/>
    <col min="3318" max="3318" width="31.28515625" style="1" bestFit="1" customWidth="1"/>
    <col min="3319" max="3320" width="11.85546875" style="1" customWidth="1"/>
    <col min="3321" max="3321" width="8.7109375" style="1" bestFit="1" customWidth="1"/>
    <col min="3322" max="3322" width="9.42578125" style="1" bestFit="1" customWidth="1"/>
    <col min="3323" max="3329" width="11.85546875" style="1" customWidth="1"/>
    <col min="3330" max="3330" width="5.7109375" style="1" customWidth="1"/>
    <col min="3331" max="3331" width="3.7109375" style="1" customWidth="1"/>
    <col min="3332" max="3561" width="9.140625" style="1"/>
    <col min="3562" max="3563" width="3.7109375" style="1" customWidth="1"/>
    <col min="3564" max="3567" width="12.5703125" style="1" customWidth="1"/>
    <col min="3568" max="3568" width="3.7109375" style="1" customWidth="1"/>
    <col min="3569" max="3569" width="42.85546875" style="1" bestFit="1" customWidth="1"/>
    <col min="3570" max="3571" width="11.28515625" style="1" customWidth="1"/>
    <col min="3572" max="3572" width="12.5703125" style="1" customWidth="1"/>
    <col min="3573" max="3573" width="13.42578125" style="1" customWidth="1"/>
    <col min="3574" max="3574" width="31.28515625" style="1" bestFit="1" customWidth="1"/>
    <col min="3575" max="3576" width="11.85546875" style="1" customWidth="1"/>
    <col min="3577" max="3577" width="8.7109375" style="1" bestFit="1" customWidth="1"/>
    <col min="3578" max="3578" width="9.42578125" style="1" bestFit="1" customWidth="1"/>
    <col min="3579" max="3585" width="11.85546875" style="1" customWidth="1"/>
    <col min="3586" max="3586" width="5.7109375" style="1" customWidth="1"/>
    <col min="3587" max="3587" width="3.7109375" style="1" customWidth="1"/>
    <col min="3588" max="3817" width="9.140625" style="1"/>
    <col min="3818" max="3819" width="3.7109375" style="1" customWidth="1"/>
    <col min="3820" max="3823" width="12.5703125" style="1" customWidth="1"/>
    <col min="3824" max="3824" width="3.7109375" style="1" customWidth="1"/>
    <col min="3825" max="3825" width="42.85546875" style="1" bestFit="1" customWidth="1"/>
    <col min="3826" max="3827" width="11.28515625" style="1" customWidth="1"/>
    <col min="3828" max="3828" width="12.5703125" style="1" customWidth="1"/>
    <col min="3829" max="3829" width="13.42578125" style="1" customWidth="1"/>
    <col min="3830" max="3830" width="31.28515625" style="1" bestFit="1" customWidth="1"/>
    <col min="3831" max="3832" width="11.85546875" style="1" customWidth="1"/>
    <col min="3833" max="3833" width="8.7109375" style="1" bestFit="1" customWidth="1"/>
    <col min="3834" max="3834" width="9.42578125" style="1" bestFit="1" customWidth="1"/>
    <col min="3835" max="3841" width="11.85546875" style="1" customWidth="1"/>
    <col min="3842" max="3842" width="5.7109375" style="1" customWidth="1"/>
    <col min="3843" max="3843" width="3.7109375" style="1" customWidth="1"/>
    <col min="3844" max="4073" width="9.140625" style="1"/>
    <col min="4074" max="4075" width="3.7109375" style="1" customWidth="1"/>
    <col min="4076" max="4079" width="12.5703125" style="1" customWidth="1"/>
    <col min="4080" max="4080" width="3.7109375" style="1" customWidth="1"/>
    <col min="4081" max="4081" width="42.85546875" style="1" bestFit="1" customWidth="1"/>
    <col min="4082" max="4083" width="11.28515625" style="1" customWidth="1"/>
    <col min="4084" max="4084" width="12.5703125" style="1" customWidth="1"/>
    <col min="4085" max="4085" width="13.42578125" style="1" customWidth="1"/>
    <col min="4086" max="4086" width="31.28515625" style="1" bestFit="1" customWidth="1"/>
    <col min="4087" max="4088" width="11.85546875" style="1" customWidth="1"/>
    <col min="4089" max="4089" width="8.7109375" style="1" bestFit="1" customWidth="1"/>
    <col min="4090" max="4090" width="9.42578125" style="1" bestFit="1" customWidth="1"/>
    <col min="4091" max="4097" width="11.85546875" style="1" customWidth="1"/>
    <col min="4098" max="4098" width="5.7109375" style="1" customWidth="1"/>
    <col min="4099" max="4099" width="3.7109375" style="1" customWidth="1"/>
    <col min="4100" max="4329" width="9.140625" style="1"/>
    <col min="4330" max="4331" width="3.7109375" style="1" customWidth="1"/>
    <col min="4332" max="4335" width="12.5703125" style="1" customWidth="1"/>
    <col min="4336" max="4336" width="3.7109375" style="1" customWidth="1"/>
    <col min="4337" max="4337" width="42.85546875" style="1" bestFit="1" customWidth="1"/>
    <col min="4338" max="4339" width="11.28515625" style="1" customWidth="1"/>
    <col min="4340" max="4340" width="12.5703125" style="1" customWidth="1"/>
    <col min="4341" max="4341" width="13.42578125" style="1" customWidth="1"/>
    <col min="4342" max="4342" width="31.28515625" style="1" bestFit="1" customWidth="1"/>
    <col min="4343" max="4344" width="11.85546875" style="1" customWidth="1"/>
    <col min="4345" max="4345" width="8.7109375" style="1" bestFit="1" customWidth="1"/>
    <col min="4346" max="4346" width="9.42578125" style="1" bestFit="1" customWidth="1"/>
    <col min="4347" max="4353" width="11.85546875" style="1" customWidth="1"/>
    <col min="4354" max="4354" width="5.7109375" style="1" customWidth="1"/>
    <col min="4355" max="4355" width="3.7109375" style="1" customWidth="1"/>
    <col min="4356" max="4585" width="9.140625" style="1"/>
    <col min="4586" max="4587" width="3.7109375" style="1" customWidth="1"/>
    <col min="4588" max="4591" width="12.5703125" style="1" customWidth="1"/>
    <col min="4592" max="4592" width="3.7109375" style="1" customWidth="1"/>
    <col min="4593" max="4593" width="42.85546875" style="1" bestFit="1" customWidth="1"/>
    <col min="4594" max="4595" width="11.28515625" style="1" customWidth="1"/>
    <col min="4596" max="4596" width="12.5703125" style="1" customWidth="1"/>
    <col min="4597" max="4597" width="13.42578125" style="1" customWidth="1"/>
    <col min="4598" max="4598" width="31.28515625" style="1" bestFit="1" customWidth="1"/>
    <col min="4599" max="4600" width="11.85546875" style="1" customWidth="1"/>
    <col min="4601" max="4601" width="8.7109375" style="1" bestFit="1" customWidth="1"/>
    <col min="4602" max="4602" width="9.42578125" style="1" bestFit="1" customWidth="1"/>
    <col min="4603" max="4609" width="11.85546875" style="1" customWidth="1"/>
    <col min="4610" max="4610" width="5.7109375" style="1" customWidth="1"/>
    <col min="4611" max="4611" width="3.7109375" style="1" customWidth="1"/>
    <col min="4612" max="4841" width="9.140625" style="1"/>
    <col min="4842" max="4843" width="3.7109375" style="1" customWidth="1"/>
    <col min="4844" max="4847" width="12.5703125" style="1" customWidth="1"/>
    <col min="4848" max="4848" width="3.7109375" style="1" customWidth="1"/>
    <col min="4849" max="4849" width="42.85546875" style="1" bestFit="1" customWidth="1"/>
    <col min="4850" max="4851" width="11.28515625" style="1" customWidth="1"/>
    <col min="4852" max="4852" width="12.5703125" style="1" customWidth="1"/>
    <col min="4853" max="4853" width="13.42578125" style="1" customWidth="1"/>
    <col min="4854" max="4854" width="31.28515625" style="1" bestFit="1" customWidth="1"/>
    <col min="4855" max="4856" width="11.85546875" style="1" customWidth="1"/>
    <col min="4857" max="4857" width="8.7109375" style="1" bestFit="1" customWidth="1"/>
    <col min="4858" max="4858" width="9.42578125" style="1" bestFit="1" customWidth="1"/>
    <col min="4859" max="4865" width="11.85546875" style="1" customWidth="1"/>
    <col min="4866" max="4866" width="5.7109375" style="1" customWidth="1"/>
    <col min="4867" max="4867" width="3.7109375" style="1" customWidth="1"/>
    <col min="4868" max="5097" width="9.140625" style="1"/>
    <col min="5098" max="5099" width="3.7109375" style="1" customWidth="1"/>
    <col min="5100" max="5103" width="12.5703125" style="1" customWidth="1"/>
    <col min="5104" max="5104" width="3.7109375" style="1" customWidth="1"/>
    <col min="5105" max="5105" width="42.85546875" style="1" bestFit="1" customWidth="1"/>
    <col min="5106" max="5107" width="11.28515625" style="1" customWidth="1"/>
    <col min="5108" max="5108" width="12.5703125" style="1" customWidth="1"/>
    <col min="5109" max="5109" width="13.42578125" style="1" customWidth="1"/>
    <col min="5110" max="5110" width="31.28515625" style="1" bestFit="1" customWidth="1"/>
    <col min="5111" max="5112" width="11.85546875" style="1" customWidth="1"/>
    <col min="5113" max="5113" width="8.7109375" style="1" bestFit="1" customWidth="1"/>
    <col min="5114" max="5114" width="9.42578125" style="1" bestFit="1" customWidth="1"/>
    <col min="5115" max="5121" width="11.85546875" style="1" customWidth="1"/>
    <col min="5122" max="5122" width="5.7109375" style="1" customWidth="1"/>
    <col min="5123" max="5123" width="3.7109375" style="1" customWidth="1"/>
    <col min="5124" max="5353" width="9.140625" style="1"/>
    <col min="5354" max="5355" width="3.7109375" style="1" customWidth="1"/>
    <col min="5356" max="5359" width="12.5703125" style="1" customWidth="1"/>
    <col min="5360" max="5360" width="3.7109375" style="1" customWidth="1"/>
    <col min="5361" max="5361" width="42.85546875" style="1" bestFit="1" customWidth="1"/>
    <col min="5362" max="5363" width="11.28515625" style="1" customWidth="1"/>
    <col min="5364" max="5364" width="12.5703125" style="1" customWidth="1"/>
    <col min="5365" max="5365" width="13.42578125" style="1" customWidth="1"/>
    <col min="5366" max="5366" width="31.28515625" style="1" bestFit="1" customWidth="1"/>
    <col min="5367" max="5368" width="11.85546875" style="1" customWidth="1"/>
    <col min="5369" max="5369" width="8.7109375" style="1" bestFit="1" customWidth="1"/>
    <col min="5370" max="5370" width="9.42578125" style="1" bestFit="1" customWidth="1"/>
    <col min="5371" max="5377" width="11.85546875" style="1" customWidth="1"/>
    <col min="5378" max="5378" width="5.7109375" style="1" customWidth="1"/>
    <col min="5379" max="5379" width="3.7109375" style="1" customWidth="1"/>
    <col min="5380" max="5609" width="9.140625" style="1"/>
    <col min="5610" max="5611" width="3.7109375" style="1" customWidth="1"/>
    <col min="5612" max="5615" width="12.5703125" style="1" customWidth="1"/>
    <col min="5616" max="5616" width="3.7109375" style="1" customWidth="1"/>
    <col min="5617" max="5617" width="42.85546875" style="1" bestFit="1" customWidth="1"/>
    <col min="5618" max="5619" width="11.28515625" style="1" customWidth="1"/>
    <col min="5620" max="5620" width="12.5703125" style="1" customWidth="1"/>
    <col min="5621" max="5621" width="13.42578125" style="1" customWidth="1"/>
    <col min="5622" max="5622" width="31.28515625" style="1" bestFit="1" customWidth="1"/>
    <col min="5623" max="5624" width="11.85546875" style="1" customWidth="1"/>
    <col min="5625" max="5625" width="8.7109375" style="1" bestFit="1" customWidth="1"/>
    <col min="5626" max="5626" width="9.42578125" style="1" bestFit="1" customWidth="1"/>
    <col min="5627" max="5633" width="11.85546875" style="1" customWidth="1"/>
    <col min="5634" max="5634" width="5.7109375" style="1" customWidth="1"/>
    <col min="5635" max="5635" width="3.7109375" style="1" customWidth="1"/>
    <col min="5636" max="5865" width="9.140625" style="1"/>
    <col min="5866" max="5867" width="3.7109375" style="1" customWidth="1"/>
    <col min="5868" max="5871" width="12.5703125" style="1" customWidth="1"/>
    <col min="5872" max="5872" width="3.7109375" style="1" customWidth="1"/>
    <col min="5873" max="5873" width="42.85546875" style="1" bestFit="1" customWidth="1"/>
    <col min="5874" max="5875" width="11.28515625" style="1" customWidth="1"/>
    <col min="5876" max="5876" width="12.5703125" style="1" customWidth="1"/>
    <col min="5877" max="5877" width="13.42578125" style="1" customWidth="1"/>
    <col min="5878" max="5878" width="31.28515625" style="1" bestFit="1" customWidth="1"/>
    <col min="5879" max="5880" width="11.85546875" style="1" customWidth="1"/>
    <col min="5881" max="5881" width="8.7109375" style="1" bestFit="1" customWidth="1"/>
    <col min="5882" max="5882" width="9.42578125" style="1" bestFit="1" customWidth="1"/>
    <col min="5883" max="5889" width="11.85546875" style="1" customWidth="1"/>
    <col min="5890" max="5890" width="5.7109375" style="1" customWidth="1"/>
    <col min="5891" max="5891" width="3.7109375" style="1" customWidth="1"/>
    <col min="5892" max="6121" width="9.140625" style="1"/>
    <col min="6122" max="6123" width="3.7109375" style="1" customWidth="1"/>
    <col min="6124" max="6127" width="12.5703125" style="1" customWidth="1"/>
    <col min="6128" max="6128" width="3.7109375" style="1" customWidth="1"/>
    <col min="6129" max="6129" width="42.85546875" style="1" bestFit="1" customWidth="1"/>
    <col min="6130" max="6131" width="11.28515625" style="1" customWidth="1"/>
    <col min="6132" max="6132" width="12.5703125" style="1" customWidth="1"/>
    <col min="6133" max="6133" width="13.42578125" style="1" customWidth="1"/>
    <col min="6134" max="6134" width="31.28515625" style="1" bestFit="1" customWidth="1"/>
    <col min="6135" max="6136" width="11.85546875" style="1" customWidth="1"/>
    <col min="6137" max="6137" width="8.7109375" style="1" bestFit="1" customWidth="1"/>
    <col min="6138" max="6138" width="9.42578125" style="1" bestFit="1" customWidth="1"/>
    <col min="6139" max="6145" width="11.85546875" style="1" customWidth="1"/>
    <col min="6146" max="6146" width="5.7109375" style="1" customWidth="1"/>
    <col min="6147" max="6147" width="3.7109375" style="1" customWidth="1"/>
    <col min="6148" max="6377" width="9.140625" style="1"/>
    <col min="6378" max="6379" width="3.7109375" style="1" customWidth="1"/>
    <col min="6380" max="6383" width="12.5703125" style="1" customWidth="1"/>
    <col min="6384" max="6384" width="3.7109375" style="1" customWidth="1"/>
    <col min="6385" max="6385" width="42.85546875" style="1" bestFit="1" customWidth="1"/>
    <col min="6386" max="6387" width="11.28515625" style="1" customWidth="1"/>
    <col min="6388" max="6388" width="12.5703125" style="1" customWidth="1"/>
    <col min="6389" max="6389" width="13.42578125" style="1" customWidth="1"/>
    <col min="6390" max="6390" width="31.28515625" style="1" bestFit="1" customWidth="1"/>
    <col min="6391" max="6392" width="11.85546875" style="1" customWidth="1"/>
    <col min="6393" max="6393" width="8.7109375" style="1" bestFit="1" customWidth="1"/>
    <col min="6394" max="6394" width="9.42578125" style="1" bestFit="1" customWidth="1"/>
    <col min="6395" max="6401" width="11.85546875" style="1" customWidth="1"/>
    <col min="6402" max="6402" width="5.7109375" style="1" customWidth="1"/>
    <col min="6403" max="6403" width="3.7109375" style="1" customWidth="1"/>
    <col min="6404" max="6633" width="9.140625" style="1"/>
    <col min="6634" max="6635" width="3.7109375" style="1" customWidth="1"/>
    <col min="6636" max="6639" width="12.5703125" style="1" customWidth="1"/>
    <col min="6640" max="6640" width="3.7109375" style="1" customWidth="1"/>
    <col min="6641" max="6641" width="42.85546875" style="1" bestFit="1" customWidth="1"/>
    <col min="6642" max="6643" width="11.28515625" style="1" customWidth="1"/>
    <col min="6644" max="6644" width="12.5703125" style="1" customWidth="1"/>
    <col min="6645" max="6645" width="13.42578125" style="1" customWidth="1"/>
    <col min="6646" max="6646" width="31.28515625" style="1" bestFit="1" customWidth="1"/>
    <col min="6647" max="6648" width="11.85546875" style="1" customWidth="1"/>
    <col min="6649" max="6649" width="8.7109375" style="1" bestFit="1" customWidth="1"/>
    <col min="6650" max="6650" width="9.42578125" style="1" bestFit="1" customWidth="1"/>
    <col min="6651" max="6657" width="11.85546875" style="1" customWidth="1"/>
    <col min="6658" max="6658" width="5.7109375" style="1" customWidth="1"/>
    <col min="6659" max="6659" width="3.7109375" style="1" customWidth="1"/>
    <col min="6660" max="6889" width="9.140625" style="1"/>
    <col min="6890" max="6891" width="3.7109375" style="1" customWidth="1"/>
    <col min="6892" max="6895" width="12.5703125" style="1" customWidth="1"/>
    <col min="6896" max="6896" width="3.7109375" style="1" customWidth="1"/>
    <col min="6897" max="6897" width="42.85546875" style="1" bestFit="1" customWidth="1"/>
    <col min="6898" max="6899" width="11.28515625" style="1" customWidth="1"/>
    <col min="6900" max="6900" width="12.5703125" style="1" customWidth="1"/>
    <col min="6901" max="6901" width="13.42578125" style="1" customWidth="1"/>
    <col min="6902" max="6902" width="31.28515625" style="1" bestFit="1" customWidth="1"/>
    <col min="6903" max="6904" width="11.85546875" style="1" customWidth="1"/>
    <col min="6905" max="6905" width="8.7109375" style="1" bestFit="1" customWidth="1"/>
    <col min="6906" max="6906" width="9.42578125" style="1" bestFit="1" customWidth="1"/>
    <col min="6907" max="6913" width="11.85546875" style="1" customWidth="1"/>
    <col min="6914" max="6914" width="5.7109375" style="1" customWidth="1"/>
    <col min="6915" max="6915" width="3.7109375" style="1" customWidth="1"/>
    <col min="6916" max="7145" width="9.140625" style="1"/>
    <col min="7146" max="7147" width="3.7109375" style="1" customWidth="1"/>
    <col min="7148" max="7151" width="12.5703125" style="1" customWidth="1"/>
    <col min="7152" max="7152" width="3.7109375" style="1" customWidth="1"/>
    <col min="7153" max="7153" width="42.85546875" style="1" bestFit="1" customWidth="1"/>
    <col min="7154" max="7155" width="11.28515625" style="1" customWidth="1"/>
    <col min="7156" max="7156" width="12.5703125" style="1" customWidth="1"/>
    <col min="7157" max="7157" width="13.42578125" style="1" customWidth="1"/>
    <col min="7158" max="7158" width="31.28515625" style="1" bestFit="1" customWidth="1"/>
    <col min="7159" max="7160" width="11.85546875" style="1" customWidth="1"/>
    <col min="7161" max="7161" width="8.7109375" style="1" bestFit="1" customWidth="1"/>
    <col min="7162" max="7162" width="9.42578125" style="1" bestFit="1" customWidth="1"/>
    <col min="7163" max="7169" width="11.85546875" style="1" customWidth="1"/>
    <col min="7170" max="7170" width="5.7109375" style="1" customWidth="1"/>
    <col min="7171" max="7171" width="3.7109375" style="1" customWidth="1"/>
    <col min="7172" max="7401" width="9.140625" style="1"/>
    <col min="7402" max="7403" width="3.7109375" style="1" customWidth="1"/>
    <col min="7404" max="7407" width="12.5703125" style="1" customWidth="1"/>
    <col min="7408" max="7408" width="3.7109375" style="1" customWidth="1"/>
    <col min="7409" max="7409" width="42.85546875" style="1" bestFit="1" customWidth="1"/>
    <col min="7410" max="7411" width="11.28515625" style="1" customWidth="1"/>
    <col min="7412" max="7412" width="12.5703125" style="1" customWidth="1"/>
    <col min="7413" max="7413" width="13.42578125" style="1" customWidth="1"/>
    <col min="7414" max="7414" width="31.28515625" style="1" bestFit="1" customWidth="1"/>
    <col min="7415" max="7416" width="11.85546875" style="1" customWidth="1"/>
    <col min="7417" max="7417" width="8.7109375" style="1" bestFit="1" customWidth="1"/>
    <col min="7418" max="7418" width="9.42578125" style="1" bestFit="1" customWidth="1"/>
    <col min="7419" max="7425" width="11.85546875" style="1" customWidth="1"/>
    <col min="7426" max="7426" width="5.7109375" style="1" customWidth="1"/>
    <col min="7427" max="7427" width="3.7109375" style="1" customWidth="1"/>
    <col min="7428" max="7657" width="9.140625" style="1"/>
    <col min="7658" max="7659" width="3.7109375" style="1" customWidth="1"/>
    <col min="7660" max="7663" width="12.5703125" style="1" customWidth="1"/>
    <col min="7664" max="7664" width="3.7109375" style="1" customWidth="1"/>
    <col min="7665" max="7665" width="42.85546875" style="1" bestFit="1" customWidth="1"/>
    <col min="7666" max="7667" width="11.28515625" style="1" customWidth="1"/>
    <col min="7668" max="7668" width="12.5703125" style="1" customWidth="1"/>
    <col min="7669" max="7669" width="13.42578125" style="1" customWidth="1"/>
    <col min="7670" max="7670" width="31.28515625" style="1" bestFit="1" customWidth="1"/>
    <col min="7671" max="7672" width="11.85546875" style="1" customWidth="1"/>
    <col min="7673" max="7673" width="8.7109375" style="1" bestFit="1" customWidth="1"/>
    <col min="7674" max="7674" width="9.42578125" style="1" bestFit="1" customWidth="1"/>
    <col min="7675" max="7681" width="11.85546875" style="1" customWidth="1"/>
    <col min="7682" max="7682" width="5.7109375" style="1" customWidth="1"/>
    <col min="7683" max="7683" width="3.7109375" style="1" customWidth="1"/>
    <col min="7684" max="7913" width="9.140625" style="1"/>
    <col min="7914" max="7915" width="3.7109375" style="1" customWidth="1"/>
    <col min="7916" max="7919" width="12.5703125" style="1" customWidth="1"/>
    <col min="7920" max="7920" width="3.7109375" style="1" customWidth="1"/>
    <col min="7921" max="7921" width="42.85546875" style="1" bestFit="1" customWidth="1"/>
    <col min="7922" max="7923" width="11.28515625" style="1" customWidth="1"/>
    <col min="7924" max="7924" width="12.5703125" style="1" customWidth="1"/>
    <col min="7925" max="7925" width="13.42578125" style="1" customWidth="1"/>
    <col min="7926" max="7926" width="31.28515625" style="1" bestFit="1" customWidth="1"/>
    <col min="7927" max="7928" width="11.85546875" style="1" customWidth="1"/>
    <col min="7929" max="7929" width="8.7109375" style="1" bestFit="1" customWidth="1"/>
    <col min="7930" max="7930" width="9.42578125" style="1" bestFit="1" customWidth="1"/>
    <col min="7931" max="7937" width="11.85546875" style="1" customWidth="1"/>
    <col min="7938" max="7938" width="5.7109375" style="1" customWidth="1"/>
    <col min="7939" max="7939" width="3.7109375" style="1" customWidth="1"/>
    <col min="7940" max="8169" width="9.140625" style="1"/>
    <col min="8170" max="8171" width="3.7109375" style="1" customWidth="1"/>
    <col min="8172" max="8175" width="12.5703125" style="1" customWidth="1"/>
    <col min="8176" max="8176" width="3.7109375" style="1" customWidth="1"/>
    <col min="8177" max="8177" width="42.85546875" style="1" bestFit="1" customWidth="1"/>
    <col min="8178" max="8179" width="11.28515625" style="1" customWidth="1"/>
    <col min="8180" max="8180" width="12.5703125" style="1" customWidth="1"/>
    <col min="8181" max="8181" width="13.42578125" style="1" customWidth="1"/>
    <col min="8182" max="8182" width="31.28515625" style="1" bestFit="1" customWidth="1"/>
    <col min="8183" max="8184" width="11.85546875" style="1" customWidth="1"/>
    <col min="8185" max="8185" width="8.7109375" style="1" bestFit="1" customWidth="1"/>
    <col min="8186" max="8186" width="9.42578125" style="1" bestFit="1" customWidth="1"/>
    <col min="8187" max="8193" width="11.85546875" style="1" customWidth="1"/>
    <col min="8194" max="8194" width="5.7109375" style="1" customWidth="1"/>
    <col min="8195" max="8195" width="3.7109375" style="1" customWidth="1"/>
    <col min="8196" max="8425" width="9.140625" style="1"/>
    <col min="8426" max="8427" width="3.7109375" style="1" customWidth="1"/>
    <col min="8428" max="8431" width="12.5703125" style="1" customWidth="1"/>
    <col min="8432" max="8432" width="3.7109375" style="1" customWidth="1"/>
    <col min="8433" max="8433" width="42.85546875" style="1" bestFit="1" customWidth="1"/>
    <col min="8434" max="8435" width="11.28515625" style="1" customWidth="1"/>
    <col min="8436" max="8436" width="12.5703125" style="1" customWidth="1"/>
    <col min="8437" max="8437" width="13.42578125" style="1" customWidth="1"/>
    <col min="8438" max="8438" width="31.28515625" style="1" bestFit="1" customWidth="1"/>
    <col min="8439" max="8440" width="11.85546875" style="1" customWidth="1"/>
    <col min="8441" max="8441" width="8.7109375" style="1" bestFit="1" customWidth="1"/>
    <col min="8442" max="8442" width="9.42578125" style="1" bestFit="1" customWidth="1"/>
    <col min="8443" max="8449" width="11.85546875" style="1" customWidth="1"/>
    <col min="8450" max="8450" width="5.7109375" style="1" customWidth="1"/>
    <col min="8451" max="8451" width="3.7109375" style="1" customWidth="1"/>
    <col min="8452" max="8681" width="9.140625" style="1"/>
    <col min="8682" max="8683" width="3.7109375" style="1" customWidth="1"/>
    <col min="8684" max="8687" width="12.5703125" style="1" customWidth="1"/>
    <col min="8688" max="8688" width="3.7109375" style="1" customWidth="1"/>
    <col min="8689" max="8689" width="42.85546875" style="1" bestFit="1" customWidth="1"/>
    <col min="8690" max="8691" width="11.28515625" style="1" customWidth="1"/>
    <col min="8692" max="8692" width="12.5703125" style="1" customWidth="1"/>
    <col min="8693" max="8693" width="13.42578125" style="1" customWidth="1"/>
    <col min="8694" max="8694" width="31.28515625" style="1" bestFit="1" customWidth="1"/>
    <col min="8695" max="8696" width="11.85546875" style="1" customWidth="1"/>
    <col min="8697" max="8697" width="8.7109375" style="1" bestFit="1" customWidth="1"/>
    <col min="8698" max="8698" width="9.42578125" style="1" bestFit="1" customWidth="1"/>
    <col min="8699" max="8705" width="11.85546875" style="1" customWidth="1"/>
    <col min="8706" max="8706" width="5.7109375" style="1" customWidth="1"/>
    <col min="8707" max="8707" width="3.7109375" style="1" customWidth="1"/>
    <col min="8708" max="8937" width="9.140625" style="1"/>
    <col min="8938" max="8939" width="3.7109375" style="1" customWidth="1"/>
    <col min="8940" max="8943" width="12.5703125" style="1" customWidth="1"/>
    <col min="8944" max="8944" width="3.7109375" style="1" customWidth="1"/>
    <col min="8945" max="8945" width="42.85546875" style="1" bestFit="1" customWidth="1"/>
    <col min="8946" max="8947" width="11.28515625" style="1" customWidth="1"/>
    <col min="8948" max="8948" width="12.5703125" style="1" customWidth="1"/>
    <col min="8949" max="8949" width="13.42578125" style="1" customWidth="1"/>
    <col min="8950" max="8950" width="31.28515625" style="1" bestFit="1" customWidth="1"/>
    <col min="8951" max="8952" width="11.85546875" style="1" customWidth="1"/>
    <col min="8953" max="8953" width="8.7109375" style="1" bestFit="1" customWidth="1"/>
    <col min="8954" max="8954" width="9.42578125" style="1" bestFit="1" customWidth="1"/>
    <col min="8955" max="8961" width="11.85546875" style="1" customWidth="1"/>
    <col min="8962" max="8962" width="5.7109375" style="1" customWidth="1"/>
    <col min="8963" max="8963" width="3.7109375" style="1" customWidth="1"/>
    <col min="8964" max="9193" width="9.140625" style="1"/>
    <col min="9194" max="9195" width="3.7109375" style="1" customWidth="1"/>
    <col min="9196" max="9199" width="12.5703125" style="1" customWidth="1"/>
    <col min="9200" max="9200" width="3.7109375" style="1" customWidth="1"/>
    <col min="9201" max="9201" width="42.85546875" style="1" bestFit="1" customWidth="1"/>
    <col min="9202" max="9203" width="11.28515625" style="1" customWidth="1"/>
    <col min="9204" max="9204" width="12.5703125" style="1" customWidth="1"/>
    <col min="9205" max="9205" width="13.42578125" style="1" customWidth="1"/>
    <col min="9206" max="9206" width="31.28515625" style="1" bestFit="1" customWidth="1"/>
    <col min="9207" max="9208" width="11.85546875" style="1" customWidth="1"/>
    <col min="9209" max="9209" width="8.7109375" style="1" bestFit="1" customWidth="1"/>
    <col min="9210" max="9210" width="9.42578125" style="1" bestFit="1" customWidth="1"/>
    <col min="9211" max="9217" width="11.85546875" style="1" customWidth="1"/>
    <col min="9218" max="9218" width="5.7109375" style="1" customWidth="1"/>
    <col min="9219" max="9219" width="3.7109375" style="1" customWidth="1"/>
    <col min="9220" max="9449" width="9.140625" style="1"/>
    <col min="9450" max="9451" width="3.7109375" style="1" customWidth="1"/>
    <col min="9452" max="9455" width="12.5703125" style="1" customWidth="1"/>
    <col min="9456" max="9456" width="3.7109375" style="1" customWidth="1"/>
    <col min="9457" max="9457" width="42.85546875" style="1" bestFit="1" customWidth="1"/>
    <col min="9458" max="9459" width="11.28515625" style="1" customWidth="1"/>
    <col min="9460" max="9460" width="12.5703125" style="1" customWidth="1"/>
    <col min="9461" max="9461" width="13.42578125" style="1" customWidth="1"/>
    <col min="9462" max="9462" width="31.28515625" style="1" bestFit="1" customWidth="1"/>
    <col min="9463" max="9464" width="11.85546875" style="1" customWidth="1"/>
    <col min="9465" max="9465" width="8.7109375" style="1" bestFit="1" customWidth="1"/>
    <col min="9466" max="9466" width="9.42578125" style="1" bestFit="1" customWidth="1"/>
    <col min="9467" max="9473" width="11.85546875" style="1" customWidth="1"/>
    <col min="9474" max="9474" width="5.7109375" style="1" customWidth="1"/>
    <col min="9475" max="9475" width="3.7109375" style="1" customWidth="1"/>
    <col min="9476" max="9705" width="9.140625" style="1"/>
    <col min="9706" max="9707" width="3.7109375" style="1" customWidth="1"/>
    <col min="9708" max="9711" width="12.5703125" style="1" customWidth="1"/>
    <col min="9712" max="9712" width="3.7109375" style="1" customWidth="1"/>
    <col min="9713" max="9713" width="42.85546875" style="1" bestFit="1" customWidth="1"/>
    <col min="9714" max="9715" width="11.28515625" style="1" customWidth="1"/>
    <col min="9716" max="9716" width="12.5703125" style="1" customWidth="1"/>
    <col min="9717" max="9717" width="13.42578125" style="1" customWidth="1"/>
    <col min="9718" max="9718" width="31.28515625" style="1" bestFit="1" customWidth="1"/>
    <col min="9719" max="9720" width="11.85546875" style="1" customWidth="1"/>
    <col min="9721" max="9721" width="8.7109375" style="1" bestFit="1" customWidth="1"/>
    <col min="9722" max="9722" width="9.42578125" style="1" bestFit="1" customWidth="1"/>
    <col min="9723" max="9729" width="11.85546875" style="1" customWidth="1"/>
    <col min="9730" max="9730" width="5.7109375" style="1" customWidth="1"/>
    <col min="9731" max="9731" width="3.7109375" style="1" customWidth="1"/>
    <col min="9732" max="9961" width="9.140625" style="1"/>
    <col min="9962" max="9963" width="3.7109375" style="1" customWidth="1"/>
    <col min="9964" max="9967" width="12.5703125" style="1" customWidth="1"/>
    <col min="9968" max="9968" width="3.7109375" style="1" customWidth="1"/>
    <col min="9969" max="9969" width="42.85546875" style="1" bestFit="1" customWidth="1"/>
    <col min="9970" max="9971" width="11.28515625" style="1" customWidth="1"/>
    <col min="9972" max="9972" width="12.5703125" style="1" customWidth="1"/>
    <col min="9973" max="9973" width="13.42578125" style="1" customWidth="1"/>
    <col min="9974" max="9974" width="31.28515625" style="1" bestFit="1" customWidth="1"/>
    <col min="9975" max="9976" width="11.85546875" style="1" customWidth="1"/>
    <col min="9977" max="9977" width="8.7109375" style="1" bestFit="1" customWidth="1"/>
    <col min="9978" max="9978" width="9.42578125" style="1" bestFit="1" customWidth="1"/>
    <col min="9979" max="9985" width="11.85546875" style="1" customWidth="1"/>
    <col min="9986" max="9986" width="5.7109375" style="1" customWidth="1"/>
    <col min="9987" max="9987" width="3.7109375" style="1" customWidth="1"/>
    <col min="9988" max="10217" width="9.140625" style="1"/>
    <col min="10218" max="10219" width="3.7109375" style="1" customWidth="1"/>
    <col min="10220" max="10223" width="12.5703125" style="1" customWidth="1"/>
    <col min="10224" max="10224" width="3.7109375" style="1" customWidth="1"/>
    <col min="10225" max="10225" width="42.85546875" style="1" bestFit="1" customWidth="1"/>
    <col min="10226" max="10227" width="11.28515625" style="1" customWidth="1"/>
    <col min="10228" max="10228" width="12.5703125" style="1" customWidth="1"/>
    <col min="10229" max="10229" width="13.42578125" style="1" customWidth="1"/>
    <col min="10230" max="10230" width="31.28515625" style="1" bestFit="1" customWidth="1"/>
    <col min="10231" max="10232" width="11.85546875" style="1" customWidth="1"/>
    <col min="10233" max="10233" width="8.7109375" style="1" bestFit="1" customWidth="1"/>
    <col min="10234" max="10234" width="9.42578125" style="1" bestFit="1" customWidth="1"/>
    <col min="10235" max="10241" width="11.85546875" style="1" customWidth="1"/>
    <col min="10242" max="10242" width="5.7109375" style="1" customWidth="1"/>
    <col min="10243" max="10243" width="3.7109375" style="1" customWidth="1"/>
    <col min="10244" max="10473" width="9.140625" style="1"/>
    <col min="10474" max="10475" width="3.7109375" style="1" customWidth="1"/>
    <col min="10476" max="10479" width="12.5703125" style="1" customWidth="1"/>
    <col min="10480" max="10480" width="3.7109375" style="1" customWidth="1"/>
    <col min="10481" max="10481" width="42.85546875" style="1" bestFit="1" customWidth="1"/>
    <col min="10482" max="10483" width="11.28515625" style="1" customWidth="1"/>
    <col min="10484" max="10484" width="12.5703125" style="1" customWidth="1"/>
    <col min="10485" max="10485" width="13.42578125" style="1" customWidth="1"/>
    <col min="10486" max="10486" width="31.28515625" style="1" bestFit="1" customWidth="1"/>
    <col min="10487" max="10488" width="11.85546875" style="1" customWidth="1"/>
    <col min="10489" max="10489" width="8.7109375" style="1" bestFit="1" customWidth="1"/>
    <col min="10490" max="10490" width="9.42578125" style="1" bestFit="1" customWidth="1"/>
    <col min="10491" max="10497" width="11.85546875" style="1" customWidth="1"/>
    <col min="10498" max="10498" width="5.7109375" style="1" customWidth="1"/>
    <col min="10499" max="10499" width="3.7109375" style="1" customWidth="1"/>
    <col min="10500" max="10729" width="9.140625" style="1"/>
    <col min="10730" max="10731" width="3.7109375" style="1" customWidth="1"/>
    <col min="10732" max="10735" width="12.5703125" style="1" customWidth="1"/>
    <col min="10736" max="10736" width="3.7109375" style="1" customWidth="1"/>
    <col min="10737" max="10737" width="42.85546875" style="1" bestFit="1" customWidth="1"/>
    <col min="10738" max="10739" width="11.28515625" style="1" customWidth="1"/>
    <col min="10740" max="10740" width="12.5703125" style="1" customWidth="1"/>
    <col min="10741" max="10741" width="13.42578125" style="1" customWidth="1"/>
    <col min="10742" max="10742" width="31.28515625" style="1" bestFit="1" customWidth="1"/>
    <col min="10743" max="10744" width="11.85546875" style="1" customWidth="1"/>
    <col min="10745" max="10745" width="8.7109375" style="1" bestFit="1" customWidth="1"/>
    <col min="10746" max="10746" width="9.42578125" style="1" bestFit="1" customWidth="1"/>
    <col min="10747" max="10753" width="11.85546875" style="1" customWidth="1"/>
    <col min="10754" max="10754" width="5.7109375" style="1" customWidth="1"/>
    <col min="10755" max="10755" width="3.7109375" style="1" customWidth="1"/>
    <col min="10756" max="10985" width="9.140625" style="1"/>
    <col min="10986" max="10987" width="3.7109375" style="1" customWidth="1"/>
    <col min="10988" max="10991" width="12.5703125" style="1" customWidth="1"/>
    <col min="10992" max="10992" width="3.7109375" style="1" customWidth="1"/>
    <col min="10993" max="10993" width="42.85546875" style="1" bestFit="1" customWidth="1"/>
    <col min="10994" max="10995" width="11.28515625" style="1" customWidth="1"/>
    <col min="10996" max="10996" width="12.5703125" style="1" customWidth="1"/>
    <col min="10997" max="10997" width="13.42578125" style="1" customWidth="1"/>
    <col min="10998" max="10998" width="31.28515625" style="1" bestFit="1" customWidth="1"/>
    <col min="10999" max="11000" width="11.85546875" style="1" customWidth="1"/>
    <col min="11001" max="11001" width="8.7109375" style="1" bestFit="1" customWidth="1"/>
    <col min="11002" max="11002" width="9.42578125" style="1" bestFit="1" customWidth="1"/>
    <col min="11003" max="11009" width="11.85546875" style="1" customWidth="1"/>
    <col min="11010" max="11010" width="5.7109375" style="1" customWidth="1"/>
    <col min="11011" max="11011" width="3.7109375" style="1" customWidth="1"/>
    <col min="11012" max="11241" width="9.140625" style="1"/>
    <col min="11242" max="11243" width="3.7109375" style="1" customWidth="1"/>
    <col min="11244" max="11247" width="12.5703125" style="1" customWidth="1"/>
    <col min="11248" max="11248" width="3.7109375" style="1" customWidth="1"/>
    <col min="11249" max="11249" width="42.85546875" style="1" bestFit="1" customWidth="1"/>
    <col min="11250" max="11251" width="11.28515625" style="1" customWidth="1"/>
    <col min="11252" max="11252" width="12.5703125" style="1" customWidth="1"/>
    <col min="11253" max="11253" width="13.42578125" style="1" customWidth="1"/>
    <col min="11254" max="11254" width="31.28515625" style="1" bestFit="1" customWidth="1"/>
    <col min="11255" max="11256" width="11.85546875" style="1" customWidth="1"/>
    <col min="11257" max="11257" width="8.7109375" style="1" bestFit="1" customWidth="1"/>
    <col min="11258" max="11258" width="9.42578125" style="1" bestFit="1" customWidth="1"/>
    <col min="11259" max="11265" width="11.85546875" style="1" customWidth="1"/>
    <col min="11266" max="11266" width="5.7109375" style="1" customWidth="1"/>
    <col min="11267" max="11267" width="3.7109375" style="1" customWidth="1"/>
    <col min="11268" max="11497" width="9.140625" style="1"/>
    <col min="11498" max="11499" width="3.7109375" style="1" customWidth="1"/>
    <col min="11500" max="11503" width="12.5703125" style="1" customWidth="1"/>
    <col min="11504" max="11504" width="3.7109375" style="1" customWidth="1"/>
    <col min="11505" max="11505" width="42.85546875" style="1" bestFit="1" customWidth="1"/>
    <col min="11506" max="11507" width="11.28515625" style="1" customWidth="1"/>
    <col min="11508" max="11508" width="12.5703125" style="1" customWidth="1"/>
    <col min="11509" max="11509" width="13.42578125" style="1" customWidth="1"/>
    <col min="11510" max="11510" width="31.28515625" style="1" bestFit="1" customWidth="1"/>
    <col min="11511" max="11512" width="11.85546875" style="1" customWidth="1"/>
    <col min="11513" max="11513" width="8.7109375" style="1" bestFit="1" customWidth="1"/>
    <col min="11514" max="11514" width="9.42578125" style="1" bestFit="1" customWidth="1"/>
    <col min="11515" max="11521" width="11.85546875" style="1" customWidth="1"/>
    <col min="11522" max="11522" width="5.7109375" style="1" customWidth="1"/>
    <col min="11523" max="11523" width="3.7109375" style="1" customWidth="1"/>
    <col min="11524" max="11753" width="9.140625" style="1"/>
    <col min="11754" max="11755" width="3.7109375" style="1" customWidth="1"/>
    <col min="11756" max="11759" width="12.5703125" style="1" customWidth="1"/>
    <col min="11760" max="11760" width="3.7109375" style="1" customWidth="1"/>
    <col min="11761" max="11761" width="42.85546875" style="1" bestFit="1" customWidth="1"/>
    <col min="11762" max="11763" width="11.28515625" style="1" customWidth="1"/>
    <col min="11764" max="11764" width="12.5703125" style="1" customWidth="1"/>
    <col min="11765" max="11765" width="13.42578125" style="1" customWidth="1"/>
    <col min="11766" max="11766" width="31.28515625" style="1" bestFit="1" customWidth="1"/>
    <col min="11767" max="11768" width="11.85546875" style="1" customWidth="1"/>
    <col min="11769" max="11769" width="8.7109375" style="1" bestFit="1" customWidth="1"/>
    <col min="11770" max="11770" width="9.42578125" style="1" bestFit="1" customWidth="1"/>
    <col min="11771" max="11777" width="11.85546875" style="1" customWidth="1"/>
    <col min="11778" max="11778" width="5.7109375" style="1" customWidth="1"/>
    <col min="11779" max="11779" width="3.7109375" style="1" customWidth="1"/>
    <col min="11780" max="12009" width="9.140625" style="1"/>
    <col min="12010" max="12011" width="3.7109375" style="1" customWidth="1"/>
    <col min="12012" max="12015" width="12.5703125" style="1" customWidth="1"/>
    <col min="12016" max="12016" width="3.7109375" style="1" customWidth="1"/>
    <col min="12017" max="12017" width="42.85546875" style="1" bestFit="1" customWidth="1"/>
    <col min="12018" max="12019" width="11.28515625" style="1" customWidth="1"/>
    <col min="12020" max="12020" width="12.5703125" style="1" customWidth="1"/>
    <col min="12021" max="12021" width="13.42578125" style="1" customWidth="1"/>
    <col min="12022" max="12022" width="31.28515625" style="1" bestFit="1" customWidth="1"/>
    <col min="12023" max="12024" width="11.85546875" style="1" customWidth="1"/>
    <col min="12025" max="12025" width="8.7109375" style="1" bestFit="1" customWidth="1"/>
    <col min="12026" max="12026" width="9.42578125" style="1" bestFit="1" customWidth="1"/>
    <col min="12027" max="12033" width="11.85546875" style="1" customWidth="1"/>
    <col min="12034" max="12034" width="5.7109375" style="1" customWidth="1"/>
    <col min="12035" max="12035" width="3.7109375" style="1" customWidth="1"/>
    <col min="12036" max="12265" width="9.140625" style="1"/>
    <col min="12266" max="12267" width="3.7109375" style="1" customWidth="1"/>
    <col min="12268" max="12271" width="12.5703125" style="1" customWidth="1"/>
    <col min="12272" max="12272" width="3.7109375" style="1" customWidth="1"/>
    <col min="12273" max="12273" width="42.85546875" style="1" bestFit="1" customWidth="1"/>
    <col min="12274" max="12275" width="11.28515625" style="1" customWidth="1"/>
    <col min="12276" max="12276" width="12.5703125" style="1" customWidth="1"/>
    <col min="12277" max="12277" width="13.42578125" style="1" customWidth="1"/>
    <col min="12278" max="12278" width="31.28515625" style="1" bestFit="1" customWidth="1"/>
    <col min="12279" max="12280" width="11.85546875" style="1" customWidth="1"/>
    <col min="12281" max="12281" width="8.7109375" style="1" bestFit="1" customWidth="1"/>
    <col min="12282" max="12282" width="9.42578125" style="1" bestFit="1" customWidth="1"/>
    <col min="12283" max="12289" width="11.85546875" style="1" customWidth="1"/>
    <col min="12290" max="12290" width="5.7109375" style="1" customWidth="1"/>
    <col min="12291" max="12291" width="3.7109375" style="1" customWidth="1"/>
    <col min="12292" max="12521" width="9.140625" style="1"/>
    <col min="12522" max="12523" width="3.7109375" style="1" customWidth="1"/>
    <col min="12524" max="12527" width="12.5703125" style="1" customWidth="1"/>
    <col min="12528" max="12528" width="3.7109375" style="1" customWidth="1"/>
    <col min="12529" max="12529" width="42.85546875" style="1" bestFit="1" customWidth="1"/>
    <col min="12530" max="12531" width="11.28515625" style="1" customWidth="1"/>
    <col min="12532" max="12532" width="12.5703125" style="1" customWidth="1"/>
    <col min="12533" max="12533" width="13.42578125" style="1" customWidth="1"/>
    <col min="12534" max="12534" width="31.28515625" style="1" bestFit="1" customWidth="1"/>
    <col min="12535" max="12536" width="11.85546875" style="1" customWidth="1"/>
    <col min="12537" max="12537" width="8.7109375" style="1" bestFit="1" customWidth="1"/>
    <col min="12538" max="12538" width="9.42578125" style="1" bestFit="1" customWidth="1"/>
    <col min="12539" max="12545" width="11.85546875" style="1" customWidth="1"/>
    <col min="12546" max="12546" width="5.7109375" style="1" customWidth="1"/>
    <col min="12547" max="12547" width="3.7109375" style="1" customWidth="1"/>
    <col min="12548" max="12777" width="9.140625" style="1"/>
    <col min="12778" max="12779" width="3.7109375" style="1" customWidth="1"/>
    <col min="12780" max="12783" width="12.5703125" style="1" customWidth="1"/>
    <col min="12784" max="12784" width="3.7109375" style="1" customWidth="1"/>
    <col min="12785" max="12785" width="42.85546875" style="1" bestFit="1" customWidth="1"/>
    <col min="12786" max="12787" width="11.28515625" style="1" customWidth="1"/>
    <col min="12788" max="12788" width="12.5703125" style="1" customWidth="1"/>
    <col min="12789" max="12789" width="13.42578125" style="1" customWidth="1"/>
    <col min="12790" max="12790" width="31.28515625" style="1" bestFit="1" customWidth="1"/>
    <col min="12791" max="12792" width="11.85546875" style="1" customWidth="1"/>
    <col min="12793" max="12793" width="8.7109375" style="1" bestFit="1" customWidth="1"/>
    <col min="12794" max="12794" width="9.42578125" style="1" bestFit="1" customWidth="1"/>
    <col min="12795" max="12801" width="11.85546875" style="1" customWidth="1"/>
    <col min="12802" max="12802" width="5.7109375" style="1" customWidth="1"/>
    <col min="12803" max="12803" width="3.7109375" style="1" customWidth="1"/>
    <col min="12804" max="13033" width="9.140625" style="1"/>
    <col min="13034" max="13035" width="3.7109375" style="1" customWidth="1"/>
    <col min="13036" max="13039" width="12.5703125" style="1" customWidth="1"/>
    <col min="13040" max="13040" width="3.7109375" style="1" customWidth="1"/>
    <col min="13041" max="13041" width="42.85546875" style="1" bestFit="1" customWidth="1"/>
    <col min="13042" max="13043" width="11.28515625" style="1" customWidth="1"/>
    <col min="13044" max="13044" width="12.5703125" style="1" customWidth="1"/>
    <col min="13045" max="13045" width="13.42578125" style="1" customWidth="1"/>
    <col min="13046" max="13046" width="31.28515625" style="1" bestFit="1" customWidth="1"/>
    <col min="13047" max="13048" width="11.85546875" style="1" customWidth="1"/>
    <col min="13049" max="13049" width="8.7109375" style="1" bestFit="1" customWidth="1"/>
    <col min="13050" max="13050" width="9.42578125" style="1" bestFit="1" customWidth="1"/>
    <col min="13051" max="13057" width="11.85546875" style="1" customWidth="1"/>
    <col min="13058" max="13058" width="5.7109375" style="1" customWidth="1"/>
    <col min="13059" max="13059" width="3.7109375" style="1" customWidth="1"/>
    <col min="13060" max="13289" width="9.140625" style="1"/>
    <col min="13290" max="13291" width="3.7109375" style="1" customWidth="1"/>
    <col min="13292" max="13295" width="12.5703125" style="1" customWidth="1"/>
    <col min="13296" max="13296" width="3.7109375" style="1" customWidth="1"/>
    <col min="13297" max="13297" width="42.85546875" style="1" bestFit="1" customWidth="1"/>
    <col min="13298" max="13299" width="11.28515625" style="1" customWidth="1"/>
    <col min="13300" max="13300" width="12.5703125" style="1" customWidth="1"/>
    <col min="13301" max="13301" width="13.42578125" style="1" customWidth="1"/>
    <col min="13302" max="13302" width="31.28515625" style="1" bestFit="1" customWidth="1"/>
    <col min="13303" max="13304" width="11.85546875" style="1" customWidth="1"/>
    <col min="13305" max="13305" width="8.7109375" style="1" bestFit="1" customWidth="1"/>
    <col min="13306" max="13306" width="9.42578125" style="1" bestFit="1" customWidth="1"/>
    <col min="13307" max="13313" width="11.85546875" style="1" customWidth="1"/>
    <col min="13314" max="13314" width="5.7109375" style="1" customWidth="1"/>
    <col min="13315" max="13315" width="3.7109375" style="1" customWidth="1"/>
    <col min="13316" max="13545" width="9.140625" style="1"/>
    <col min="13546" max="13547" width="3.7109375" style="1" customWidth="1"/>
    <col min="13548" max="13551" width="12.5703125" style="1" customWidth="1"/>
    <col min="13552" max="13552" width="3.7109375" style="1" customWidth="1"/>
    <col min="13553" max="13553" width="42.85546875" style="1" bestFit="1" customWidth="1"/>
    <col min="13554" max="13555" width="11.28515625" style="1" customWidth="1"/>
    <col min="13556" max="13556" width="12.5703125" style="1" customWidth="1"/>
    <col min="13557" max="13557" width="13.42578125" style="1" customWidth="1"/>
    <col min="13558" max="13558" width="31.28515625" style="1" bestFit="1" customWidth="1"/>
    <col min="13559" max="13560" width="11.85546875" style="1" customWidth="1"/>
    <col min="13561" max="13561" width="8.7109375" style="1" bestFit="1" customWidth="1"/>
    <col min="13562" max="13562" width="9.42578125" style="1" bestFit="1" customWidth="1"/>
    <col min="13563" max="13569" width="11.85546875" style="1" customWidth="1"/>
    <col min="13570" max="13570" width="5.7109375" style="1" customWidth="1"/>
    <col min="13571" max="13571" width="3.7109375" style="1" customWidth="1"/>
    <col min="13572" max="13801" width="9.140625" style="1"/>
    <col min="13802" max="13803" width="3.7109375" style="1" customWidth="1"/>
    <col min="13804" max="13807" width="12.5703125" style="1" customWidth="1"/>
    <col min="13808" max="13808" width="3.7109375" style="1" customWidth="1"/>
    <col min="13809" max="13809" width="42.85546875" style="1" bestFit="1" customWidth="1"/>
    <col min="13810" max="13811" width="11.28515625" style="1" customWidth="1"/>
    <col min="13812" max="13812" width="12.5703125" style="1" customWidth="1"/>
    <col min="13813" max="13813" width="13.42578125" style="1" customWidth="1"/>
    <col min="13814" max="13814" width="31.28515625" style="1" bestFit="1" customWidth="1"/>
    <col min="13815" max="13816" width="11.85546875" style="1" customWidth="1"/>
    <col min="13817" max="13817" width="8.7109375" style="1" bestFit="1" customWidth="1"/>
    <col min="13818" max="13818" width="9.42578125" style="1" bestFit="1" customWidth="1"/>
    <col min="13819" max="13825" width="11.85546875" style="1" customWidth="1"/>
    <col min="13826" max="13826" width="5.7109375" style="1" customWidth="1"/>
    <col min="13827" max="13827" width="3.7109375" style="1" customWidth="1"/>
    <col min="13828" max="14057" width="9.140625" style="1"/>
    <col min="14058" max="14059" width="3.7109375" style="1" customWidth="1"/>
    <col min="14060" max="14063" width="12.5703125" style="1" customWidth="1"/>
    <col min="14064" max="14064" width="3.7109375" style="1" customWidth="1"/>
    <col min="14065" max="14065" width="42.85546875" style="1" bestFit="1" customWidth="1"/>
    <col min="14066" max="14067" width="11.28515625" style="1" customWidth="1"/>
    <col min="14068" max="14068" width="12.5703125" style="1" customWidth="1"/>
    <col min="14069" max="14069" width="13.42578125" style="1" customWidth="1"/>
    <col min="14070" max="14070" width="31.28515625" style="1" bestFit="1" customWidth="1"/>
    <col min="14071" max="14072" width="11.85546875" style="1" customWidth="1"/>
    <col min="14073" max="14073" width="8.7109375" style="1" bestFit="1" customWidth="1"/>
    <col min="14074" max="14074" width="9.42578125" style="1" bestFit="1" customWidth="1"/>
    <col min="14075" max="14081" width="11.85546875" style="1" customWidth="1"/>
    <col min="14082" max="14082" width="5.7109375" style="1" customWidth="1"/>
    <col min="14083" max="14083" width="3.7109375" style="1" customWidth="1"/>
    <col min="14084" max="14313" width="9.140625" style="1"/>
    <col min="14314" max="14315" width="3.7109375" style="1" customWidth="1"/>
    <col min="14316" max="14319" width="12.5703125" style="1" customWidth="1"/>
    <col min="14320" max="14320" width="3.7109375" style="1" customWidth="1"/>
    <col min="14321" max="14321" width="42.85546875" style="1" bestFit="1" customWidth="1"/>
    <col min="14322" max="14323" width="11.28515625" style="1" customWidth="1"/>
    <col min="14324" max="14324" width="12.5703125" style="1" customWidth="1"/>
    <col min="14325" max="14325" width="13.42578125" style="1" customWidth="1"/>
    <col min="14326" max="14326" width="31.28515625" style="1" bestFit="1" customWidth="1"/>
    <col min="14327" max="14328" width="11.85546875" style="1" customWidth="1"/>
    <col min="14329" max="14329" width="8.7109375" style="1" bestFit="1" customWidth="1"/>
    <col min="14330" max="14330" width="9.42578125" style="1" bestFit="1" customWidth="1"/>
    <col min="14331" max="14337" width="11.85546875" style="1" customWidth="1"/>
    <col min="14338" max="14338" width="5.7109375" style="1" customWidth="1"/>
    <col min="14339" max="14339" width="3.7109375" style="1" customWidth="1"/>
    <col min="14340" max="14569" width="9.140625" style="1"/>
    <col min="14570" max="14571" width="3.7109375" style="1" customWidth="1"/>
    <col min="14572" max="14575" width="12.5703125" style="1" customWidth="1"/>
    <col min="14576" max="14576" width="3.7109375" style="1" customWidth="1"/>
    <col min="14577" max="14577" width="42.85546875" style="1" bestFit="1" customWidth="1"/>
    <col min="14578" max="14579" width="11.28515625" style="1" customWidth="1"/>
    <col min="14580" max="14580" width="12.5703125" style="1" customWidth="1"/>
    <col min="14581" max="14581" width="13.42578125" style="1" customWidth="1"/>
    <col min="14582" max="14582" width="31.28515625" style="1" bestFit="1" customWidth="1"/>
    <col min="14583" max="14584" width="11.85546875" style="1" customWidth="1"/>
    <col min="14585" max="14585" width="8.7109375" style="1" bestFit="1" customWidth="1"/>
    <col min="14586" max="14586" width="9.42578125" style="1" bestFit="1" customWidth="1"/>
    <col min="14587" max="14593" width="11.85546875" style="1" customWidth="1"/>
    <col min="14594" max="14594" width="5.7109375" style="1" customWidth="1"/>
    <col min="14595" max="14595" width="3.7109375" style="1" customWidth="1"/>
    <col min="14596" max="14825" width="9.140625" style="1"/>
    <col min="14826" max="14827" width="3.7109375" style="1" customWidth="1"/>
    <col min="14828" max="14831" width="12.5703125" style="1" customWidth="1"/>
    <col min="14832" max="14832" width="3.7109375" style="1" customWidth="1"/>
    <col min="14833" max="14833" width="42.85546875" style="1" bestFit="1" customWidth="1"/>
    <col min="14834" max="14835" width="11.28515625" style="1" customWidth="1"/>
    <col min="14836" max="14836" width="12.5703125" style="1" customWidth="1"/>
    <col min="14837" max="14837" width="13.42578125" style="1" customWidth="1"/>
    <col min="14838" max="14838" width="31.28515625" style="1" bestFit="1" customWidth="1"/>
    <col min="14839" max="14840" width="11.85546875" style="1" customWidth="1"/>
    <col min="14841" max="14841" width="8.7109375" style="1" bestFit="1" customWidth="1"/>
    <col min="14842" max="14842" width="9.42578125" style="1" bestFit="1" customWidth="1"/>
    <col min="14843" max="14849" width="11.85546875" style="1" customWidth="1"/>
    <col min="14850" max="14850" width="5.7109375" style="1" customWidth="1"/>
    <col min="14851" max="14851" width="3.7109375" style="1" customWidth="1"/>
    <col min="14852" max="15081" width="9.140625" style="1"/>
    <col min="15082" max="15083" width="3.7109375" style="1" customWidth="1"/>
    <col min="15084" max="15087" width="12.5703125" style="1" customWidth="1"/>
    <col min="15088" max="15088" width="3.7109375" style="1" customWidth="1"/>
    <col min="15089" max="15089" width="42.85546875" style="1" bestFit="1" customWidth="1"/>
    <col min="15090" max="15091" width="11.28515625" style="1" customWidth="1"/>
    <col min="15092" max="15092" width="12.5703125" style="1" customWidth="1"/>
    <col min="15093" max="15093" width="13.42578125" style="1" customWidth="1"/>
    <col min="15094" max="15094" width="31.28515625" style="1" bestFit="1" customWidth="1"/>
    <col min="15095" max="15096" width="11.85546875" style="1" customWidth="1"/>
    <col min="15097" max="15097" width="8.7109375" style="1" bestFit="1" customWidth="1"/>
    <col min="15098" max="15098" width="9.42578125" style="1" bestFit="1" customWidth="1"/>
    <col min="15099" max="15105" width="11.85546875" style="1" customWidth="1"/>
    <col min="15106" max="15106" width="5.7109375" style="1" customWidth="1"/>
    <col min="15107" max="15107" width="3.7109375" style="1" customWidth="1"/>
    <col min="15108" max="15337" width="9.140625" style="1"/>
    <col min="15338" max="15339" width="3.7109375" style="1" customWidth="1"/>
    <col min="15340" max="15343" width="12.5703125" style="1" customWidth="1"/>
    <col min="15344" max="15344" width="3.7109375" style="1" customWidth="1"/>
    <col min="15345" max="15345" width="42.85546875" style="1" bestFit="1" customWidth="1"/>
    <col min="15346" max="15347" width="11.28515625" style="1" customWidth="1"/>
    <col min="15348" max="15348" width="12.5703125" style="1" customWidth="1"/>
    <col min="15349" max="15349" width="13.42578125" style="1" customWidth="1"/>
    <col min="15350" max="15350" width="31.28515625" style="1" bestFit="1" customWidth="1"/>
    <col min="15351" max="15352" width="11.85546875" style="1" customWidth="1"/>
    <col min="15353" max="15353" width="8.7109375" style="1" bestFit="1" customWidth="1"/>
    <col min="15354" max="15354" width="9.42578125" style="1" bestFit="1" customWidth="1"/>
    <col min="15355" max="15361" width="11.85546875" style="1" customWidth="1"/>
    <col min="15362" max="15362" width="5.7109375" style="1" customWidth="1"/>
    <col min="15363" max="15363" width="3.7109375" style="1" customWidth="1"/>
    <col min="15364" max="15593" width="9.140625" style="1"/>
    <col min="15594" max="15595" width="3.7109375" style="1" customWidth="1"/>
    <col min="15596" max="15599" width="12.5703125" style="1" customWidth="1"/>
    <col min="15600" max="15600" width="3.7109375" style="1" customWidth="1"/>
    <col min="15601" max="15601" width="42.85546875" style="1" bestFit="1" customWidth="1"/>
    <col min="15602" max="15603" width="11.28515625" style="1" customWidth="1"/>
    <col min="15604" max="15604" width="12.5703125" style="1" customWidth="1"/>
    <col min="15605" max="15605" width="13.42578125" style="1" customWidth="1"/>
    <col min="15606" max="15606" width="31.28515625" style="1" bestFit="1" customWidth="1"/>
    <col min="15607" max="15608" width="11.85546875" style="1" customWidth="1"/>
    <col min="15609" max="15609" width="8.7109375" style="1" bestFit="1" customWidth="1"/>
    <col min="15610" max="15610" width="9.42578125" style="1" bestFit="1" customWidth="1"/>
    <col min="15611" max="15617" width="11.85546875" style="1" customWidth="1"/>
    <col min="15618" max="15618" width="5.7109375" style="1" customWidth="1"/>
    <col min="15619" max="15619" width="3.7109375" style="1" customWidth="1"/>
    <col min="15620" max="15849" width="9.140625" style="1"/>
    <col min="15850" max="15851" width="3.7109375" style="1" customWidth="1"/>
    <col min="15852" max="15855" width="12.5703125" style="1" customWidth="1"/>
    <col min="15856" max="15856" width="3.7109375" style="1" customWidth="1"/>
    <col min="15857" max="15857" width="42.85546875" style="1" bestFit="1" customWidth="1"/>
    <col min="15858" max="15859" width="11.28515625" style="1" customWidth="1"/>
    <col min="15860" max="15860" width="12.5703125" style="1" customWidth="1"/>
    <col min="15861" max="15861" width="13.42578125" style="1" customWidth="1"/>
    <col min="15862" max="15862" width="31.28515625" style="1" bestFit="1" customWidth="1"/>
    <col min="15863" max="15864" width="11.85546875" style="1" customWidth="1"/>
    <col min="15865" max="15865" width="8.7109375" style="1" bestFit="1" customWidth="1"/>
    <col min="15866" max="15866" width="9.42578125" style="1" bestFit="1" customWidth="1"/>
    <col min="15867" max="15873" width="11.85546875" style="1" customWidth="1"/>
    <col min="15874" max="15874" width="5.7109375" style="1" customWidth="1"/>
    <col min="15875" max="15875" width="3.7109375" style="1" customWidth="1"/>
    <col min="15876" max="16105" width="9.140625" style="1"/>
    <col min="16106" max="16107" width="3.7109375" style="1" customWidth="1"/>
    <col min="16108" max="16111" width="12.5703125" style="1" customWidth="1"/>
    <col min="16112" max="16112" width="3.7109375" style="1" customWidth="1"/>
    <col min="16113" max="16113" width="42.85546875" style="1" bestFit="1" customWidth="1"/>
    <col min="16114" max="16115" width="11.28515625" style="1" customWidth="1"/>
    <col min="16116" max="16116" width="12.5703125" style="1" customWidth="1"/>
    <col min="16117" max="16117" width="13.42578125" style="1" customWidth="1"/>
    <col min="16118" max="16118" width="31.28515625" style="1" bestFit="1" customWidth="1"/>
    <col min="16119" max="16120" width="11.85546875" style="1" customWidth="1"/>
    <col min="16121" max="16121" width="8.7109375" style="1" bestFit="1" customWidth="1"/>
    <col min="16122" max="16122" width="9.42578125" style="1" bestFit="1" customWidth="1"/>
    <col min="16123" max="16129" width="11.85546875" style="1" customWidth="1"/>
    <col min="16130" max="16130" width="5.7109375" style="1" customWidth="1"/>
    <col min="16131" max="16131" width="3.7109375" style="1" customWidth="1"/>
    <col min="16132" max="16384" width="9.140625" style="1"/>
  </cols>
  <sheetData>
    <row r="1" spans="3:20">
      <c r="L1" s="1"/>
      <c r="M1" s="1"/>
      <c r="N1" s="1"/>
      <c r="O1" s="1"/>
    </row>
    <row r="2" spans="3:20">
      <c r="L2" s="1"/>
      <c r="M2" s="1"/>
      <c r="N2" s="1"/>
      <c r="O2" s="1"/>
    </row>
    <row r="3" spans="3:20" ht="21.4" customHeight="1">
      <c r="C3" s="2"/>
      <c r="F3" s="3"/>
      <c r="G3" s="4"/>
      <c r="H3" s="5"/>
      <c r="K3" s="6" t="s">
        <v>0</v>
      </c>
      <c r="N3" s="1"/>
      <c r="O3" s="1"/>
    </row>
    <row r="4" spans="3:20" ht="21.4" customHeight="1">
      <c r="C4" s="7"/>
      <c r="D4" s="8"/>
      <c r="G4" s="5"/>
      <c r="K4" s="6" t="s">
        <v>761</v>
      </c>
      <c r="N4" s="1"/>
      <c r="O4" s="1"/>
    </row>
    <row r="5" spans="3:20" ht="19.5">
      <c r="C5" s="9"/>
      <c r="F5" s="66"/>
      <c r="G5" s="66"/>
      <c r="H5" s="66"/>
      <c r="I5" s="66"/>
      <c r="J5" s="66"/>
      <c r="K5" s="42" t="s">
        <v>1</v>
      </c>
      <c r="N5" s="1"/>
      <c r="O5" s="1"/>
    </row>
    <row r="6" spans="3:20" ht="15.75">
      <c r="C6" s="1949" t="s">
        <v>356</v>
      </c>
      <c r="D6" s="1949"/>
      <c r="L6" s="1"/>
      <c r="N6" s="1"/>
      <c r="O6" s="1"/>
    </row>
    <row r="7" spans="3:20" ht="15.75" thickBot="1">
      <c r="C7" s="10" t="s">
        <v>3</v>
      </c>
      <c r="D7" s="12" t="s">
        <v>355</v>
      </c>
      <c r="F7" s="631" t="s">
        <v>2</v>
      </c>
      <c r="G7" s="36"/>
      <c r="H7"/>
      <c r="I7" s="67" t="s">
        <v>354</v>
      </c>
      <c r="J7"/>
      <c r="K7"/>
      <c r="N7" s="1"/>
      <c r="O7" s="1"/>
    </row>
    <row r="8" spans="3:20" ht="15.75" thickBot="1">
      <c r="C8" s="169">
        <f>margins!BJ3</f>
        <v>12.5</v>
      </c>
      <c r="D8" s="170">
        <v>110.675</v>
      </c>
      <c r="E8" s="16"/>
      <c r="F8" s="13" t="s">
        <v>6</v>
      </c>
      <c r="G8" s="14">
        <v>100</v>
      </c>
      <c r="H8"/>
      <c r="I8" s="630" t="s">
        <v>397</v>
      </c>
      <c r="J8" s="629"/>
      <c r="K8" s="629"/>
      <c r="L8" s="629"/>
      <c r="M8" s="628"/>
      <c r="R8" s="1924" t="s">
        <v>403</v>
      </c>
      <c r="S8" s="1925"/>
      <c r="T8" s="1926"/>
    </row>
    <row r="9" spans="3:20" ht="15.75" thickBot="1">
      <c r="C9" s="169">
        <f>margins!BJ4</f>
        <v>12.375</v>
      </c>
      <c r="D9" s="170">
        <v>110.55</v>
      </c>
      <c r="E9" s="19"/>
      <c r="F9" s="17" t="s">
        <v>8</v>
      </c>
      <c r="G9" s="627">
        <v>0</v>
      </c>
      <c r="H9"/>
      <c r="I9" s="127" t="s">
        <v>398</v>
      </c>
      <c r="J9"/>
      <c r="K9"/>
      <c r="M9" s="626"/>
    </row>
    <row r="10" spans="3:20" ht="15.75" thickBot="1">
      <c r="C10" s="169">
        <f>margins!BJ5</f>
        <v>12.25</v>
      </c>
      <c r="D10" s="170">
        <v>110.425</v>
      </c>
      <c r="E10" s="19"/>
      <c r="F10" s="17" t="s">
        <v>10</v>
      </c>
      <c r="G10" s="771">
        <v>-0.375</v>
      </c>
      <c r="H10"/>
      <c r="I10" s="127" t="s">
        <v>353</v>
      </c>
      <c r="J10"/>
      <c r="K10"/>
      <c r="M10" s="626"/>
      <c r="O10" s="1"/>
      <c r="R10" s="544" t="s">
        <v>226</v>
      </c>
      <c r="S10" s="545" t="s">
        <v>227</v>
      </c>
      <c r="T10" s="545" t="s">
        <v>228</v>
      </c>
    </row>
    <row r="11" spans="3:20">
      <c r="C11" s="169">
        <f>margins!BJ6</f>
        <v>12.125</v>
      </c>
      <c r="D11" s="170">
        <v>110.3</v>
      </c>
      <c r="E11" s="19"/>
      <c r="F11" s="774"/>
      <c r="G11" s="775"/>
      <c r="H11"/>
      <c r="I11" s="625" t="s">
        <v>352</v>
      </c>
      <c r="J11" s="624"/>
      <c r="K11" s="624"/>
      <c r="L11" s="624"/>
      <c r="M11" s="623"/>
      <c r="O11" s="1"/>
    </row>
    <row r="12" spans="3:20" ht="15.75" thickBot="1">
      <c r="C12" s="169">
        <f>margins!BJ7</f>
        <v>12</v>
      </c>
      <c r="D12" s="170">
        <v>110.175</v>
      </c>
      <c r="E12" s="19"/>
      <c r="F12" s="772" t="s">
        <v>351</v>
      </c>
      <c r="G12" s="773"/>
      <c r="H12"/>
      <c r="I12" s="1951" t="s">
        <v>521</v>
      </c>
      <c r="J12" s="1954"/>
      <c r="K12" s="1954"/>
      <c r="L12" s="1954"/>
      <c r="M12" s="1954"/>
      <c r="O12" s="1"/>
    </row>
    <row r="13" spans="3:20">
      <c r="C13" s="169">
        <f>margins!BJ8</f>
        <v>11.875</v>
      </c>
      <c r="D13" s="170">
        <v>110.05</v>
      </c>
      <c r="E13" s="19"/>
      <c r="F13" s="46" t="s">
        <v>97</v>
      </c>
      <c r="G13" s="55">
        <v>-0.25</v>
      </c>
      <c r="H13"/>
      <c r="I13" s="945"/>
      <c r="J13" s="946"/>
      <c r="K13" s="946"/>
      <c r="L13" s="946"/>
      <c r="M13" s="947"/>
      <c r="O13" s="1"/>
      <c r="R13" s="709" t="s">
        <v>230</v>
      </c>
      <c r="S13" s="532">
        <v>10</v>
      </c>
      <c r="T13" s="760">
        <f>VLOOKUP(S13,$C$8:$D$48,2,FALSE)</f>
        <v>107.175</v>
      </c>
    </row>
    <row r="14" spans="3:20">
      <c r="C14" s="169">
        <f>margins!BJ9</f>
        <v>11.75</v>
      </c>
      <c r="D14" s="170">
        <v>109.925</v>
      </c>
      <c r="E14" s="19"/>
      <c r="F14" s="46" t="s">
        <v>98</v>
      </c>
      <c r="G14" s="55">
        <v>-0.32500000000000001</v>
      </c>
      <c r="H14"/>
      <c r="I14" s="948"/>
      <c r="J14"/>
      <c r="K14"/>
      <c r="M14" s="626"/>
      <c r="O14" s="1"/>
      <c r="R14" s="711" t="s">
        <v>409</v>
      </c>
      <c r="S14" s="533" t="s">
        <v>21</v>
      </c>
      <c r="T14" s="538"/>
    </row>
    <row r="15" spans="3:20" ht="15" customHeight="1">
      <c r="C15" s="169">
        <f>margins!BJ10</f>
        <v>11.625</v>
      </c>
      <c r="D15" s="170">
        <v>109.8</v>
      </c>
      <c r="E15" s="19"/>
      <c r="F15" s="46" t="s">
        <v>99</v>
      </c>
      <c r="G15" s="55">
        <v>-0.55000000000000004</v>
      </c>
      <c r="H15"/>
      <c r="I15" s="948"/>
      <c r="J15"/>
      <c r="K15"/>
      <c r="M15" s="626"/>
      <c r="R15" s="711" t="s">
        <v>231</v>
      </c>
      <c r="S15" s="533" t="s">
        <v>341</v>
      </c>
      <c r="T15" s="538"/>
    </row>
    <row r="16" spans="3:20" ht="15" customHeight="1">
      <c r="C16" s="169">
        <f>margins!BJ11</f>
        <v>11.5</v>
      </c>
      <c r="D16" s="170">
        <v>109.675</v>
      </c>
      <c r="E16" s="19"/>
      <c r="F16" s="46" t="s">
        <v>100</v>
      </c>
      <c r="G16" s="55">
        <v>-0.65</v>
      </c>
      <c r="I16" s="949"/>
      <c r="J16"/>
      <c r="K16"/>
      <c r="M16" s="626"/>
      <c r="R16" s="711" t="s">
        <v>229</v>
      </c>
      <c r="S16" s="533" t="s">
        <v>331</v>
      </c>
      <c r="T16" s="538">
        <f>IF(S16="Choose a Selection",0,(INDEX($H$21:$P$75,MATCH(S16,$G$21:$G$75,0),MATCH($S$14,$H$20:$P$20,0),1)))</f>
        <v>0</v>
      </c>
    </row>
    <row r="17" spans="3:20" ht="15" customHeight="1">
      <c r="C17" s="169">
        <f>margins!BJ12</f>
        <v>11.375</v>
      </c>
      <c r="D17" s="170">
        <v>109.55</v>
      </c>
      <c r="E17" s="19"/>
      <c r="F17" s="620" t="s">
        <v>350</v>
      </c>
      <c r="G17" s="48"/>
      <c r="I17" s="948"/>
      <c r="J17"/>
      <c r="K17"/>
      <c r="M17" s="626"/>
      <c r="R17" s="711" t="s">
        <v>4</v>
      </c>
      <c r="S17" s="533" t="s">
        <v>220</v>
      </c>
      <c r="T17" s="538">
        <f>IF(S17="Full Doc",INDEX($H$21:$P$28,MATCH(S15,G21:G28,0),MATCH(S14,$H$20:$P$20,0),1),0)</f>
        <v>0</v>
      </c>
    </row>
    <row r="18" spans="3:20" ht="15" customHeight="1">
      <c r="C18" s="169">
        <f>margins!BJ13</f>
        <v>11.25</v>
      </c>
      <c r="D18" s="170">
        <v>109.425</v>
      </c>
      <c r="E18" s="19"/>
      <c r="I18" s="948"/>
      <c r="J18"/>
      <c r="K18"/>
      <c r="M18" s="626"/>
      <c r="R18" s="711" t="s">
        <v>591</v>
      </c>
      <c r="S18" s="533" t="s">
        <v>220</v>
      </c>
      <c r="T18" s="538">
        <f>IF(S18="Choose a Selection",0,(INDEX($H$29:$P$36,MATCH($S$15,G29:G36,0),MATCH($S$14,$H$20:$P$20,0),1)))</f>
        <v>0</v>
      </c>
    </row>
    <row r="19" spans="3:20" ht="15" customHeight="1">
      <c r="C19" s="169">
        <f>margins!BJ14</f>
        <v>11.125</v>
      </c>
      <c r="D19" s="170">
        <v>109.3</v>
      </c>
      <c r="E19" s="19"/>
      <c r="F19" s="2060" t="s">
        <v>264</v>
      </c>
      <c r="G19" s="2061"/>
      <c r="H19" s="2063" t="s">
        <v>349</v>
      </c>
      <c r="I19" s="2063"/>
      <c r="J19" s="2063"/>
      <c r="K19" s="2063"/>
      <c r="L19" s="2063"/>
      <c r="M19" s="2063"/>
      <c r="N19" s="2063"/>
      <c r="O19" s="2063"/>
      <c r="P19" s="2064"/>
      <c r="R19" s="711" t="s">
        <v>592</v>
      </c>
      <c r="S19" s="533" t="s">
        <v>220</v>
      </c>
      <c r="T19" s="538">
        <f>IF(S19="Choose a Selection",0,(INDEX($H$45:$P$47,MATCH(S19,G45:G47,0),MATCH($S$14,$H$20:$P$20,0),1)))</f>
        <v>0</v>
      </c>
    </row>
    <row r="20" spans="3:20" ht="15" customHeight="1">
      <c r="C20" s="169">
        <f>margins!BJ15</f>
        <v>11</v>
      </c>
      <c r="D20" s="170">
        <v>109.175</v>
      </c>
      <c r="E20" s="19"/>
      <c r="F20" s="141"/>
      <c r="G20" s="142"/>
      <c r="H20" s="142" t="s">
        <v>15</v>
      </c>
      <c r="I20" s="142" t="s">
        <v>16</v>
      </c>
      <c r="J20" s="142" t="s">
        <v>17</v>
      </c>
      <c r="K20" s="142" t="s">
        <v>18</v>
      </c>
      <c r="L20" s="142" t="s">
        <v>19</v>
      </c>
      <c r="M20" s="142" t="s">
        <v>20</v>
      </c>
      <c r="N20" s="39" t="s">
        <v>21</v>
      </c>
      <c r="O20" s="142" t="s">
        <v>22</v>
      </c>
      <c r="P20" s="39" t="s">
        <v>23</v>
      </c>
      <c r="R20" s="711" t="s">
        <v>593</v>
      </c>
      <c r="S20" s="533" t="s">
        <v>220</v>
      </c>
      <c r="T20" s="538">
        <f>IF(S20="Choose a Selection",0,(INDEX($H$37:$P$44,MATCH($S$15,G37:G44,0),MATCH($S$14,$H$20:$P$20,0),1)))</f>
        <v>0</v>
      </c>
    </row>
    <row r="21" spans="3:20" ht="15" customHeight="1">
      <c r="C21" s="169">
        <f>margins!BJ16</f>
        <v>10.875</v>
      </c>
      <c r="D21" s="170">
        <v>108.925</v>
      </c>
      <c r="E21" s="19"/>
      <c r="F21" s="618" t="s">
        <v>4</v>
      </c>
      <c r="G21" s="613" t="s">
        <v>346</v>
      </c>
      <c r="H21" s="594">
        <v>1.875</v>
      </c>
      <c r="I21" s="584">
        <v>1.875</v>
      </c>
      <c r="J21" s="612">
        <v>1.625</v>
      </c>
      <c r="K21" s="612">
        <v>1.375</v>
      </c>
      <c r="L21" s="612">
        <v>1.125</v>
      </c>
      <c r="M21" s="612">
        <v>0.25</v>
      </c>
      <c r="N21" s="612">
        <v>-0.625</v>
      </c>
      <c r="O21" s="612">
        <v>-4.5</v>
      </c>
      <c r="P21" s="611">
        <v>-6.125</v>
      </c>
      <c r="R21" s="711" t="s">
        <v>330</v>
      </c>
      <c r="S21" s="533" t="s">
        <v>220</v>
      </c>
      <c r="T21" s="538">
        <f>IF(S21="Choose a Selection",0,(INDEX($H$21:$P$76,MATCH(S21,$G$21:$G$76,0),MATCH($S$14,$H$20:$P$20,0),1)))</f>
        <v>0</v>
      </c>
    </row>
    <row r="22" spans="3:20" ht="15" customHeight="1">
      <c r="C22" s="169">
        <f>margins!BJ17</f>
        <v>10.75</v>
      </c>
      <c r="D22" s="170">
        <v>108.675</v>
      </c>
      <c r="E22" s="19"/>
      <c r="F22" s="617" t="s">
        <v>348</v>
      </c>
      <c r="G22" s="610" t="s">
        <v>345</v>
      </c>
      <c r="H22" s="592">
        <v>1.875</v>
      </c>
      <c r="I22" s="591">
        <v>1.875</v>
      </c>
      <c r="J22" s="605">
        <v>1.625</v>
      </c>
      <c r="K22" s="605">
        <v>1.375</v>
      </c>
      <c r="L22" s="605">
        <v>1.125</v>
      </c>
      <c r="M22" s="605">
        <v>0.125</v>
      </c>
      <c r="N22" s="605">
        <v>-0.75</v>
      </c>
      <c r="O22" s="605">
        <v>-4.75</v>
      </c>
      <c r="P22" s="609">
        <v>-6.375</v>
      </c>
      <c r="R22" s="711" t="s">
        <v>49</v>
      </c>
      <c r="S22" s="533" t="s">
        <v>220</v>
      </c>
      <c r="T22" s="538">
        <f>IF(S22="Choose a Selection",0,(INDEX($H$21:$P$76,MATCH(S22,$G$21:$G$76,0),MATCH($S$14,$H$20:$P$20,0),1)))</f>
        <v>0</v>
      </c>
    </row>
    <row r="23" spans="3:20" ht="15" customHeight="1">
      <c r="C23" s="169">
        <f>margins!BJ18</f>
        <v>10.625</v>
      </c>
      <c r="D23" s="170">
        <v>108.425</v>
      </c>
      <c r="E23" s="19"/>
      <c r="F23" s="619"/>
      <c r="G23" s="607" t="s">
        <v>344</v>
      </c>
      <c r="H23" s="606">
        <v>1.375</v>
      </c>
      <c r="I23" s="605">
        <v>1.375</v>
      </c>
      <c r="J23" s="605">
        <v>1.125</v>
      </c>
      <c r="K23" s="605">
        <v>0.875</v>
      </c>
      <c r="L23" s="605">
        <v>0.625</v>
      </c>
      <c r="M23" s="605">
        <v>-0.5</v>
      </c>
      <c r="N23" s="605">
        <v>-1.5</v>
      </c>
      <c r="O23" s="605">
        <v>-5.375</v>
      </c>
      <c r="P23" s="609">
        <v>-7.375</v>
      </c>
      <c r="R23" s="711" t="s">
        <v>61</v>
      </c>
      <c r="S23" s="533" t="s">
        <v>220</v>
      </c>
      <c r="T23" s="538">
        <f>IF(S23="Choose a Selection",0,(INDEX($H$21:$P$76,MATCH(S23,$G$21:$G$76,0),MATCH($S$14,$H$20:$P$20,0),1)))</f>
        <v>0</v>
      </c>
    </row>
    <row r="24" spans="3:20" ht="15" customHeight="1">
      <c r="C24" s="169">
        <f>margins!BJ19</f>
        <v>10.5</v>
      </c>
      <c r="D24" s="170">
        <v>108.175</v>
      </c>
      <c r="E24" s="19"/>
      <c r="F24" s="618"/>
      <c r="G24" s="607" t="s">
        <v>343</v>
      </c>
      <c r="H24" s="606">
        <v>1</v>
      </c>
      <c r="I24" s="605">
        <v>1</v>
      </c>
      <c r="J24" s="605">
        <v>0.625</v>
      </c>
      <c r="K24" s="605">
        <v>0.375</v>
      </c>
      <c r="L24" s="605">
        <v>0.125</v>
      </c>
      <c r="M24" s="605">
        <v>-1.125</v>
      </c>
      <c r="N24" s="605">
        <v>-2.75</v>
      </c>
      <c r="O24" s="605">
        <v>-6.75</v>
      </c>
      <c r="P24" s="609">
        <v>-9</v>
      </c>
      <c r="R24" s="711" t="s">
        <v>65</v>
      </c>
      <c r="S24" s="533" t="s">
        <v>319</v>
      </c>
      <c r="T24" s="538">
        <f>IF(S24="Choose a Selection",0,(INDEX($H$21:$P$76,MATCH(S24,$G$21:$G$76,0),MATCH($S$14,$H$20:$P$20,0),1)))</f>
        <v>0</v>
      </c>
    </row>
    <row r="25" spans="3:20" ht="15" customHeight="1">
      <c r="C25" s="169">
        <f>margins!BJ20</f>
        <v>10.375</v>
      </c>
      <c r="D25" s="170">
        <v>107.925</v>
      </c>
      <c r="E25" s="19"/>
      <c r="F25" s="617"/>
      <c r="G25" s="607" t="s">
        <v>342</v>
      </c>
      <c r="H25" s="606">
        <v>0.125</v>
      </c>
      <c r="I25" s="605">
        <v>0.125</v>
      </c>
      <c r="J25" s="605">
        <v>-0.375</v>
      </c>
      <c r="K25" s="605">
        <v>-0.75</v>
      </c>
      <c r="L25" s="605">
        <v>-1</v>
      </c>
      <c r="M25" s="605">
        <v>-2</v>
      </c>
      <c r="N25" s="605">
        <v>-4</v>
      </c>
      <c r="O25" s="605">
        <v>-8.125</v>
      </c>
      <c r="P25" s="609">
        <v>-10</v>
      </c>
      <c r="R25" s="711" t="s">
        <v>67</v>
      </c>
      <c r="S25" s="533" t="s">
        <v>317</v>
      </c>
      <c r="T25" s="538">
        <f>IF(S25="Choose a Selection",0,(INDEX($H$21:$P$76,MATCH(S25,$G$21:$G$76,0),MATCH($S$14,$H$20:$P$20,0),1)))</f>
        <v>0</v>
      </c>
    </row>
    <row r="26" spans="3:20" ht="15" customHeight="1">
      <c r="C26" s="169">
        <f>margins!BJ21</f>
        <v>10.25</v>
      </c>
      <c r="D26" s="170">
        <v>107.675</v>
      </c>
      <c r="E26" s="19"/>
      <c r="F26" s="616"/>
      <c r="G26" s="607" t="s">
        <v>341</v>
      </c>
      <c r="H26" s="606">
        <v>-0.75</v>
      </c>
      <c r="I26" s="605">
        <v>-0.75</v>
      </c>
      <c r="J26" s="605">
        <v>-1.375</v>
      </c>
      <c r="K26" s="605">
        <v>-1.875</v>
      </c>
      <c r="L26" s="605">
        <v>-2.375</v>
      </c>
      <c r="M26" s="605">
        <v>-3.125</v>
      </c>
      <c r="N26" s="605">
        <v>-5.5</v>
      </c>
      <c r="O26" s="605">
        <v>-9.375</v>
      </c>
      <c r="P26" s="609">
        <v>-11.5</v>
      </c>
      <c r="R26" s="711" t="s">
        <v>236</v>
      </c>
      <c r="S26" s="533">
        <v>30</v>
      </c>
      <c r="T26" s="538">
        <f>IF(S26=15,0,G10)</f>
        <v>-0.375</v>
      </c>
    </row>
    <row r="27" spans="3:20" ht="15" customHeight="1" thickBot="1">
      <c r="C27" s="169">
        <f>margins!BJ22</f>
        <v>10.125</v>
      </c>
      <c r="D27" s="170">
        <v>107.425</v>
      </c>
      <c r="E27" s="19"/>
      <c r="F27" s="616"/>
      <c r="G27" s="607" t="s">
        <v>340</v>
      </c>
      <c r="H27" s="606">
        <v>-3</v>
      </c>
      <c r="I27" s="605">
        <v>-3</v>
      </c>
      <c r="J27" s="605">
        <v>-3.75</v>
      </c>
      <c r="K27" s="605">
        <v>-4.125</v>
      </c>
      <c r="L27" s="605">
        <v>-4.75</v>
      </c>
      <c r="M27" s="605">
        <v>-5.75</v>
      </c>
      <c r="N27" s="605">
        <v>-8.375</v>
      </c>
      <c r="O27" s="605">
        <v>-11.125</v>
      </c>
      <c r="P27" s="609" t="s">
        <v>14</v>
      </c>
      <c r="R27" s="713" t="s">
        <v>237</v>
      </c>
      <c r="S27" s="534"/>
      <c r="T27" s="539">
        <f>T16+T17+T18+T19+T21+T22+T23+T24+T25+T26+T20</f>
        <v>-0.375</v>
      </c>
    </row>
    <row r="28" spans="3:20" ht="15" customHeight="1" thickBot="1">
      <c r="C28" s="169">
        <f>margins!BJ23</f>
        <v>10</v>
      </c>
      <c r="D28" s="170">
        <v>107.175</v>
      </c>
      <c r="E28" s="19"/>
      <c r="F28" s="616"/>
      <c r="G28" s="603" t="s">
        <v>339</v>
      </c>
      <c r="H28" s="602">
        <v>-4.25</v>
      </c>
      <c r="I28" s="601">
        <v>-4.375</v>
      </c>
      <c r="J28" s="601">
        <v>-4.875</v>
      </c>
      <c r="K28" s="601">
        <v>-5.5</v>
      </c>
      <c r="L28" s="601">
        <v>-6</v>
      </c>
      <c r="M28" s="601">
        <v>-7.25</v>
      </c>
      <c r="N28" s="601">
        <v>-10.25</v>
      </c>
      <c r="O28" s="601" t="s">
        <v>14</v>
      </c>
      <c r="P28" s="615" t="s">
        <v>14</v>
      </c>
      <c r="R28" s="521"/>
      <c r="S28" s="522"/>
      <c r="T28" s="531"/>
    </row>
    <row r="29" spans="3:20" ht="15" customHeight="1" thickBot="1">
      <c r="C29" s="169">
        <f>margins!BJ24</f>
        <v>9.875</v>
      </c>
      <c r="D29" s="170">
        <v>106.925</v>
      </c>
      <c r="E29" s="19"/>
      <c r="F29" s="614" t="s">
        <v>347</v>
      </c>
      <c r="G29" s="613" t="s">
        <v>346</v>
      </c>
      <c r="H29" s="594">
        <v>0.875</v>
      </c>
      <c r="I29" s="584">
        <v>0.875</v>
      </c>
      <c r="J29" s="612">
        <v>0.625</v>
      </c>
      <c r="K29" s="612">
        <v>0.25</v>
      </c>
      <c r="L29" s="612">
        <v>0</v>
      </c>
      <c r="M29" s="612">
        <v>-1</v>
      </c>
      <c r="N29" s="612">
        <v>-1.875</v>
      </c>
      <c r="O29" s="612">
        <v>-5.875</v>
      </c>
      <c r="P29" s="611">
        <v>-7.625</v>
      </c>
      <c r="R29" s="523" t="s">
        <v>238</v>
      </c>
      <c r="S29" s="524"/>
      <c r="T29" s="714">
        <f>IF(ISNUMBER(MATCH("NA", T16:T26, 0)), "NA", MIN(G8,(T13+T27)))</f>
        <v>100</v>
      </c>
    </row>
    <row r="30" spans="3:20" ht="15" customHeight="1" thickBot="1">
      <c r="C30" s="169">
        <f>margins!BJ25</f>
        <v>9.75</v>
      </c>
      <c r="D30" s="170">
        <v>106.55</v>
      </c>
      <c r="E30" s="19"/>
      <c r="F30" s="705">
        <v>1099</v>
      </c>
      <c r="G30" s="610" t="s">
        <v>345</v>
      </c>
      <c r="H30" s="592">
        <v>0.875</v>
      </c>
      <c r="I30" s="591">
        <v>0.875</v>
      </c>
      <c r="J30" s="605">
        <v>0.625</v>
      </c>
      <c r="K30" s="605">
        <v>0.25</v>
      </c>
      <c r="L30" s="605">
        <v>0</v>
      </c>
      <c r="M30" s="605">
        <v>-1.125</v>
      </c>
      <c r="N30" s="605">
        <v>-2</v>
      </c>
      <c r="O30" s="605">
        <v>-6.125</v>
      </c>
      <c r="P30" s="609">
        <v>-7.875</v>
      </c>
      <c r="R30" s="518"/>
      <c r="S30" s="518"/>
      <c r="T30" s="518"/>
    </row>
    <row r="31" spans="3:20" ht="15" customHeight="1" thickBot="1">
      <c r="C31" s="169">
        <f>margins!BJ26</f>
        <v>9.625</v>
      </c>
      <c r="D31" s="170">
        <v>106.175</v>
      </c>
      <c r="E31" s="19"/>
      <c r="F31" s="608"/>
      <c r="G31" s="607" t="s">
        <v>344</v>
      </c>
      <c r="H31" s="606">
        <v>0.375</v>
      </c>
      <c r="I31" s="605">
        <v>0.375</v>
      </c>
      <c r="J31" s="605">
        <v>0.125</v>
      </c>
      <c r="K31" s="605">
        <v>-0.25</v>
      </c>
      <c r="L31" s="605">
        <v>-0.5</v>
      </c>
      <c r="M31" s="605">
        <v>-1.75</v>
      </c>
      <c r="N31" s="605">
        <v>-2.75</v>
      </c>
      <c r="O31" s="605">
        <v>-6.75</v>
      </c>
      <c r="P31" s="609">
        <v>-8.875</v>
      </c>
      <c r="R31" s="921" t="s">
        <v>515</v>
      </c>
      <c r="S31" s="922"/>
      <c r="T31" s="923"/>
    </row>
    <row r="32" spans="3:20" ht="15" customHeight="1">
      <c r="C32" s="169">
        <f>margins!BJ27</f>
        <v>9.5</v>
      </c>
      <c r="D32" s="170">
        <v>105.8</v>
      </c>
      <c r="E32" s="19"/>
      <c r="F32" s="608"/>
      <c r="G32" s="607" t="s">
        <v>343</v>
      </c>
      <c r="H32" s="606">
        <v>0</v>
      </c>
      <c r="I32" s="605">
        <v>0</v>
      </c>
      <c r="J32" s="605">
        <v>-0.375</v>
      </c>
      <c r="K32" s="605">
        <v>-0.75</v>
      </c>
      <c r="L32" s="605">
        <v>-1</v>
      </c>
      <c r="M32" s="605">
        <v>-2.375</v>
      </c>
      <c r="N32" s="605">
        <v>-4</v>
      </c>
      <c r="O32" s="605">
        <v>-8.25</v>
      </c>
      <c r="P32" s="609">
        <v>-10.75</v>
      </c>
    </row>
    <row r="33" spans="2:16" ht="15" customHeight="1">
      <c r="C33" s="169">
        <f>margins!BJ28</f>
        <v>9.375</v>
      </c>
      <c r="D33" s="170">
        <v>105.425</v>
      </c>
      <c r="E33" s="19"/>
      <c r="F33" s="608"/>
      <c r="G33" s="607" t="s">
        <v>342</v>
      </c>
      <c r="H33" s="606">
        <v>-0.625</v>
      </c>
      <c r="I33" s="605">
        <v>-0.625</v>
      </c>
      <c r="J33" s="605">
        <v>-1.125</v>
      </c>
      <c r="K33" s="605">
        <v>-1.625</v>
      </c>
      <c r="L33" s="605">
        <v>-1.875</v>
      </c>
      <c r="M33" s="605">
        <v>-3</v>
      </c>
      <c r="N33" s="605">
        <v>-5.125</v>
      </c>
      <c r="O33" s="605">
        <v>-9.625</v>
      </c>
      <c r="P33" s="609">
        <v>-11.75</v>
      </c>
    </row>
    <row r="34" spans="2:16">
      <c r="C34" s="169">
        <f>margins!BJ29</f>
        <v>9.25</v>
      </c>
      <c r="D34" s="170">
        <v>105.05</v>
      </c>
      <c r="E34" s="19"/>
      <c r="F34" s="608"/>
      <c r="G34" s="607" t="s">
        <v>341</v>
      </c>
      <c r="H34" s="606">
        <v>-1.625</v>
      </c>
      <c r="I34" s="605">
        <v>-1.625</v>
      </c>
      <c r="J34" s="605">
        <v>-2.25</v>
      </c>
      <c r="K34" s="605">
        <v>-2.875</v>
      </c>
      <c r="L34" s="605">
        <v>-3.375</v>
      </c>
      <c r="M34" s="605">
        <v>-4.25</v>
      </c>
      <c r="N34" s="605">
        <v>-6.75</v>
      </c>
      <c r="O34" s="605">
        <v>-11.25</v>
      </c>
      <c r="P34" s="609" t="s">
        <v>14</v>
      </c>
    </row>
    <row r="35" spans="2:16">
      <c r="C35" s="169">
        <f>margins!BJ30</f>
        <v>9.125</v>
      </c>
      <c r="D35" s="170">
        <v>104.675</v>
      </c>
      <c r="E35" s="19"/>
      <c r="F35" s="608"/>
      <c r="G35" s="607" t="s">
        <v>340</v>
      </c>
      <c r="H35" s="606">
        <v>-4</v>
      </c>
      <c r="I35" s="605">
        <v>-4</v>
      </c>
      <c r="J35" s="605">
        <v>-4.75</v>
      </c>
      <c r="K35" s="605">
        <v>-5.25</v>
      </c>
      <c r="L35" s="605">
        <v>-5.875</v>
      </c>
      <c r="M35" s="605">
        <v>-7</v>
      </c>
      <c r="N35" s="605">
        <v>-9.75</v>
      </c>
      <c r="O35" s="605" t="s">
        <v>14</v>
      </c>
      <c r="P35" s="609" t="s">
        <v>14</v>
      </c>
    </row>
    <row r="36" spans="2:16">
      <c r="C36" s="169">
        <f>margins!BJ31</f>
        <v>9</v>
      </c>
      <c r="D36" s="170">
        <v>104.3</v>
      </c>
      <c r="E36" s="19"/>
      <c r="F36" s="604"/>
      <c r="G36" s="603" t="s">
        <v>339</v>
      </c>
      <c r="H36" s="602">
        <v>-5.75</v>
      </c>
      <c r="I36" s="601">
        <v>-5.875</v>
      </c>
      <c r="J36" s="601">
        <v>-6.375</v>
      </c>
      <c r="K36" s="601">
        <v>-7.125</v>
      </c>
      <c r="L36" s="601">
        <v>-7.625</v>
      </c>
      <c r="M36" s="601">
        <v>-9</v>
      </c>
      <c r="N36" s="601" t="s">
        <v>14</v>
      </c>
      <c r="O36" s="601" t="s">
        <v>14</v>
      </c>
      <c r="P36" s="615" t="s">
        <v>14</v>
      </c>
    </row>
    <row r="37" spans="2:16">
      <c r="C37" s="169">
        <f>margins!BJ32</f>
        <v>8.875</v>
      </c>
      <c r="D37" s="170">
        <v>103.925</v>
      </c>
      <c r="F37" s="614" t="s">
        <v>587</v>
      </c>
      <c r="G37" s="613" t="s">
        <v>346</v>
      </c>
      <c r="H37" s="594">
        <v>-0.5</v>
      </c>
      <c r="I37" s="584">
        <v>-0.5</v>
      </c>
      <c r="J37" s="612">
        <v>-0.75</v>
      </c>
      <c r="K37" s="612">
        <v>-1.375</v>
      </c>
      <c r="L37" s="612">
        <v>-1.625</v>
      </c>
      <c r="M37" s="612">
        <v>-2.75</v>
      </c>
      <c r="N37" s="612">
        <v>-3.75</v>
      </c>
      <c r="O37" s="612">
        <v>-7.875</v>
      </c>
      <c r="P37" s="611" t="s">
        <v>14</v>
      </c>
    </row>
    <row r="38" spans="2:16">
      <c r="C38" s="169">
        <f>margins!BJ33</f>
        <v>8.75</v>
      </c>
      <c r="D38" s="170">
        <v>103.55</v>
      </c>
      <c r="F38" s="705" t="s">
        <v>102</v>
      </c>
      <c r="G38" s="610" t="s">
        <v>345</v>
      </c>
      <c r="H38" s="592">
        <v>-0.5</v>
      </c>
      <c r="I38" s="591">
        <v>-0.5</v>
      </c>
      <c r="J38" s="605">
        <v>-0.75</v>
      </c>
      <c r="K38" s="605">
        <v>-1.375</v>
      </c>
      <c r="L38" s="605">
        <v>-1.625</v>
      </c>
      <c r="M38" s="605">
        <v>-2.875</v>
      </c>
      <c r="N38" s="605">
        <v>-4</v>
      </c>
      <c r="O38" s="605">
        <v>-8.125</v>
      </c>
      <c r="P38" s="609" t="s">
        <v>14</v>
      </c>
    </row>
    <row r="39" spans="2:16">
      <c r="C39" s="169">
        <f>margins!BJ34</f>
        <v>8.625</v>
      </c>
      <c r="D39" s="170">
        <v>103.05</v>
      </c>
      <c r="F39" s="608"/>
      <c r="G39" s="607" t="s">
        <v>344</v>
      </c>
      <c r="H39" s="606">
        <v>-1</v>
      </c>
      <c r="I39" s="605">
        <v>-1</v>
      </c>
      <c r="J39" s="605">
        <v>-1.25</v>
      </c>
      <c r="K39" s="605">
        <v>-1.875</v>
      </c>
      <c r="L39" s="605">
        <v>-2.125</v>
      </c>
      <c r="M39" s="605">
        <v>-3.5</v>
      </c>
      <c r="N39" s="605">
        <v>-4.75</v>
      </c>
      <c r="O39" s="605">
        <v>-8.75</v>
      </c>
      <c r="P39" s="609" t="s">
        <v>14</v>
      </c>
    </row>
    <row r="40" spans="2:16">
      <c r="C40" s="169">
        <f>margins!BJ35</f>
        <v>8.5</v>
      </c>
      <c r="D40" s="170">
        <v>102.55</v>
      </c>
      <c r="F40" s="608"/>
      <c r="G40" s="607" t="s">
        <v>343</v>
      </c>
      <c r="H40" s="606">
        <v>-1.375</v>
      </c>
      <c r="I40" s="605">
        <v>-1.375</v>
      </c>
      <c r="J40" s="605">
        <v>-1.75</v>
      </c>
      <c r="K40" s="605">
        <v>-2.375</v>
      </c>
      <c r="L40" s="605">
        <v>-2.625</v>
      </c>
      <c r="M40" s="605">
        <v>-4.125</v>
      </c>
      <c r="N40" s="605">
        <v>-6</v>
      </c>
      <c r="O40" s="605">
        <v>-10.25</v>
      </c>
      <c r="P40" s="609" t="s">
        <v>14</v>
      </c>
    </row>
    <row r="41" spans="2:16" ht="15" customHeight="1">
      <c r="C41" s="169">
        <f>margins!BJ36</f>
        <v>8.375</v>
      </c>
      <c r="D41" s="170">
        <v>102.05</v>
      </c>
      <c r="F41" s="608"/>
      <c r="G41" s="607" t="s">
        <v>342</v>
      </c>
      <c r="H41" s="606">
        <v>-2.125</v>
      </c>
      <c r="I41" s="605">
        <v>-2.125</v>
      </c>
      <c r="J41" s="605">
        <v>-2.625</v>
      </c>
      <c r="K41" s="605">
        <v>-3.375</v>
      </c>
      <c r="L41" s="605">
        <v>-3.625</v>
      </c>
      <c r="M41" s="605">
        <v>-4.875</v>
      </c>
      <c r="N41" s="605">
        <v>-7.25</v>
      </c>
      <c r="O41" s="605">
        <v>-11.875</v>
      </c>
      <c r="P41" s="609" t="s">
        <v>14</v>
      </c>
    </row>
    <row r="42" spans="2:16">
      <c r="C42" s="169">
        <f>margins!BJ37</f>
        <v>8.25</v>
      </c>
      <c r="D42" s="170">
        <v>101.55</v>
      </c>
      <c r="F42" s="608"/>
      <c r="G42" s="607" t="s">
        <v>341</v>
      </c>
      <c r="H42" s="606">
        <v>-3.375</v>
      </c>
      <c r="I42" s="605">
        <v>-3.375</v>
      </c>
      <c r="J42" s="605">
        <v>-4</v>
      </c>
      <c r="K42" s="605">
        <v>-4.75</v>
      </c>
      <c r="L42" s="605">
        <v>-5.25</v>
      </c>
      <c r="M42" s="605">
        <v>-6.25</v>
      </c>
      <c r="N42" s="605">
        <v>-9</v>
      </c>
      <c r="O42" s="605" t="s">
        <v>14</v>
      </c>
      <c r="P42" s="609" t="s">
        <v>14</v>
      </c>
    </row>
    <row r="43" spans="2:16">
      <c r="C43" s="169">
        <f>margins!BJ38</f>
        <v>8.125</v>
      </c>
      <c r="D43" s="170">
        <v>101.05</v>
      </c>
      <c r="F43" s="608"/>
      <c r="G43" s="607" t="s">
        <v>340</v>
      </c>
      <c r="H43" s="606">
        <v>-5.75</v>
      </c>
      <c r="I43" s="605">
        <v>-5.75</v>
      </c>
      <c r="J43" s="605">
        <v>-6.5</v>
      </c>
      <c r="K43" s="605">
        <v>-7.125</v>
      </c>
      <c r="L43" s="605">
        <v>-7.75</v>
      </c>
      <c r="M43" s="605">
        <v>-9</v>
      </c>
      <c r="N43" s="605" t="s">
        <v>14</v>
      </c>
      <c r="O43" s="605" t="s">
        <v>14</v>
      </c>
      <c r="P43" s="609" t="s">
        <v>14</v>
      </c>
    </row>
    <row r="44" spans="2:16" ht="15" customHeight="1">
      <c r="C44" s="169">
        <f>margins!BJ39</f>
        <v>8</v>
      </c>
      <c r="D44" s="170">
        <v>100.425</v>
      </c>
      <c r="F44" s="604"/>
      <c r="G44" s="603" t="s">
        <v>339</v>
      </c>
      <c r="H44" s="602">
        <v>-7.75</v>
      </c>
      <c r="I44" s="601">
        <v>-7.875</v>
      </c>
      <c r="J44" s="601">
        <v>-8.375</v>
      </c>
      <c r="K44" s="601">
        <v>-9.375</v>
      </c>
      <c r="L44" s="601">
        <v>-9.875</v>
      </c>
      <c r="M44" s="601" t="s">
        <v>14</v>
      </c>
      <c r="N44" s="601" t="s">
        <v>14</v>
      </c>
      <c r="O44" s="601" t="s">
        <v>14</v>
      </c>
      <c r="P44" s="615" t="s">
        <v>14</v>
      </c>
    </row>
    <row r="45" spans="2:16">
      <c r="B45" s="26"/>
      <c r="C45" s="169">
        <f>margins!BJ40</f>
        <v>7.875</v>
      </c>
      <c r="D45" s="170">
        <v>99.8</v>
      </c>
      <c r="F45" s="600" t="s">
        <v>338</v>
      </c>
      <c r="G45" s="590" t="s">
        <v>337</v>
      </c>
      <c r="H45" s="599">
        <v>0</v>
      </c>
      <c r="I45" s="598">
        <v>0</v>
      </c>
      <c r="J45" s="598">
        <v>0</v>
      </c>
      <c r="K45" s="598">
        <v>0</v>
      </c>
      <c r="L45" s="598">
        <v>0</v>
      </c>
      <c r="M45" s="598">
        <v>0</v>
      </c>
      <c r="N45" s="598">
        <v>0</v>
      </c>
      <c r="O45" s="598">
        <v>0</v>
      </c>
      <c r="P45" s="749">
        <v>0</v>
      </c>
    </row>
    <row r="46" spans="2:16" ht="15" customHeight="1">
      <c r="C46" s="169">
        <f>margins!BJ41</f>
        <v>7.75</v>
      </c>
      <c r="D46" s="170">
        <v>99.05</v>
      </c>
      <c r="F46" s="595"/>
      <c r="G46" s="593" t="s">
        <v>336</v>
      </c>
      <c r="H46" s="597">
        <v>0</v>
      </c>
      <c r="I46" s="596">
        <v>0</v>
      </c>
      <c r="J46" s="596">
        <v>0</v>
      </c>
      <c r="K46" s="596">
        <v>0</v>
      </c>
      <c r="L46" s="596">
        <v>0</v>
      </c>
      <c r="M46" s="596">
        <v>0</v>
      </c>
      <c r="N46" s="596">
        <v>0</v>
      </c>
      <c r="O46" s="596">
        <v>0</v>
      </c>
      <c r="P46" s="750">
        <v>0</v>
      </c>
    </row>
    <row r="47" spans="2:16">
      <c r="C47" s="169">
        <f>margins!BJ42</f>
        <v>7.625</v>
      </c>
      <c r="D47" s="170">
        <v>98.3</v>
      </c>
      <c r="F47" s="595"/>
      <c r="G47" s="745" t="s">
        <v>335</v>
      </c>
      <c r="H47" s="746">
        <v>0</v>
      </c>
      <c r="I47" s="747">
        <v>0</v>
      </c>
      <c r="J47" s="747">
        <v>0</v>
      </c>
      <c r="K47" s="747">
        <v>0</v>
      </c>
      <c r="L47" s="747">
        <v>0</v>
      </c>
      <c r="M47" s="747">
        <v>0</v>
      </c>
      <c r="N47" s="747">
        <v>0</v>
      </c>
      <c r="O47" s="747">
        <v>0</v>
      </c>
      <c r="P47" s="751">
        <v>0</v>
      </c>
    </row>
    <row r="48" spans="2:16">
      <c r="C48" s="169">
        <f>margins!BJ43</f>
        <v>7.5</v>
      </c>
      <c r="D48" s="170">
        <v>97.55</v>
      </c>
      <c r="F48" s="572" t="s">
        <v>229</v>
      </c>
      <c r="G48" s="671" t="s">
        <v>334</v>
      </c>
      <c r="H48" s="594">
        <v>0.5</v>
      </c>
      <c r="I48" s="584">
        <v>0.5</v>
      </c>
      <c r="J48" s="584">
        <v>0.5</v>
      </c>
      <c r="K48" s="584">
        <v>0.5</v>
      </c>
      <c r="L48" s="584">
        <v>0.5</v>
      </c>
      <c r="M48" s="584">
        <v>0.5</v>
      </c>
      <c r="N48" s="584">
        <v>0.5</v>
      </c>
      <c r="O48" s="584">
        <v>0.5</v>
      </c>
      <c r="P48" s="752">
        <v>0.5</v>
      </c>
    </row>
    <row r="49" spans="3:16">
      <c r="C49" s="73"/>
      <c r="D49" s="73"/>
      <c r="F49" s="567"/>
      <c r="G49" s="593" t="s">
        <v>333</v>
      </c>
      <c r="H49" s="592">
        <v>0.5</v>
      </c>
      <c r="I49" s="591">
        <v>0.5</v>
      </c>
      <c r="J49" s="591">
        <v>0.5</v>
      </c>
      <c r="K49" s="591">
        <v>0.5</v>
      </c>
      <c r="L49" s="591">
        <v>0.5</v>
      </c>
      <c r="M49" s="591">
        <v>0.5</v>
      </c>
      <c r="N49" s="591">
        <v>0.5</v>
      </c>
      <c r="O49" s="591">
        <v>0.5</v>
      </c>
      <c r="P49" s="753">
        <v>0.5</v>
      </c>
    </row>
    <row r="50" spans="3:16">
      <c r="C50" s="73"/>
      <c r="D50" s="73"/>
      <c r="F50" s="567"/>
      <c r="G50" s="593" t="s">
        <v>332</v>
      </c>
      <c r="H50" s="592">
        <v>0.5</v>
      </c>
      <c r="I50" s="591">
        <v>0.5</v>
      </c>
      <c r="J50" s="591">
        <v>0.5</v>
      </c>
      <c r="K50" s="591">
        <v>0.5</v>
      </c>
      <c r="L50" s="591">
        <v>0.5</v>
      </c>
      <c r="M50" s="591">
        <v>0.5</v>
      </c>
      <c r="N50" s="591">
        <v>0.5</v>
      </c>
      <c r="O50" s="591">
        <v>0.5</v>
      </c>
      <c r="P50" s="753">
        <v>0.5</v>
      </c>
    </row>
    <row r="51" spans="3:16">
      <c r="C51" s="73"/>
      <c r="D51" s="73"/>
      <c r="F51" s="567"/>
      <c r="G51" s="653" t="s">
        <v>331</v>
      </c>
      <c r="H51" s="748">
        <v>0</v>
      </c>
      <c r="I51" s="573">
        <v>0</v>
      </c>
      <c r="J51" s="573">
        <v>0</v>
      </c>
      <c r="K51" s="573">
        <v>0</v>
      </c>
      <c r="L51" s="573">
        <v>0</v>
      </c>
      <c r="M51" s="573">
        <v>0</v>
      </c>
      <c r="N51" s="573">
        <v>0</v>
      </c>
      <c r="O51" s="573">
        <v>0</v>
      </c>
      <c r="P51" s="754">
        <v>0</v>
      </c>
    </row>
    <row r="52" spans="3:16">
      <c r="C52" s="73"/>
      <c r="D52" s="73"/>
      <c r="F52" s="572" t="s">
        <v>330</v>
      </c>
      <c r="G52" s="590" t="s">
        <v>487</v>
      </c>
      <c r="H52" s="570">
        <v>-0.25</v>
      </c>
      <c r="I52" s="569">
        <v>-0.25</v>
      </c>
      <c r="J52" s="569">
        <v>-0.25</v>
      </c>
      <c r="K52" s="569">
        <v>-0.25</v>
      </c>
      <c r="L52" s="569">
        <v>-0.25</v>
      </c>
      <c r="M52" s="569">
        <v>-0.25</v>
      </c>
      <c r="N52" s="569">
        <v>-0.25</v>
      </c>
      <c r="O52" s="569">
        <v>-0.25</v>
      </c>
      <c r="P52" s="755">
        <v>-0.25</v>
      </c>
    </row>
    <row r="53" spans="3:16">
      <c r="C53" s="73"/>
      <c r="D53" s="73"/>
      <c r="F53" s="567"/>
      <c r="G53" s="590" t="s">
        <v>329</v>
      </c>
      <c r="H53" s="565">
        <v>0</v>
      </c>
      <c r="I53" s="564">
        <v>0</v>
      </c>
      <c r="J53" s="564">
        <v>0</v>
      </c>
      <c r="K53" s="564">
        <v>0</v>
      </c>
      <c r="L53" s="564">
        <v>0</v>
      </c>
      <c r="M53" s="564">
        <v>0</v>
      </c>
      <c r="N53" s="564">
        <v>0</v>
      </c>
      <c r="O53" s="564">
        <v>0</v>
      </c>
      <c r="P53" s="563">
        <v>0</v>
      </c>
    </row>
    <row r="54" spans="3:16">
      <c r="C54" s="73"/>
      <c r="D54" s="73"/>
      <c r="F54" s="567"/>
      <c r="G54" s="590" t="s">
        <v>328</v>
      </c>
      <c r="H54" s="565">
        <v>0</v>
      </c>
      <c r="I54" s="564">
        <v>0</v>
      </c>
      <c r="J54" s="564">
        <v>0</v>
      </c>
      <c r="K54" s="564">
        <v>0</v>
      </c>
      <c r="L54" s="564">
        <v>0</v>
      </c>
      <c r="M54" s="564">
        <v>0</v>
      </c>
      <c r="N54" s="564">
        <v>0</v>
      </c>
      <c r="O54" s="564">
        <v>0</v>
      </c>
      <c r="P54" s="563">
        <v>0</v>
      </c>
    </row>
    <row r="55" spans="3:16">
      <c r="F55" s="567"/>
      <c r="G55" s="589" t="s">
        <v>327</v>
      </c>
      <c r="H55" s="565">
        <v>0</v>
      </c>
      <c r="I55" s="564">
        <v>0</v>
      </c>
      <c r="J55" s="564">
        <v>0</v>
      </c>
      <c r="K55" s="564">
        <v>0</v>
      </c>
      <c r="L55" s="564">
        <v>0</v>
      </c>
      <c r="M55" s="564">
        <v>0</v>
      </c>
      <c r="N55" s="564">
        <v>0</v>
      </c>
      <c r="O55" s="564">
        <v>0</v>
      </c>
      <c r="P55" s="563">
        <v>0</v>
      </c>
    </row>
    <row r="56" spans="3:16">
      <c r="F56" s="567"/>
      <c r="G56" s="589" t="s">
        <v>326</v>
      </c>
      <c r="H56" s="565">
        <v>0</v>
      </c>
      <c r="I56" s="564">
        <v>0</v>
      </c>
      <c r="J56" s="564">
        <v>0</v>
      </c>
      <c r="K56" s="564">
        <v>0</v>
      </c>
      <c r="L56" s="564">
        <v>0</v>
      </c>
      <c r="M56" s="564">
        <v>0</v>
      </c>
      <c r="N56" s="564">
        <v>0</v>
      </c>
      <c r="O56" s="564">
        <v>0</v>
      </c>
      <c r="P56" s="563">
        <v>0</v>
      </c>
    </row>
    <row r="57" spans="3:16">
      <c r="F57" s="567"/>
      <c r="G57" s="588" t="s">
        <v>325</v>
      </c>
      <c r="H57" s="565">
        <v>0</v>
      </c>
      <c r="I57" s="564">
        <v>0</v>
      </c>
      <c r="J57" s="564">
        <v>0</v>
      </c>
      <c r="K57" s="564">
        <v>0</v>
      </c>
      <c r="L57" s="564">
        <v>0</v>
      </c>
      <c r="M57" s="564">
        <v>0</v>
      </c>
      <c r="N57" s="564">
        <v>0</v>
      </c>
      <c r="O57" s="564">
        <v>0</v>
      </c>
      <c r="P57" s="563">
        <v>0</v>
      </c>
    </row>
    <row r="58" spans="3:16">
      <c r="F58" s="567"/>
      <c r="G58" s="588" t="s">
        <v>324</v>
      </c>
      <c r="H58" s="565">
        <v>0</v>
      </c>
      <c r="I58" s="564">
        <v>0</v>
      </c>
      <c r="J58" s="564">
        <v>0</v>
      </c>
      <c r="K58" s="564">
        <v>0</v>
      </c>
      <c r="L58" s="564">
        <v>0</v>
      </c>
      <c r="M58" s="564">
        <v>0</v>
      </c>
      <c r="N58" s="564">
        <v>0</v>
      </c>
      <c r="O58" s="564">
        <v>0</v>
      </c>
      <c r="P58" s="563">
        <v>0</v>
      </c>
    </row>
    <row r="59" spans="3:16">
      <c r="F59" s="567"/>
      <c r="G59" s="588" t="s">
        <v>588</v>
      </c>
      <c r="H59" s="565">
        <v>0</v>
      </c>
      <c r="I59" s="564">
        <v>0</v>
      </c>
      <c r="J59" s="564">
        <v>0</v>
      </c>
      <c r="K59" s="564">
        <v>0</v>
      </c>
      <c r="L59" s="564">
        <v>0</v>
      </c>
      <c r="M59" s="564">
        <v>0</v>
      </c>
      <c r="N59" s="564">
        <v>0</v>
      </c>
      <c r="O59" s="564">
        <v>0</v>
      </c>
      <c r="P59" s="563">
        <v>0</v>
      </c>
    </row>
    <row r="60" spans="3:16">
      <c r="F60" s="567"/>
      <c r="G60" s="588" t="s">
        <v>799</v>
      </c>
      <c r="H60" s="587">
        <v>0</v>
      </c>
      <c r="I60" s="586">
        <v>0</v>
      </c>
      <c r="J60" s="586">
        <v>0</v>
      </c>
      <c r="K60" s="586">
        <v>0</v>
      </c>
      <c r="L60" s="586">
        <v>0</v>
      </c>
      <c r="M60" s="586">
        <v>0</v>
      </c>
      <c r="N60" s="564">
        <v>0</v>
      </c>
      <c r="O60" s="586">
        <v>0</v>
      </c>
      <c r="P60" s="655">
        <v>0</v>
      </c>
    </row>
    <row r="61" spans="3:16">
      <c r="F61" s="579" t="s">
        <v>49</v>
      </c>
      <c r="G61" s="585" t="s">
        <v>323</v>
      </c>
      <c r="H61" s="577">
        <v>-0.25</v>
      </c>
      <c r="I61" s="576">
        <v>-0.25</v>
      </c>
      <c r="J61" s="576">
        <v>-0.25</v>
      </c>
      <c r="K61" s="576">
        <v>-0.375</v>
      </c>
      <c r="L61" s="584">
        <v>-0.375</v>
      </c>
      <c r="M61" s="584">
        <v>-0.375</v>
      </c>
      <c r="N61" s="584">
        <v>-0.5</v>
      </c>
      <c r="O61" s="584">
        <v>-0.75</v>
      </c>
      <c r="P61" s="752">
        <v>-0.75</v>
      </c>
    </row>
    <row r="62" spans="3:16">
      <c r="F62" s="575"/>
      <c r="G62" s="583" t="s">
        <v>322</v>
      </c>
      <c r="H62" s="561">
        <v>-0.75</v>
      </c>
      <c r="I62" s="560">
        <v>-0.75</v>
      </c>
      <c r="J62" s="560">
        <v>-0.75</v>
      </c>
      <c r="K62" s="560">
        <v>-0.75</v>
      </c>
      <c r="L62" s="573">
        <v>-0.75</v>
      </c>
      <c r="M62" s="573">
        <v>-0.75</v>
      </c>
      <c r="N62" s="573">
        <v>-1</v>
      </c>
      <c r="O62" s="573">
        <v>-1.25</v>
      </c>
      <c r="P62" s="754">
        <v>-1.25</v>
      </c>
    </row>
    <row r="63" spans="3:16">
      <c r="F63" s="579" t="s">
        <v>61</v>
      </c>
      <c r="G63" s="582" t="s">
        <v>62</v>
      </c>
      <c r="H63" s="577">
        <v>0</v>
      </c>
      <c r="I63" s="576">
        <v>0</v>
      </c>
      <c r="J63" s="576">
        <v>0</v>
      </c>
      <c r="K63" s="576">
        <v>0</v>
      </c>
      <c r="L63" s="576">
        <v>0</v>
      </c>
      <c r="M63" s="576">
        <v>0</v>
      </c>
      <c r="N63" s="576">
        <v>0</v>
      </c>
      <c r="O63" s="576">
        <v>0</v>
      </c>
      <c r="P63" s="756">
        <v>0</v>
      </c>
    </row>
    <row r="64" spans="3:16">
      <c r="F64" s="581"/>
      <c r="G64" s="568" t="s">
        <v>321</v>
      </c>
      <c r="H64" s="565">
        <v>0</v>
      </c>
      <c r="I64" s="564">
        <v>0</v>
      </c>
      <c r="J64" s="564">
        <v>0</v>
      </c>
      <c r="K64" s="564">
        <v>0</v>
      </c>
      <c r="L64" s="564">
        <v>0</v>
      </c>
      <c r="M64" s="564">
        <v>0</v>
      </c>
      <c r="N64" s="564">
        <v>0</v>
      </c>
      <c r="O64" s="564">
        <v>0</v>
      </c>
      <c r="P64" s="563">
        <v>0</v>
      </c>
    </row>
    <row r="65" spans="6:16">
      <c r="F65" s="575"/>
      <c r="G65" s="580" t="s">
        <v>320</v>
      </c>
      <c r="H65" s="561">
        <v>0</v>
      </c>
      <c r="I65" s="560">
        <v>0</v>
      </c>
      <c r="J65" s="560">
        <v>0</v>
      </c>
      <c r="K65" s="560">
        <v>0</v>
      </c>
      <c r="L65" s="560">
        <v>0</v>
      </c>
      <c r="M65" s="560">
        <v>0</v>
      </c>
      <c r="N65" s="560">
        <v>0</v>
      </c>
      <c r="O65" s="560">
        <v>0</v>
      </c>
      <c r="P65" s="559">
        <v>0</v>
      </c>
    </row>
    <row r="66" spans="6:16">
      <c r="F66" s="579" t="s">
        <v>65</v>
      </c>
      <c r="G66" s="578" t="s">
        <v>319</v>
      </c>
      <c r="H66" s="577">
        <v>0</v>
      </c>
      <c r="I66" s="576">
        <v>0</v>
      </c>
      <c r="J66" s="576">
        <v>0</v>
      </c>
      <c r="K66" s="576">
        <v>0</v>
      </c>
      <c r="L66" s="576">
        <v>0</v>
      </c>
      <c r="M66" s="576">
        <v>0</v>
      </c>
      <c r="N66" s="576">
        <v>0</v>
      </c>
      <c r="O66" s="576">
        <v>0</v>
      </c>
      <c r="P66" s="756">
        <v>0</v>
      </c>
    </row>
    <row r="67" spans="6:16">
      <c r="F67" s="575"/>
      <c r="G67" s="574" t="s">
        <v>318</v>
      </c>
      <c r="H67" s="561">
        <v>-0.5</v>
      </c>
      <c r="I67" s="560">
        <v>-0.5</v>
      </c>
      <c r="J67" s="560">
        <v>-0.5</v>
      </c>
      <c r="K67" s="560">
        <v>-0.5</v>
      </c>
      <c r="L67" s="573">
        <v>-0.625</v>
      </c>
      <c r="M67" s="573">
        <v>-0.75</v>
      </c>
      <c r="N67" s="560">
        <v>-0.75</v>
      </c>
      <c r="O67" s="560" t="s">
        <v>14</v>
      </c>
      <c r="P67" s="559" t="s">
        <v>14</v>
      </c>
    </row>
    <row r="68" spans="6:16">
      <c r="F68" s="572" t="s">
        <v>67</v>
      </c>
      <c r="G68" s="571" t="s">
        <v>317</v>
      </c>
      <c r="H68" s="570">
        <v>0</v>
      </c>
      <c r="I68" s="569">
        <v>0</v>
      </c>
      <c r="J68" s="569">
        <v>0</v>
      </c>
      <c r="K68" s="569">
        <v>0</v>
      </c>
      <c r="L68" s="569">
        <v>0</v>
      </c>
      <c r="M68" s="569">
        <v>0</v>
      </c>
      <c r="N68" s="569">
        <v>0</v>
      </c>
      <c r="O68" s="569">
        <v>0</v>
      </c>
      <c r="P68" s="755">
        <v>0</v>
      </c>
    </row>
    <row r="69" spans="6:16">
      <c r="F69" s="567"/>
      <c r="G69" s="566" t="s">
        <v>316</v>
      </c>
      <c r="H69" s="565">
        <v>0</v>
      </c>
      <c r="I69" s="564">
        <v>0</v>
      </c>
      <c r="J69" s="564">
        <v>0</v>
      </c>
      <c r="K69" s="564">
        <v>0</v>
      </c>
      <c r="L69" s="564">
        <v>0</v>
      </c>
      <c r="M69" s="564">
        <v>0</v>
      </c>
      <c r="N69" s="564">
        <v>0</v>
      </c>
      <c r="O69" s="564">
        <v>0</v>
      </c>
      <c r="P69" s="563">
        <v>0</v>
      </c>
    </row>
    <row r="70" spans="6:16">
      <c r="F70" s="567"/>
      <c r="G70" s="568" t="s">
        <v>315</v>
      </c>
      <c r="H70" s="565">
        <v>0</v>
      </c>
      <c r="I70" s="564">
        <v>0</v>
      </c>
      <c r="J70" s="564">
        <v>0</v>
      </c>
      <c r="K70" s="564">
        <v>0</v>
      </c>
      <c r="L70" s="564">
        <v>0</v>
      </c>
      <c r="M70" s="564">
        <v>0</v>
      </c>
      <c r="N70" s="564">
        <v>0</v>
      </c>
      <c r="O70" s="564">
        <v>0</v>
      </c>
      <c r="P70" s="563">
        <v>0</v>
      </c>
    </row>
    <row r="71" spans="6:16">
      <c r="F71" s="567"/>
      <c r="G71" s="566" t="s">
        <v>314</v>
      </c>
      <c r="H71" s="565">
        <v>0</v>
      </c>
      <c r="I71" s="564">
        <v>0</v>
      </c>
      <c r="J71" s="564">
        <v>0</v>
      </c>
      <c r="K71" s="564">
        <v>0</v>
      </c>
      <c r="L71" s="564">
        <v>0</v>
      </c>
      <c r="M71" s="564">
        <v>0</v>
      </c>
      <c r="N71" s="564">
        <v>0</v>
      </c>
      <c r="O71" s="564">
        <v>0</v>
      </c>
      <c r="P71" s="563">
        <v>0</v>
      </c>
    </row>
    <row r="72" spans="6:16">
      <c r="F72" s="567"/>
      <c r="G72" s="566" t="s">
        <v>313</v>
      </c>
      <c r="H72" s="565">
        <v>0</v>
      </c>
      <c r="I72" s="564">
        <v>0</v>
      </c>
      <c r="J72" s="564">
        <v>0</v>
      </c>
      <c r="K72" s="564">
        <v>0</v>
      </c>
      <c r="L72" s="564">
        <v>0</v>
      </c>
      <c r="M72" s="564">
        <v>0</v>
      </c>
      <c r="N72" s="564">
        <v>0</v>
      </c>
      <c r="O72" s="564">
        <v>0</v>
      </c>
      <c r="P72" s="563">
        <v>0</v>
      </c>
    </row>
    <row r="73" spans="6:16">
      <c r="F73" s="567"/>
      <c r="G73" s="568" t="s">
        <v>312</v>
      </c>
      <c r="H73" s="565">
        <v>0</v>
      </c>
      <c r="I73" s="564">
        <v>0</v>
      </c>
      <c r="J73" s="564">
        <v>0</v>
      </c>
      <c r="K73" s="564">
        <v>0</v>
      </c>
      <c r="L73" s="564">
        <v>0</v>
      </c>
      <c r="M73" s="564">
        <v>0</v>
      </c>
      <c r="N73" s="564">
        <v>0</v>
      </c>
      <c r="O73" s="564">
        <v>0</v>
      </c>
      <c r="P73" s="563">
        <v>0</v>
      </c>
    </row>
    <row r="74" spans="6:16">
      <c r="F74" s="567"/>
      <c r="G74" s="566" t="s">
        <v>311</v>
      </c>
      <c r="H74" s="565">
        <v>-0.25</v>
      </c>
      <c r="I74" s="564">
        <v>-0.25</v>
      </c>
      <c r="J74" s="564">
        <v>-0.25</v>
      </c>
      <c r="K74" s="564">
        <v>-0.375</v>
      </c>
      <c r="L74" s="564">
        <v>-0.375</v>
      </c>
      <c r="M74" s="564">
        <v>-0.5</v>
      </c>
      <c r="N74" s="564" t="s">
        <v>14</v>
      </c>
      <c r="O74" s="564" t="s">
        <v>14</v>
      </c>
      <c r="P74" s="563" t="s">
        <v>14</v>
      </c>
    </row>
    <row r="75" spans="6:16">
      <c r="F75" s="567"/>
      <c r="G75" s="566" t="s">
        <v>310</v>
      </c>
      <c r="H75" s="565">
        <v>-2</v>
      </c>
      <c r="I75" s="564">
        <v>-2</v>
      </c>
      <c r="J75" s="564">
        <v>-2</v>
      </c>
      <c r="K75" s="564">
        <v>-2</v>
      </c>
      <c r="L75" s="564">
        <v>-2</v>
      </c>
      <c r="M75" s="564">
        <v>-2</v>
      </c>
      <c r="N75" s="564">
        <v>-2</v>
      </c>
      <c r="O75" s="564">
        <v>-2</v>
      </c>
      <c r="P75" s="563">
        <v>-2</v>
      </c>
    </row>
    <row r="76" spans="6:16">
      <c r="F76" s="562"/>
      <c r="G76" s="761" t="s">
        <v>404</v>
      </c>
      <c r="H76" s="561">
        <v>-0.5</v>
      </c>
      <c r="I76" s="560">
        <v>-0.5</v>
      </c>
      <c r="J76" s="560">
        <v>-0.5</v>
      </c>
      <c r="K76" s="560">
        <v>-0.5</v>
      </c>
      <c r="L76" s="560">
        <v>-0.5</v>
      </c>
      <c r="M76" s="560">
        <v>-0.5</v>
      </c>
      <c r="N76" s="560" t="s">
        <v>14</v>
      </c>
      <c r="O76" s="560" t="s">
        <v>14</v>
      </c>
      <c r="P76" s="559" t="s">
        <v>14</v>
      </c>
    </row>
  </sheetData>
  <mergeCells count="5">
    <mergeCell ref="C6:D6"/>
    <mergeCell ref="F19:G19"/>
    <mergeCell ref="R8:T8"/>
    <mergeCell ref="I12:M12"/>
    <mergeCell ref="H19:P19"/>
  </mergeCells>
  <conditionalFormatting sqref="G21">
    <cfRule type="cellIs" dxfId="102" priority="183" operator="between">
      <formula>101</formula>
      <formula>101.5</formula>
    </cfRule>
  </conditionalFormatting>
  <conditionalFormatting sqref="G29">
    <cfRule type="cellIs" dxfId="101" priority="182" operator="between">
      <formula>101</formula>
      <formula>101.5</formula>
    </cfRule>
  </conditionalFormatting>
  <conditionalFormatting sqref="G37">
    <cfRule type="cellIs" dxfId="100" priority="120" operator="between">
      <formula>101</formula>
      <formula>101.5</formula>
    </cfRule>
  </conditionalFormatting>
  <conditionalFormatting sqref="H23:H28">
    <cfRule type="cellIs" dxfId="99" priority="49" operator="between">
      <formula>101</formula>
      <formula>101.5</formula>
    </cfRule>
  </conditionalFormatting>
  <conditionalFormatting sqref="H31:H36">
    <cfRule type="cellIs" dxfId="98" priority="60" operator="between">
      <formula>101</formula>
      <formula>101.5</formula>
    </cfRule>
  </conditionalFormatting>
  <conditionalFormatting sqref="H39:H44">
    <cfRule type="cellIs" dxfId="97" priority="42" operator="between">
      <formula>101</formula>
      <formula>101.5</formula>
    </cfRule>
  </conditionalFormatting>
  <conditionalFormatting sqref="H26:N28">
    <cfRule type="cellIs" dxfId="96" priority="51" operator="between">
      <formula>101</formula>
      <formula>101.5</formula>
    </cfRule>
  </conditionalFormatting>
  <conditionalFormatting sqref="H34:N36">
    <cfRule type="cellIs" dxfId="95" priority="7" operator="between">
      <formula>101</formula>
      <formula>101.5</formula>
    </cfRule>
  </conditionalFormatting>
  <conditionalFormatting sqref="H42:N44">
    <cfRule type="cellIs" dxfId="94" priority="1" operator="between">
      <formula>101</formula>
      <formula>101.5</formula>
    </cfRule>
  </conditionalFormatting>
  <conditionalFormatting sqref="J21:L22 M21:N25 H23:L25">
    <cfRule type="cellIs" dxfId="93" priority="52" operator="between">
      <formula>101</formula>
      <formula>101.5</formula>
    </cfRule>
  </conditionalFormatting>
  <conditionalFormatting sqref="J29:L30 M29:N33 H31:L33">
    <cfRule type="cellIs" dxfId="92" priority="63" operator="between">
      <formula>101</formula>
      <formula>101.5</formula>
    </cfRule>
  </conditionalFormatting>
  <conditionalFormatting sqref="J37:L38 M37:N41 H39:L41">
    <cfRule type="cellIs" dxfId="91" priority="45" operator="between">
      <formula>101</formula>
      <formula>101.5</formula>
    </cfRule>
  </conditionalFormatting>
  <conditionalFormatting sqref="L25">
    <cfRule type="cellIs" dxfId="90" priority="48" operator="between">
      <formula>101</formula>
      <formula>101.5</formula>
    </cfRule>
  </conditionalFormatting>
  <conditionalFormatting sqref="L33">
    <cfRule type="cellIs" dxfId="89" priority="59" operator="between">
      <formula>101</formula>
      <formula>101.5</formula>
    </cfRule>
  </conditionalFormatting>
  <conditionalFormatting sqref="L41">
    <cfRule type="cellIs" dxfId="88" priority="41" operator="between">
      <formula>101</formula>
      <formula>101.5</formula>
    </cfRule>
  </conditionalFormatting>
  <conditionalFormatting sqref="N25">
    <cfRule type="cellIs" dxfId="87" priority="6" operator="between">
      <formula>101</formula>
      <formula>101.5</formula>
    </cfRule>
  </conditionalFormatting>
  <conditionalFormatting sqref="N33">
    <cfRule type="cellIs" dxfId="86" priority="11" operator="between">
      <formula>101</formula>
      <formula>101.5</formula>
    </cfRule>
  </conditionalFormatting>
  <conditionalFormatting sqref="N41">
    <cfRule type="cellIs" dxfId="85" priority="5" operator="between">
      <formula>101</formula>
      <formula>101.5</formula>
    </cfRule>
  </conditionalFormatting>
  <conditionalFormatting sqref="O21:O24">
    <cfRule type="cellIs" dxfId="84" priority="28" operator="between">
      <formula>101</formula>
      <formula>101.5</formula>
    </cfRule>
  </conditionalFormatting>
  <conditionalFormatting sqref="O28:O44">
    <cfRule type="cellIs" dxfId="83" priority="16" operator="between">
      <formula>101</formula>
      <formula>101.5</formula>
    </cfRule>
  </conditionalFormatting>
  <conditionalFormatting sqref="O21:P27">
    <cfRule type="cellIs" dxfId="82" priority="29" operator="between">
      <formula>101</formula>
      <formula>101.5</formula>
    </cfRule>
  </conditionalFormatting>
  <conditionalFormatting sqref="P21:P44">
    <cfRule type="cellIs" dxfId="81" priority="12" operator="between">
      <formula>101</formula>
      <formula>101.5</formula>
    </cfRule>
  </conditionalFormatting>
  <dataValidations count="4">
    <dataValidation type="list" allowBlank="1" showInputMessage="1" showErrorMessage="1" sqref="S16" xr:uid="{8CE9533F-2150-4F3E-9DC9-AA9688E2EE85}">
      <formula1>$G$48:$G$51</formula1>
    </dataValidation>
    <dataValidation type="list" allowBlank="1" showInputMessage="1" showErrorMessage="1" sqref="S13" xr:uid="{5B896C18-73EB-4A3E-93A5-2A95747AC9FE}">
      <formula1>$C$8:$C$48</formula1>
    </dataValidation>
    <dataValidation type="list" allowBlank="1" showInputMessage="1" showErrorMessage="1" sqref="S15" xr:uid="{BBD45EC0-ED38-40CB-A5CE-0B65E81D5D18}">
      <formula1>$G$21:$G$28</formula1>
    </dataValidation>
    <dataValidation type="list" allowBlank="1" showInputMessage="1" showErrorMessage="1" sqref="S14" xr:uid="{FAF51C6A-797A-44E3-90F6-561AC941B01E}">
      <formula1>$H$20:$P$20</formula1>
    </dataValidation>
  </dataValidations>
  <pageMargins left="0.7" right="0.7" top="0.75" bottom="0.75" header="0.3" footer="0.3"/>
  <pageSetup scale="5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9C50CFD3-E8A4-43AE-A82A-44B040AEEF3A}">
          <x14:formula1>
            <xm:f>margins!$AC$110:$AC$111</xm:f>
          </x14:formula1>
          <xm:sqref>S17</xm:sqref>
        </x14:dataValidation>
        <x14:dataValidation type="list" allowBlank="1" showInputMessage="1" showErrorMessage="1" xr:uid="{76CA8446-BCDF-4E72-B0FE-60A96345D82E}">
          <x14:formula1>
            <xm:f>margins!$AC$113:$AC$115</xm:f>
          </x14:formula1>
          <xm:sqref>S18</xm:sqref>
        </x14:dataValidation>
        <x14:dataValidation type="list" allowBlank="1" showInputMessage="1" showErrorMessage="1" xr:uid="{2A72F160-545C-40CC-BAF0-78A64D7FB35B}">
          <x14:formula1>
            <xm:f>margins!$AC$116:$AC$119</xm:f>
          </x14:formula1>
          <xm:sqref>S19</xm:sqref>
        </x14:dataValidation>
        <x14:dataValidation type="list" allowBlank="1" showInputMessage="1" showErrorMessage="1" xr:uid="{25953475-FCDB-460F-AB35-F7B26FAAB276}">
          <x14:formula1>
            <xm:f>margins!$AC$122:$AC$131</xm:f>
          </x14:formula1>
          <xm:sqref>S21</xm:sqref>
        </x14:dataValidation>
        <x14:dataValidation type="list" allowBlank="1" showInputMessage="1" showErrorMessage="1" xr:uid="{4CEE59B3-784A-40DC-AC09-FB5561C09BF8}">
          <x14:formula1>
            <xm:f>margins!$N$165:$N$167</xm:f>
          </x14:formula1>
          <xm:sqref>S26</xm:sqref>
        </x14:dataValidation>
        <x14:dataValidation type="list" allowBlank="1" showInputMessage="1" showErrorMessage="1" xr:uid="{C9AC3A0C-0FC1-4629-B7D4-7A94B07D36A6}">
          <x14:formula1>
            <xm:f>margins!$AC$133:$AC$135</xm:f>
          </x14:formula1>
          <xm:sqref>S22</xm:sqref>
        </x14:dataValidation>
        <x14:dataValidation type="list" allowBlank="1" showInputMessage="1" showErrorMessage="1" xr:uid="{2ADA1C01-26E9-4A4E-BABC-00D27D67BB05}">
          <x14:formula1>
            <xm:f>margins!$AC$137:$AC$140</xm:f>
          </x14:formula1>
          <xm:sqref>S23</xm:sqref>
        </x14:dataValidation>
        <x14:dataValidation type="list" allowBlank="1" showInputMessage="1" showErrorMessage="1" xr:uid="{3DE1C0B5-9EBE-4380-B568-5982EE8F1604}">
          <x14:formula1>
            <xm:f>margins!$AC$142:$AC$144</xm:f>
          </x14:formula1>
          <xm:sqref>S24</xm:sqref>
        </x14:dataValidation>
        <x14:dataValidation type="list" allowBlank="1" showInputMessage="1" showErrorMessage="1" xr:uid="{168DCE00-C745-4DC2-9211-DC1F9AE94A2C}">
          <x14:formula1>
            <xm:f>margins!$AC$146:$AC$155</xm:f>
          </x14:formula1>
          <xm:sqref>S25</xm:sqref>
        </x14:dataValidation>
        <x14:dataValidation type="list" allowBlank="1" showInputMessage="1" showErrorMessage="1" xr:uid="{BA914284-648B-4BF3-A25C-37500D438424}">
          <x14:formula1>
            <xm:f>margins!$AC$160:$AC$162</xm:f>
          </x14:formula1>
          <xm:sqref>S20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26F15-9BD2-489A-8666-7092B0D91CCA}">
  <sheetPr codeName="Sheet9">
    <pageSetUpPr fitToPage="1"/>
  </sheetPr>
  <dimension ref="C1:T74"/>
  <sheetViews>
    <sheetView showGridLines="0" topLeftCell="A11" zoomScaleNormal="100" workbookViewId="0">
      <selection activeCell="R71" sqref="R71"/>
    </sheetView>
  </sheetViews>
  <sheetFormatPr defaultRowHeight="15"/>
  <cols>
    <col min="1" max="2" width="3.7109375" style="1" customWidth="1"/>
    <col min="3" max="4" width="17.140625" style="1" customWidth="1"/>
    <col min="5" max="5" width="1.7109375" style="1" customWidth="1"/>
    <col min="6" max="6" width="23.85546875" style="1" customWidth="1"/>
    <col min="7" max="7" width="18.42578125" customWidth="1"/>
    <col min="8" max="8" width="11.85546875" bestFit="1" customWidth="1"/>
    <col min="9" max="9" width="10.42578125" customWidth="1"/>
    <col min="10" max="10" width="10.42578125" style="1" customWidth="1"/>
    <col min="11" max="17" width="9.140625" style="1"/>
    <col min="18" max="20" width="20.7109375" style="1" customWidth="1"/>
    <col min="21" max="228" width="9.140625" style="1"/>
    <col min="229" max="230" width="3.7109375" style="1" customWidth="1"/>
    <col min="231" max="234" width="12.5703125" style="1" customWidth="1"/>
    <col min="235" max="235" width="3.7109375" style="1" customWidth="1"/>
    <col min="236" max="236" width="42.85546875" style="1" bestFit="1" customWidth="1"/>
    <col min="237" max="238" width="11.28515625" style="1" customWidth="1"/>
    <col min="239" max="239" width="12.5703125" style="1" customWidth="1"/>
    <col min="240" max="240" width="13.42578125" style="1" customWidth="1"/>
    <col min="241" max="241" width="31.28515625" style="1" bestFit="1" customWidth="1"/>
    <col min="242" max="243" width="11.85546875" style="1" customWidth="1"/>
    <col min="244" max="244" width="8.7109375" style="1" bestFit="1" customWidth="1"/>
    <col min="245" max="245" width="9.42578125" style="1" bestFit="1" customWidth="1"/>
    <col min="246" max="252" width="11.85546875" style="1" customWidth="1"/>
    <col min="253" max="253" width="5.7109375" style="1" customWidth="1"/>
    <col min="254" max="254" width="3.7109375" style="1" customWidth="1"/>
    <col min="255" max="484" width="9.140625" style="1"/>
    <col min="485" max="486" width="3.7109375" style="1" customWidth="1"/>
    <col min="487" max="490" width="12.5703125" style="1" customWidth="1"/>
    <col min="491" max="491" width="3.7109375" style="1" customWidth="1"/>
    <col min="492" max="492" width="42.85546875" style="1" bestFit="1" customWidth="1"/>
    <col min="493" max="494" width="11.28515625" style="1" customWidth="1"/>
    <col min="495" max="495" width="12.5703125" style="1" customWidth="1"/>
    <col min="496" max="496" width="13.42578125" style="1" customWidth="1"/>
    <col min="497" max="497" width="31.28515625" style="1" bestFit="1" customWidth="1"/>
    <col min="498" max="499" width="11.85546875" style="1" customWidth="1"/>
    <col min="500" max="500" width="8.7109375" style="1" bestFit="1" customWidth="1"/>
    <col min="501" max="501" width="9.42578125" style="1" bestFit="1" customWidth="1"/>
    <col min="502" max="508" width="11.85546875" style="1" customWidth="1"/>
    <col min="509" max="509" width="5.7109375" style="1" customWidth="1"/>
    <col min="510" max="510" width="3.7109375" style="1" customWidth="1"/>
    <col min="511" max="740" width="9.140625" style="1"/>
    <col min="741" max="742" width="3.7109375" style="1" customWidth="1"/>
    <col min="743" max="746" width="12.5703125" style="1" customWidth="1"/>
    <col min="747" max="747" width="3.7109375" style="1" customWidth="1"/>
    <col min="748" max="748" width="42.85546875" style="1" bestFit="1" customWidth="1"/>
    <col min="749" max="750" width="11.28515625" style="1" customWidth="1"/>
    <col min="751" max="751" width="12.5703125" style="1" customWidth="1"/>
    <col min="752" max="752" width="13.42578125" style="1" customWidth="1"/>
    <col min="753" max="753" width="31.28515625" style="1" bestFit="1" customWidth="1"/>
    <col min="754" max="755" width="11.85546875" style="1" customWidth="1"/>
    <col min="756" max="756" width="8.7109375" style="1" bestFit="1" customWidth="1"/>
    <col min="757" max="757" width="9.42578125" style="1" bestFit="1" customWidth="1"/>
    <col min="758" max="764" width="11.85546875" style="1" customWidth="1"/>
    <col min="765" max="765" width="5.7109375" style="1" customWidth="1"/>
    <col min="766" max="766" width="3.7109375" style="1" customWidth="1"/>
    <col min="767" max="996" width="9.140625" style="1"/>
    <col min="997" max="998" width="3.7109375" style="1" customWidth="1"/>
    <col min="999" max="1002" width="12.5703125" style="1" customWidth="1"/>
    <col min="1003" max="1003" width="3.7109375" style="1" customWidth="1"/>
    <col min="1004" max="1004" width="42.85546875" style="1" bestFit="1" customWidth="1"/>
    <col min="1005" max="1006" width="11.28515625" style="1" customWidth="1"/>
    <col min="1007" max="1007" width="12.5703125" style="1" customWidth="1"/>
    <col min="1008" max="1008" width="13.42578125" style="1" customWidth="1"/>
    <col min="1009" max="1009" width="31.28515625" style="1" bestFit="1" customWidth="1"/>
    <col min="1010" max="1011" width="11.85546875" style="1" customWidth="1"/>
    <col min="1012" max="1012" width="8.7109375" style="1" bestFit="1" customWidth="1"/>
    <col min="1013" max="1013" width="9.42578125" style="1" bestFit="1" customWidth="1"/>
    <col min="1014" max="1020" width="11.85546875" style="1" customWidth="1"/>
    <col min="1021" max="1021" width="5.7109375" style="1" customWidth="1"/>
    <col min="1022" max="1022" width="3.7109375" style="1" customWidth="1"/>
    <col min="1023" max="1252" width="9.140625" style="1"/>
    <col min="1253" max="1254" width="3.7109375" style="1" customWidth="1"/>
    <col min="1255" max="1258" width="12.5703125" style="1" customWidth="1"/>
    <col min="1259" max="1259" width="3.7109375" style="1" customWidth="1"/>
    <col min="1260" max="1260" width="42.85546875" style="1" bestFit="1" customWidth="1"/>
    <col min="1261" max="1262" width="11.28515625" style="1" customWidth="1"/>
    <col min="1263" max="1263" width="12.5703125" style="1" customWidth="1"/>
    <col min="1264" max="1264" width="13.42578125" style="1" customWidth="1"/>
    <col min="1265" max="1265" width="31.28515625" style="1" bestFit="1" customWidth="1"/>
    <col min="1266" max="1267" width="11.85546875" style="1" customWidth="1"/>
    <col min="1268" max="1268" width="8.7109375" style="1" bestFit="1" customWidth="1"/>
    <col min="1269" max="1269" width="9.42578125" style="1" bestFit="1" customWidth="1"/>
    <col min="1270" max="1276" width="11.85546875" style="1" customWidth="1"/>
    <col min="1277" max="1277" width="5.7109375" style="1" customWidth="1"/>
    <col min="1278" max="1278" width="3.7109375" style="1" customWidth="1"/>
    <col min="1279" max="1508" width="9.140625" style="1"/>
    <col min="1509" max="1510" width="3.7109375" style="1" customWidth="1"/>
    <col min="1511" max="1514" width="12.5703125" style="1" customWidth="1"/>
    <col min="1515" max="1515" width="3.7109375" style="1" customWidth="1"/>
    <col min="1516" max="1516" width="42.85546875" style="1" bestFit="1" customWidth="1"/>
    <col min="1517" max="1518" width="11.28515625" style="1" customWidth="1"/>
    <col min="1519" max="1519" width="12.5703125" style="1" customWidth="1"/>
    <col min="1520" max="1520" width="13.42578125" style="1" customWidth="1"/>
    <col min="1521" max="1521" width="31.28515625" style="1" bestFit="1" customWidth="1"/>
    <col min="1522" max="1523" width="11.85546875" style="1" customWidth="1"/>
    <col min="1524" max="1524" width="8.7109375" style="1" bestFit="1" customWidth="1"/>
    <col min="1525" max="1525" width="9.42578125" style="1" bestFit="1" customWidth="1"/>
    <col min="1526" max="1532" width="11.85546875" style="1" customWidth="1"/>
    <col min="1533" max="1533" width="5.7109375" style="1" customWidth="1"/>
    <col min="1534" max="1534" width="3.7109375" style="1" customWidth="1"/>
    <col min="1535" max="1764" width="9.140625" style="1"/>
    <col min="1765" max="1766" width="3.7109375" style="1" customWidth="1"/>
    <col min="1767" max="1770" width="12.5703125" style="1" customWidth="1"/>
    <col min="1771" max="1771" width="3.7109375" style="1" customWidth="1"/>
    <col min="1772" max="1772" width="42.85546875" style="1" bestFit="1" customWidth="1"/>
    <col min="1773" max="1774" width="11.28515625" style="1" customWidth="1"/>
    <col min="1775" max="1775" width="12.5703125" style="1" customWidth="1"/>
    <col min="1776" max="1776" width="13.42578125" style="1" customWidth="1"/>
    <col min="1777" max="1777" width="31.28515625" style="1" bestFit="1" customWidth="1"/>
    <col min="1778" max="1779" width="11.85546875" style="1" customWidth="1"/>
    <col min="1780" max="1780" width="8.7109375" style="1" bestFit="1" customWidth="1"/>
    <col min="1781" max="1781" width="9.42578125" style="1" bestFit="1" customWidth="1"/>
    <col min="1782" max="1788" width="11.85546875" style="1" customWidth="1"/>
    <col min="1789" max="1789" width="5.7109375" style="1" customWidth="1"/>
    <col min="1790" max="1790" width="3.7109375" style="1" customWidth="1"/>
    <col min="1791" max="2020" width="9.140625" style="1"/>
    <col min="2021" max="2022" width="3.7109375" style="1" customWidth="1"/>
    <col min="2023" max="2026" width="12.5703125" style="1" customWidth="1"/>
    <col min="2027" max="2027" width="3.7109375" style="1" customWidth="1"/>
    <col min="2028" max="2028" width="42.85546875" style="1" bestFit="1" customWidth="1"/>
    <col min="2029" max="2030" width="11.28515625" style="1" customWidth="1"/>
    <col min="2031" max="2031" width="12.5703125" style="1" customWidth="1"/>
    <col min="2032" max="2032" width="13.42578125" style="1" customWidth="1"/>
    <col min="2033" max="2033" width="31.28515625" style="1" bestFit="1" customWidth="1"/>
    <col min="2034" max="2035" width="11.85546875" style="1" customWidth="1"/>
    <col min="2036" max="2036" width="8.7109375" style="1" bestFit="1" customWidth="1"/>
    <col min="2037" max="2037" width="9.42578125" style="1" bestFit="1" customWidth="1"/>
    <col min="2038" max="2044" width="11.85546875" style="1" customWidth="1"/>
    <col min="2045" max="2045" width="5.7109375" style="1" customWidth="1"/>
    <col min="2046" max="2046" width="3.7109375" style="1" customWidth="1"/>
    <col min="2047" max="2276" width="9.140625" style="1"/>
    <col min="2277" max="2278" width="3.7109375" style="1" customWidth="1"/>
    <col min="2279" max="2282" width="12.5703125" style="1" customWidth="1"/>
    <col min="2283" max="2283" width="3.7109375" style="1" customWidth="1"/>
    <col min="2284" max="2284" width="42.85546875" style="1" bestFit="1" customWidth="1"/>
    <col min="2285" max="2286" width="11.28515625" style="1" customWidth="1"/>
    <col min="2287" max="2287" width="12.5703125" style="1" customWidth="1"/>
    <col min="2288" max="2288" width="13.42578125" style="1" customWidth="1"/>
    <col min="2289" max="2289" width="31.28515625" style="1" bestFit="1" customWidth="1"/>
    <col min="2290" max="2291" width="11.85546875" style="1" customWidth="1"/>
    <col min="2292" max="2292" width="8.7109375" style="1" bestFit="1" customWidth="1"/>
    <col min="2293" max="2293" width="9.42578125" style="1" bestFit="1" customWidth="1"/>
    <col min="2294" max="2300" width="11.85546875" style="1" customWidth="1"/>
    <col min="2301" max="2301" width="5.7109375" style="1" customWidth="1"/>
    <col min="2302" max="2302" width="3.7109375" style="1" customWidth="1"/>
    <col min="2303" max="2532" width="9.140625" style="1"/>
    <col min="2533" max="2534" width="3.7109375" style="1" customWidth="1"/>
    <col min="2535" max="2538" width="12.5703125" style="1" customWidth="1"/>
    <col min="2539" max="2539" width="3.7109375" style="1" customWidth="1"/>
    <col min="2540" max="2540" width="42.85546875" style="1" bestFit="1" customWidth="1"/>
    <col min="2541" max="2542" width="11.28515625" style="1" customWidth="1"/>
    <col min="2543" max="2543" width="12.5703125" style="1" customWidth="1"/>
    <col min="2544" max="2544" width="13.42578125" style="1" customWidth="1"/>
    <col min="2545" max="2545" width="31.28515625" style="1" bestFit="1" customWidth="1"/>
    <col min="2546" max="2547" width="11.85546875" style="1" customWidth="1"/>
    <col min="2548" max="2548" width="8.7109375" style="1" bestFit="1" customWidth="1"/>
    <col min="2549" max="2549" width="9.42578125" style="1" bestFit="1" customWidth="1"/>
    <col min="2550" max="2556" width="11.85546875" style="1" customWidth="1"/>
    <col min="2557" max="2557" width="5.7109375" style="1" customWidth="1"/>
    <col min="2558" max="2558" width="3.7109375" style="1" customWidth="1"/>
    <col min="2559" max="2788" width="9.140625" style="1"/>
    <col min="2789" max="2790" width="3.7109375" style="1" customWidth="1"/>
    <col min="2791" max="2794" width="12.5703125" style="1" customWidth="1"/>
    <col min="2795" max="2795" width="3.7109375" style="1" customWidth="1"/>
    <col min="2796" max="2796" width="42.85546875" style="1" bestFit="1" customWidth="1"/>
    <col min="2797" max="2798" width="11.28515625" style="1" customWidth="1"/>
    <col min="2799" max="2799" width="12.5703125" style="1" customWidth="1"/>
    <col min="2800" max="2800" width="13.42578125" style="1" customWidth="1"/>
    <col min="2801" max="2801" width="31.28515625" style="1" bestFit="1" customWidth="1"/>
    <col min="2802" max="2803" width="11.85546875" style="1" customWidth="1"/>
    <col min="2804" max="2804" width="8.7109375" style="1" bestFit="1" customWidth="1"/>
    <col min="2805" max="2805" width="9.42578125" style="1" bestFit="1" customWidth="1"/>
    <col min="2806" max="2812" width="11.85546875" style="1" customWidth="1"/>
    <col min="2813" max="2813" width="5.7109375" style="1" customWidth="1"/>
    <col min="2814" max="2814" width="3.7109375" style="1" customWidth="1"/>
    <col min="2815" max="3044" width="9.140625" style="1"/>
    <col min="3045" max="3046" width="3.7109375" style="1" customWidth="1"/>
    <col min="3047" max="3050" width="12.5703125" style="1" customWidth="1"/>
    <col min="3051" max="3051" width="3.7109375" style="1" customWidth="1"/>
    <col min="3052" max="3052" width="42.85546875" style="1" bestFit="1" customWidth="1"/>
    <col min="3053" max="3054" width="11.28515625" style="1" customWidth="1"/>
    <col min="3055" max="3055" width="12.5703125" style="1" customWidth="1"/>
    <col min="3056" max="3056" width="13.42578125" style="1" customWidth="1"/>
    <col min="3057" max="3057" width="31.28515625" style="1" bestFit="1" customWidth="1"/>
    <col min="3058" max="3059" width="11.85546875" style="1" customWidth="1"/>
    <col min="3060" max="3060" width="8.7109375" style="1" bestFit="1" customWidth="1"/>
    <col min="3061" max="3061" width="9.42578125" style="1" bestFit="1" customWidth="1"/>
    <col min="3062" max="3068" width="11.85546875" style="1" customWidth="1"/>
    <col min="3069" max="3069" width="5.7109375" style="1" customWidth="1"/>
    <col min="3070" max="3070" width="3.7109375" style="1" customWidth="1"/>
    <col min="3071" max="3300" width="9.140625" style="1"/>
    <col min="3301" max="3302" width="3.7109375" style="1" customWidth="1"/>
    <col min="3303" max="3306" width="12.5703125" style="1" customWidth="1"/>
    <col min="3307" max="3307" width="3.7109375" style="1" customWidth="1"/>
    <col min="3308" max="3308" width="42.85546875" style="1" bestFit="1" customWidth="1"/>
    <col min="3309" max="3310" width="11.28515625" style="1" customWidth="1"/>
    <col min="3311" max="3311" width="12.5703125" style="1" customWidth="1"/>
    <col min="3312" max="3312" width="13.42578125" style="1" customWidth="1"/>
    <col min="3313" max="3313" width="31.28515625" style="1" bestFit="1" customWidth="1"/>
    <col min="3314" max="3315" width="11.85546875" style="1" customWidth="1"/>
    <col min="3316" max="3316" width="8.7109375" style="1" bestFit="1" customWidth="1"/>
    <col min="3317" max="3317" width="9.42578125" style="1" bestFit="1" customWidth="1"/>
    <col min="3318" max="3324" width="11.85546875" style="1" customWidth="1"/>
    <col min="3325" max="3325" width="5.7109375" style="1" customWidth="1"/>
    <col min="3326" max="3326" width="3.7109375" style="1" customWidth="1"/>
    <col min="3327" max="3556" width="9.140625" style="1"/>
    <col min="3557" max="3558" width="3.7109375" style="1" customWidth="1"/>
    <col min="3559" max="3562" width="12.5703125" style="1" customWidth="1"/>
    <col min="3563" max="3563" width="3.7109375" style="1" customWidth="1"/>
    <col min="3564" max="3564" width="42.85546875" style="1" bestFit="1" customWidth="1"/>
    <col min="3565" max="3566" width="11.28515625" style="1" customWidth="1"/>
    <col min="3567" max="3567" width="12.5703125" style="1" customWidth="1"/>
    <col min="3568" max="3568" width="13.42578125" style="1" customWidth="1"/>
    <col min="3569" max="3569" width="31.28515625" style="1" bestFit="1" customWidth="1"/>
    <col min="3570" max="3571" width="11.85546875" style="1" customWidth="1"/>
    <col min="3572" max="3572" width="8.7109375" style="1" bestFit="1" customWidth="1"/>
    <col min="3573" max="3573" width="9.42578125" style="1" bestFit="1" customWidth="1"/>
    <col min="3574" max="3580" width="11.85546875" style="1" customWidth="1"/>
    <col min="3581" max="3581" width="5.7109375" style="1" customWidth="1"/>
    <col min="3582" max="3582" width="3.7109375" style="1" customWidth="1"/>
    <col min="3583" max="3812" width="9.140625" style="1"/>
    <col min="3813" max="3814" width="3.7109375" style="1" customWidth="1"/>
    <col min="3815" max="3818" width="12.5703125" style="1" customWidth="1"/>
    <col min="3819" max="3819" width="3.7109375" style="1" customWidth="1"/>
    <col min="3820" max="3820" width="42.85546875" style="1" bestFit="1" customWidth="1"/>
    <col min="3821" max="3822" width="11.28515625" style="1" customWidth="1"/>
    <col min="3823" max="3823" width="12.5703125" style="1" customWidth="1"/>
    <col min="3824" max="3824" width="13.42578125" style="1" customWidth="1"/>
    <col min="3825" max="3825" width="31.28515625" style="1" bestFit="1" customWidth="1"/>
    <col min="3826" max="3827" width="11.85546875" style="1" customWidth="1"/>
    <col min="3828" max="3828" width="8.7109375" style="1" bestFit="1" customWidth="1"/>
    <col min="3829" max="3829" width="9.42578125" style="1" bestFit="1" customWidth="1"/>
    <col min="3830" max="3836" width="11.85546875" style="1" customWidth="1"/>
    <col min="3837" max="3837" width="5.7109375" style="1" customWidth="1"/>
    <col min="3838" max="3838" width="3.7109375" style="1" customWidth="1"/>
    <col min="3839" max="4068" width="9.140625" style="1"/>
    <col min="4069" max="4070" width="3.7109375" style="1" customWidth="1"/>
    <col min="4071" max="4074" width="12.5703125" style="1" customWidth="1"/>
    <col min="4075" max="4075" width="3.7109375" style="1" customWidth="1"/>
    <col min="4076" max="4076" width="42.85546875" style="1" bestFit="1" customWidth="1"/>
    <col min="4077" max="4078" width="11.28515625" style="1" customWidth="1"/>
    <col min="4079" max="4079" width="12.5703125" style="1" customWidth="1"/>
    <col min="4080" max="4080" width="13.42578125" style="1" customWidth="1"/>
    <col min="4081" max="4081" width="31.28515625" style="1" bestFit="1" customWidth="1"/>
    <col min="4082" max="4083" width="11.85546875" style="1" customWidth="1"/>
    <col min="4084" max="4084" width="8.7109375" style="1" bestFit="1" customWidth="1"/>
    <col min="4085" max="4085" width="9.42578125" style="1" bestFit="1" customWidth="1"/>
    <col min="4086" max="4092" width="11.85546875" style="1" customWidth="1"/>
    <col min="4093" max="4093" width="5.7109375" style="1" customWidth="1"/>
    <col min="4094" max="4094" width="3.7109375" style="1" customWidth="1"/>
    <col min="4095" max="4324" width="9.140625" style="1"/>
    <col min="4325" max="4326" width="3.7109375" style="1" customWidth="1"/>
    <col min="4327" max="4330" width="12.5703125" style="1" customWidth="1"/>
    <col min="4331" max="4331" width="3.7109375" style="1" customWidth="1"/>
    <col min="4332" max="4332" width="42.85546875" style="1" bestFit="1" customWidth="1"/>
    <col min="4333" max="4334" width="11.28515625" style="1" customWidth="1"/>
    <col min="4335" max="4335" width="12.5703125" style="1" customWidth="1"/>
    <col min="4336" max="4336" width="13.42578125" style="1" customWidth="1"/>
    <col min="4337" max="4337" width="31.28515625" style="1" bestFit="1" customWidth="1"/>
    <col min="4338" max="4339" width="11.85546875" style="1" customWidth="1"/>
    <col min="4340" max="4340" width="8.7109375" style="1" bestFit="1" customWidth="1"/>
    <col min="4341" max="4341" width="9.42578125" style="1" bestFit="1" customWidth="1"/>
    <col min="4342" max="4348" width="11.85546875" style="1" customWidth="1"/>
    <col min="4349" max="4349" width="5.7109375" style="1" customWidth="1"/>
    <col min="4350" max="4350" width="3.7109375" style="1" customWidth="1"/>
    <col min="4351" max="4580" width="9.140625" style="1"/>
    <col min="4581" max="4582" width="3.7109375" style="1" customWidth="1"/>
    <col min="4583" max="4586" width="12.5703125" style="1" customWidth="1"/>
    <col min="4587" max="4587" width="3.7109375" style="1" customWidth="1"/>
    <col min="4588" max="4588" width="42.85546875" style="1" bestFit="1" customWidth="1"/>
    <col min="4589" max="4590" width="11.28515625" style="1" customWidth="1"/>
    <col min="4591" max="4591" width="12.5703125" style="1" customWidth="1"/>
    <col min="4592" max="4592" width="13.42578125" style="1" customWidth="1"/>
    <col min="4593" max="4593" width="31.28515625" style="1" bestFit="1" customWidth="1"/>
    <col min="4594" max="4595" width="11.85546875" style="1" customWidth="1"/>
    <col min="4596" max="4596" width="8.7109375" style="1" bestFit="1" customWidth="1"/>
    <col min="4597" max="4597" width="9.42578125" style="1" bestFit="1" customWidth="1"/>
    <col min="4598" max="4604" width="11.85546875" style="1" customWidth="1"/>
    <col min="4605" max="4605" width="5.7109375" style="1" customWidth="1"/>
    <col min="4606" max="4606" width="3.7109375" style="1" customWidth="1"/>
    <col min="4607" max="4836" width="9.140625" style="1"/>
    <col min="4837" max="4838" width="3.7109375" style="1" customWidth="1"/>
    <col min="4839" max="4842" width="12.5703125" style="1" customWidth="1"/>
    <col min="4843" max="4843" width="3.7109375" style="1" customWidth="1"/>
    <col min="4844" max="4844" width="42.85546875" style="1" bestFit="1" customWidth="1"/>
    <col min="4845" max="4846" width="11.28515625" style="1" customWidth="1"/>
    <col min="4847" max="4847" width="12.5703125" style="1" customWidth="1"/>
    <col min="4848" max="4848" width="13.42578125" style="1" customWidth="1"/>
    <col min="4849" max="4849" width="31.28515625" style="1" bestFit="1" customWidth="1"/>
    <col min="4850" max="4851" width="11.85546875" style="1" customWidth="1"/>
    <col min="4852" max="4852" width="8.7109375" style="1" bestFit="1" customWidth="1"/>
    <col min="4853" max="4853" width="9.42578125" style="1" bestFit="1" customWidth="1"/>
    <col min="4854" max="4860" width="11.85546875" style="1" customWidth="1"/>
    <col min="4861" max="4861" width="5.7109375" style="1" customWidth="1"/>
    <col min="4862" max="4862" width="3.7109375" style="1" customWidth="1"/>
    <col min="4863" max="5092" width="9.140625" style="1"/>
    <col min="5093" max="5094" width="3.7109375" style="1" customWidth="1"/>
    <col min="5095" max="5098" width="12.5703125" style="1" customWidth="1"/>
    <col min="5099" max="5099" width="3.7109375" style="1" customWidth="1"/>
    <col min="5100" max="5100" width="42.85546875" style="1" bestFit="1" customWidth="1"/>
    <col min="5101" max="5102" width="11.28515625" style="1" customWidth="1"/>
    <col min="5103" max="5103" width="12.5703125" style="1" customWidth="1"/>
    <col min="5104" max="5104" width="13.42578125" style="1" customWidth="1"/>
    <col min="5105" max="5105" width="31.28515625" style="1" bestFit="1" customWidth="1"/>
    <col min="5106" max="5107" width="11.85546875" style="1" customWidth="1"/>
    <col min="5108" max="5108" width="8.7109375" style="1" bestFit="1" customWidth="1"/>
    <col min="5109" max="5109" width="9.42578125" style="1" bestFit="1" customWidth="1"/>
    <col min="5110" max="5116" width="11.85546875" style="1" customWidth="1"/>
    <col min="5117" max="5117" width="5.7109375" style="1" customWidth="1"/>
    <col min="5118" max="5118" width="3.7109375" style="1" customWidth="1"/>
    <col min="5119" max="5348" width="9.140625" style="1"/>
    <col min="5349" max="5350" width="3.7109375" style="1" customWidth="1"/>
    <col min="5351" max="5354" width="12.5703125" style="1" customWidth="1"/>
    <col min="5355" max="5355" width="3.7109375" style="1" customWidth="1"/>
    <col min="5356" max="5356" width="42.85546875" style="1" bestFit="1" customWidth="1"/>
    <col min="5357" max="5358" width="11.28515625" style="1" customWidth="1"/>
    <col min="5359" max="5359" width="12.5703125" style="1" customWidth="1"/>
    <col min="5360" max="5360" width="13.42578125" style="1" customWidth="1"/>
    <col min="5361" max="5361" width="31.28515625" style="1" bestFit="1" customWidth="1"/>
    <col min="5362" max="5363" width="11.85546875" style="1" customWidth="1"/>
    <col min="5364" max="5364" width="8.7109375" style="1" bestFit="1" customWidth="1"/>
    <col min="5365" max="5365" width="9.42578125" style="1" bestFit="1" customWidth="1"/>
    <col min="5366" max="5372" width="11.85546875" style="1" customWidth="1"/>
    <col min="5373" max="5373" width="5.7109375" style="1" customWidth="1"/>
    <col min="5374" max="5374" width="3.7109375" style="1" customWidth="1"/>
    <col min="5375" max="5604" width="9.140625" style="1"/>
    <col min="5605" max="5606" width="3.7109375" style="1" customWidth="1"/>
    <col min="5607" max="5610" width="12.5703125" style="1" customWidth="1"/>
    <col min="5611" max="5611" width="3.7109375" style="1" customWidth="1"/>
    <col min="5612" max="5612" width="42.85546875" style="1" bestFit="1" customWidth="1"/>
    <col min="5613" max="5614" width="11.28515625" style="1" customWidth="1"/>
    <col min="5615" max="5615" width="12.5703125" style="1" customWidth="1"/>
    <col min="5616" max="5616" width="13.42578125" style="1" customWidth="1"/>
    <col min="5617" max="5617" width="31.28515625" style="1" bestFit="1" customWidth="1"/>
    <col min="5618" max="5619" width="11.85546875" style="1" customWidth="1"/>
    <col min="5620" max="5620" width="8.7109375" style="1" bestFit="1" customWidth="1"/>
    <col min="5621" max="5621" width="9.42578125" style="1" bestFit="1" customWidth="1"/>
    <col min="5622" max="5628" width="11.85546875" style="1" customWidth="1"/>
    <col min="5629" max="5629" width="5.7109375" style="1" customWidth="1"/>
    <col min="5630" max="5630" width="3.7109375" style="1" customWidth="1"/>
    <col min="5631" max="5860" width="9.140625" style="1"/>
    <col min="5861" max="5862" width="3.7109375" style="1" customWidth="1"/>
    <col min="5863" max="5866" width="12.5703125" style="1" customWidth="1"/>
    <col min="5867" max="5867" width="3.7109375" style="1" customWidth="1"/>
    <col min="5868" max="5868" width="42.85546875" style="1" bestFit="1" customWidth="1"/>
    <col min="5869" max="5870" width="11.28515625" style="1" customWidth="1"/>
    <col min="5871" max="5871" width="12.5703125" style="1" customWidth="1"/>
    <col min="5872" max="5872" width="13.42578125" style="1" customWidth="1"/>
    <col min="5873" max="5873" width="31.28515625" style="1" bestFit="1" customWidth="1"/>
    <col min="5874" max="5875" width="11.85546875" style="1" customWidth="1"/>
    <col min="5876" max="5876" width="8.7109375" style="1" bestFit="1" customWidth="1"/>
    <col min="5877" max="5877" width="9.42578125" style="1" bestFit="1" customWidth="1"/>
    <col min="5878" max="5884" width="11.85546875" style="1" customWidth="1"/>
    <col min="5885" max="5885" width="5.7109375" style="1" customWidth="1"/>
    <col min="5886" max="5886" width="3.7109375" style="1" customWidth="1"/>
    <col min="5887" max="6116" width="9.140625" style="1"/>
    <col min="6117" max="6118" width="3.7109375" style="1" customWidth="1"/>
    <col min="6119" max="6122" width="12.5703125" style="1" customWidth="1"/>
    <col min="6123" max="6123" width="3.7109375" style="1" customWidth="1"/>
    <col min="6124" max="6124" width="42.85546875" style="1" bestFit="1" customWidth="1"/>
    <col min="6125" max="6126" width="11.28515625" style="1" customWidth="1"/>
    <col min="6127" max="6127" width="12.5703125" style="1" customWidth="1"/>
    <col min="6128" max="6128" width="13.42578125" style="1" customWidth="1"/>
    <col min="6129" max="6129" width="31.28515625" style="1" bestFit="1" customWidth="1"/>
    <col min="6130" max="6131" width="11.85546875" style="1" customWidth="1"/>
    <col min="6132" max="6132" width="8.7109375" style="1" bestFit="1" customWidth="1"/>
    <col min="6133" max="6133" width="9.42578125" style="1" bestFit="1" customWidth="1"/>
    <col min="6134" max="6140" width="11.85546875" style="1" customWidth="1"/>
    <col min="6141" max="6141" width="5.7109375" style="1" customWidth="1"/>
    <col min="6142" max="6142" width="3.7109375" style="1" customWidth="1"/>
    <col min="6143" max="6372" width="9.140625" style="1"/>
    <col min="6373" max="6374" width="3.7109375" style="1" customWidth="1"/>
    <col min="6375" max="6378" width="12.5703125" style="1" customWidth="1"/>
    <col min="6379" max="6379" width="3.7109375" style="1" customWidth="1"/>
    <col min="6380" max="6380" width="42.85546875" style="1" bestFit="1" customWidth="1"/>
    <col min="6381" max="6382" width="11.28515625" style="1" customWidth="1"/>
    <col min="6383" max="6383" width="12.5703125" style="1" customWidth="1"/>
    <col min="6384" max="6384" width="13.42578125" style="1" customWidth="1"/>
    <col min="6385" max="6385" width="31.28515625" style="1" bestFit="1" customWidth="1"/>
    <col min="6386" max="6387" width="11.85546875" style="1" customWidth="1"/>
    <col min="6388" max="6388" width="8.7109375" style="1" bestFit="1" customWidth="1"/>
    <col min="6389" max="6389" width="9.42578125" style="1" bestFit="1" customWidth="1"/>
    <col min="6390" max="6396" width="11.85546875" style="1" customWidth="1"/>
    <col min="6397" max="6397" width="5.7109375" style="1" customWidth="1"/>
    <col min="6398" max="6398" width="3.7109375" style="1" customWidth="1"/>
    <col min="6399" max="6628" width="9.140625" style="1"/>
    <col min="6629" max="6630" width="3.7109375" style="1" customWidth="1"/>
    <col min="6631" max="6634" width="12.5703125" style="1" customWidth="1"/>
    <col min="6635" max="6635" width="3.7109375" style="1" customWidth="1"/>
    <col min="6636" max="6636" width="42.85546875" style="1" bestFit="1" customWidth="1"/>
    <col min="6637" max="6638" width="11.28515625" style="1" customWidth="1"/>
    <col min="6639" max="6639" width="12.5703125" style="1" customWidth="1"/>
    <col min="6640" max="6640" width="13.42578125" style="1" customWidth="1"/>
    <col min="6641" max="6641" width="31.28515625" style="1" bestFit="1" customWidth="1"/>
    <col min="6642" max="6643" width="11.85546875" style="1" customWidth="1"/>
    <col min="6644" max="6644" width="8.7109375" style="1" bestFit="1" customWidth="1"/>
    <col min="6645" max="6645" width="9.42578125" style="1" bestFit="1" customWidth="1"/>
    <col min="6646" max="6652" width="11.85546875" style="1" customWidth="1"/>
    <col min="6653" max="6653" width="5.7109375" style="1" customWidth="1"/>
    <col min="6654" max="6654" width="3.7109375" style="1" customWidth="1"/>
    <col min="6655" max="6884" width="9.140625" style="1"/>
    <col min="6885" max="6886" width="3.7109375" style="1" customWidth="1"/>
    <col min="6887" max="6890" width="12.5703125" style="1" customWidth="1"/>
    <col min="6891" max="6891" width="3.7109375" style="1" customWidth="1"/>
    <col min="6892" max="6892" width="42.85546875" style="1" bestFit="1" customWidth="1"/>
    <col min="6893" max="6894" width="11.28515625" style="1" customWidth="1"/>
    <col min="6895" max="6895" width="12.5703125" style="1" customWidth="1"/>
    <col min="6896" max="6896" width="13.42578125" style="1" customWidth="1"/>
    <col min="6897" max="6897" width="31.28515625" style="1" bestFit="1" customWidth="1"/>
    <col min="6898" max="6899" width="11.85546875" style="1" customWidth="1"/>
    <col min="6900" max="6900" width="8.7109375" style="1" bestFit="1" customWidth="1"/>
    <col min="6901" max="6901" width="9.42578125" style="1" bestFit="1" customWidth="1"/>
    <col min="6902" max="6908" width="11.85546875" style="1" customWidth="1"/>
    <col min="6909" max="6909" width="5.7109375" style="1" customWidth="1"/>
    <col min="6910" max="6910" width="3.7109375" style="1" customWidth="1"/>
    <col min="6911" max="7140" width="9.140625" style="1"/>
    <col min="7141" max="7142" width="3.7109375" style="1" customWidth="1"/>
    <col min="7143" max="7146" width="12.5703125" style="1" customWidth="1"/>
    <col min="7147" max="7147" width="3.7109375" style="1" customWidth="1"/>
    <col min="7148" max="7148" width="42.85546875" style="1" bestFit="1" customWidth="1"/>
    <col min="7149" max="7150" width="11.28515625" style="1" customWidth="1"/>
    <col min="7151" max="7151" width="12.5703125" style="1" customWidth="1"/>
    <col min="7152" max="7152" width="13.42578125" style="1" customWidth="1"/>
    <col min="7153" max="7153" width="31.28515625" style="1" bestFit="1" customWidth="1"/>
    <col min="7154" max="7155" width="11.85546875" style="1" customWidth="1"/>
    <col min="7156" max="7156" width="8.7109375" style="1" bestFit="1" customWidth="1"/>
    <col min="7157" max="7157" width="9.42578125" style="1" bestFit="1" customWidth="1"/>
    <col min="7158" max="7164" width="11.85546875" style="1" customWidth="1"/>
    <col min="7165" max="7165" width="5.7109375" style="1" customWidth="1"/>
    <col min="7166" max="7166" width="3.7109375" style="1" customWidth="1"/>
    <col min="7167" max="7396" width="9.140625" style="1"/>
    <col min="7397" max="7398" width="3.7109375" style="1" customWidth="1"/>
    <col min="7399" max="7402" width="12.5703125" style="1" customWidth="1"/>
    <col min="7403" max="7403" width="3.7109375" style="1" customWidth="1"/>
    <col min="7404" max="7404" width="42.85546875" style="1" bestFit="1" customWidth="1"/>
    <col min="7405" max="7406" width="11.28515625" style="1" customWidth="1"/>
    <col min="7407" max="7407" width="12.5703125" style="1" customWidth="1"/>
    <col min="7408" max="7408" width="13.42578125" style="1" customWidth="1"/>
    <col min="7409" max="7409" width="31.28515625" style="1" bestFit="1" customWidth="1"/>
    <col min="7410" max="7411" width="11.85546875" style="1" customWidth="1"/>
    <col min="7412" max="7412" width="8.7109375" style="1" bestFit="1" customWidth="1"/>
    <col min="7413" max="7413" width="9.42578125" style="1" bestFit="1" customWidth="1"/>
    <col min="7414" max="7420" width="11.85546875" style="1" customWidth="1"/>
    <col min="7421" max="7421" width="5.7109375" style="1" customWidth="1"/>
    <col min="7422" max="7422" width="3.7109375" style="1" customWidth="1"/>
    <col min="7423" max="7652" width="9.140625" style="1"/>
    <col min="7653" max="7654" width="3.7109375" style="1" customWidth="1"/>
    <col min="7655" max="7658" width="12.5703125" style="1" customWidth="1"/>
    <col min="7659" max="7659" width="3.7109375" style="1" customWidth="1"/>
    <col min="7660" max="7660" width="42.85546875" style="1" bestFit="1" customWidth="1"/>
    <col min="7661" max="7662" width="11.28515625" style="1" customWidth="1"/>
    <col min="7663" max="7663" width="12.5703125" style="1" customWidth="1"/>
    <col min="7664" max="7664" width="13.42578125" style="1" customWidth="1"/>
    <col min="7665" max="7665" width="31.28515625" style="1" bestFit="1" customWidth="1"/>
    <col min="7666" max="7667" width="11.85546875" style="1" customWidth="1"/>
    <col min="7668" max="7668" width="8.7109375" style="1" bestFit="1" customWidth="1"/>
    <col min="7669" max="7669" width="9.42578125" style="1" bestFit="1" customWidth="1"/>
    <col min="7670" max="7676" width="11.85546875" style="1" customWidth="1"/>
    <col min="7677" max="7677" width="5.7109375" style="1" customWidth="1"/>
    <col min="7678" max="7678" width="3.7109375" style="1" customWidth="1"/>
    <col min="7679" max="7908" width="9.140625" style="1"/>
    <col min="7909" max="7910" width="3.7109375" style="1" customWidth="1"/>
    <col min="7911" max="7914" width="12.5703125" style="1" customWidth="1"/>
    <col min="7915" max="7915" width="3.7109375" style="1" customWidth="1"/>
    <col min="7916" max="7916" width="42.85546875" style="1" bestFit="1" customWidth="1"/>
    <col min="7917" max="7918" width="11.28515625" style="1" customWidth="1"/>
    <col min="7919" max="7919" width="12.5703125" style="1" customWidth="1"/>
    <col min="7920" max="7920" width="13.42578125" style="1" customWidth="1"/>
    <col min="7921" max="7921" width="31.28515625" style="1" bestFit="1" customWidth="1"/>
    <col min="7922" max="7923" width="11.85546875" style="1" customWidth="1"/>
    <col min="7924" max="7924" width="8.7109375" style="1" bestFit="1" customWidth="1"/>
    <col min="7925" max="7925" width="9.42578125" style="1" bestFit="1" customWidth="1"/>
    <col min="7926" max="7932" width="11.85546875" style="1" customWidth="1"/>
    <col min="7933" max="7933" width="5.7109375" style="1" customWidth="1"/>
    <col min="7934" max="7934" width="3.7109375" style="1" customWidth="1"/>
    <col min="7935" max="8164" width="9.140625" style="1"/>
    <col min="8165" max="8166" width="3.7109375" style="1" customWidth="1"/>
    <col min="8167" max="8170" width="12.5703125" style="1" customWidth="1"/>
    <col min="8171" max="8171" width="3.7109375" style="1" customWidth="1"/>
    <col min="8172" max="8172" width="42.85546875" style="1" bestFit="1" customWidth="1"/>
    <col min="8173" max="8174" width="11.28515625" style="1" customWidth="1"/>
    <col min="8175" max="8175" width="12.5703125" style="1" customWidth="1"/>
    <col min="8176" max="8176" width="13.42578125" style="1" customWidth="1"/>
    <col min="8177" max="8177" width="31.28515625" style="1" bestFit="1" customWidth="1"/>
    <col min="8178" max="8179" width="11.85546875" style="1" customWidth="1"/>
    <col min="8180" max="8180" width="8.7109375" style="1" bestFit="1" customWidth="1"/>
    <col min="8181" max="8181" width="9.42578125" style="1" bestFit="1" customWidth="1"/>
    <col min="8182" max="8188" width="11.85546875" style="1" customWidth="1"/>
    <col min="8189" max="8189" width="5.7109375" style="1" customWidth="1"/>
    <col min="8190" max="8190" width="3.7109375" style="1" customWidth="1"/>
    <col min="8191" max="8420" width="9.140625" style="1"/>
    <col min="8421" max="8422" width="3.7109375" style="1" customWidth="1"/>
    <col min="8423" max="8426" width="12.5703125" style="1" customWidth="1"/>
    <col min="8427" max="8427" width="3.7109375" style="1" customWidth="1"/>
    <col min="8428" max="8428" width="42.85546875" style="1" bestFit="1" customWidth="1"/>
    <col min="8429" max="8430" width="11.28515625" style="1" customWidth="1"/>
    <col min="8431" max="8431" width="12.5703125" style="1" customWidth="1"/>
    <col min="8432" max="8432" width="13.42578125" style="1" customWidth="1"/>
    <col min="8433" max="8433" width="31.28515625" style="1" bestFit="1" customWidth="1"/>
    <col min="8434" max="8435" width="11.85546875" style="1" customWidth="1"/>
    <col min="8436" max="8436" width="8.7109375" style="1" bestFit="1" customWidth="1"/>
    <col min="8437" max="8437" width="9.42578125" style="1" bestFit="1" customWidth="1"/>
    <col min="8438" max="8444" width="11.85546875" style="1" customWidth="1"/>
    <col min="8445" max="8445" width="5.7109375" style="1" customWidth="1"/>
    <col min="8446" max="8446" width="3.7109375" style="1" customWidth="1"/>
    <col min="8447" max="8676" width="9.140625" style="1"/>
    <col min="8677" max="8678" width="3.7109375" style="1" customWidth="1"/>
    <col min="8679" max="8682" width="12.5703125" style="1" customWidth="1"/>
    <col min="8683" max="8683" width="3.7109375" style="1" customWidth="1"/>
    <col min="8684" max="8684" width="42.85546875" style="1" bestFit="1" customWidth="1"/>
    <col min="8685" max="8686" width="11.28515625" style="1" customWidth="1"/>
    <col min="8687" max="8687" width="12.5703125" style="1" customWidth="1"/>
    <col min="8688" max="8688" width="13.42578125" style="1" customWidth="1"/>
    <col min="8689" max="8689" width="31.28515625" style="1" bestFit="1" customWidth="1"/>
    <col min="8690" max="8691" width="11.85546875" style="1" customWidth="1"/>
    <col min="8692" max="8692" width="8.7109375" style="1" bestFit="1" customWidth="1"/>
    <col min="8693" max="8693" width="9.42578125" style="1" bestFit="1" customWidth="1"/>
    <col min="8694" max="8700" width="11.85546875" style="1" customWidth="1"/>
    <col min="8701" max="8701" width="5.7109375" style="1" customWidth="1"/>
    <col min="8702" max="8702" width="3.7109375" style="1" customWidth="1"/>
    <col min="8703" max="8932" width="9.140625" style="1"/>
    <col min="8933" max="8934" width="3.7109375" style="1" customWidth="1"/>
    <col min="8935" max="8938" width="12.5703125" style="1" customWidth="1"/>
    <col min="8939" max="8939" width="3.7109375" style="1" customWidth="1"/>
    <col min="8940" max="8940" width="42.85546875" style="1" bestFit="1" customWidth="1"/>
    <col min="8941" max="8942" width="11.28515625" style="1" customWidth="1"/>
    <col min="8943" max="8943" width="12.5703125" style="1" customWidth="1"/>
    <col min="8944" max="8944" width="13.42578125" style="1" customWidth="1"/>
    <col min="8945" max="8945" width="31.28515625" style="1" bestFit="1" customWidth="1"/>
    <col min="8946" max="8947" width="11.85546875" style="1" customWidth="1"/>
    <col min="8948" max="8948" width="8.7109375" style="1" bestFit="1" customWidth="1"/>
    <col min="8949" max="8949" width="9.42578125" style="1" bestFit="1" customWidth="1"/>
    <col min="8950" max="8956" width="11.85546875" style="1" customWidth="1"/>
    <col min="8957" max="8957" width="5.7109375" style="1" customWidth="1"/>
    <col min="8958" max="8958" width="3.7109375" style="1" customWidth="1"/>
    <col min="8959" max="9188" width="9.140625" style="1"/>
    <col min="9189" max="9190" width="3.7109375" style="1" customWidth="1"/>
    <col min="9191" max="9194" width="12.5703125" style="1" customWidth="1"/>
    <col min="9195" max="9195" width="3.7109375" style="1" customWidth="1"/>
    <col min="9196" max="9196" width="42.85546875" style="1" bestFit="1" customWidth="1"/>
    <col min="9197" max="9198" width="11.28515625" style="1" customWidth="1"/>
    <col min="9199" max="9199" width="12.5703125" style="1" customWidth="1"/>
    <col min="9200" max="9200" width="13.42578125" style="1" customWidth="1"/>
    <col min="9201" max="9201" width="31.28515625" style="1" bestFit="1" customWidth="1"/>
    <col min="9202" max="9203" width="11.85546875" style="1" customWidth="1"/>
    <col min="9204" max="9204" width="8.7109375" style="1" bestFit="1" customWidth="1"/>
    <col min="9205" max="9205" width="9.42578125" style="1" bestFit="1" customWidth="1"/>
    <col min="9206" max="9212" width="11.85546875" style="1" customWidth="1"/>
    <col min="9213" max="9213" width="5.7109375" style="1" customWidth="1"/>
    <col min="9214" max="9214" width="3.7109375" style="1" customWidth="1"/>
    <col min="9215" max="9444" width="9.140625" style="1"/>
    <col min="9445" max="9446" width="3.7109375" style="1" customWidth="1"/>
    <col min="9447" max="9450" width="12.5703125" style="1" customWidth="1"/>
    <col min="9451" max="9451" width="3.7109375" style="1" customWidth="1"/>
    <col min="9452" max="9452" width="42.85546875" style="1" bestFit="1" customWidth="1"/>
    <col min="9453" max="9454" width="11.28515625" style="1" customWidth="1"/>
    <col min="9455" max="9455" width="12.5703125" style="1" customWidth="1"/>
    <col min="9456" max="9456" width="13.42578125" style="1" customWidth="1"/>
    <col min="9457" max="9457" width="31.28515625" style="1" bestFit="1" customWidth="1"/>
    <col min="9458" max="9459" width="11.85546875" style="1" customWidth="1"/>
    <col min="9460" max="9460" width="8.7109375" style="1" bestFit="1" customWidth="1"/>
    <col min="9461" max="9461" width="9.42578125" style="1" bestFit="1" customWidth="1"/>
    <col min="9462" max="9468" width="11.85546875" style="1" customWidth="1"/>
    <col min="9469" max="9469" width="5.7109375" style="1" customWidth="1"/>
    <col min="9470" max="9470" width="3.7109375" style="1" customWidth="1"/>
    <col min="9471" max="9700" width="9.140625" style="1"/>
    <col min="9701" max="9702" width="3.7109375" style="1" customWidth="1"/>
    <col min="9703" max="9706" width="12.5703125" style="1" customWidth="1"/>
    <col min="9707" max="9707" width="3.7109375" style="1" customWidth="1"/>
    <col min="9708" max="9708" width="42.85546875" style="1" bestFit="1" customWidth="1"/>
    <col min="9709" max="9710" width="11.28515625" style="1" customWidth="1"/>
    <col min="9711" max="9711" width="12.5703125" style="1" customWidth="1"/>
    <col min="9712" max="9712" width="13.42578125" style="1" customWidth="1"/>
    <col min="9713" max="9713" width="31.28515625" style="1" bestFit="1" customWidth="1"/>
    <col min="9714" max="9715" width="11.85546875" style="1" customWidth="1"/>
    <col min="9716" max="9716" width="8.7109375" style="1" bestFit="1" customWidth="1"/>
    <col min="9717" max="9717" width="9.42578125" style="1" bestFit="1" customWidth="1"/>
    <col min="9718" max="9724" width="11.85546875" style="1" customWidth="1"/>
    <col min="9725" max="9725" width="5.7109375" style="1" customWidth="1"/>
    <col min="9726" max="9726" width="3.7109375" style="1" customWidth="1"/>
    <col min="9727" max="9956" width="9.140625" style="1"/>
    <col min="9957" max="9958" width="3.7109375" style="1" customWidth="1"/>
    <col min="9959" max="9962" width="12.5703125" style="1" customWidth="1"/>
    <col min="9963" max="9963" width="3.7109375" style="1" customWidth="1"/>
    <col min="9964" max="9964" width="42.85546875" style="1" bestFit="1" customWidth="1"/>
    <col min="9965" max="9966" width="11.28515625" style="1" customWidth="1"/>
    <col min="9967" max="9967" width="12.5703125" style="1" customWidth="1"/>
    <col min="9968" max="9968" width="13.42578125" style="1" customWidth="1"/>
    <col min="9969" max="9969" width="31.28515625" style="1" bestFit="1" customWidth="1"/>
    <col min="9970" max="9971" width="11.85546875" style="1" customWidth="1"/>
    <col min="9972" max="9972" width="8.7109375" style="1" bestFit="1" customWidth="1"/>
    <col min="9973" max="9973" width="9.42578125" style="1" bestFit="1" customWidth="1"/>
    <col min="9974" max="9980" width="11.85546875" style="1" customWidth="1"/>
    <col min="9981" max="9981" width="5.7109375" style="1" customWidth="1"/>
    <col min="9982" max="9982" width="3.7109375" style="1" customWidth="1"/>
    <col min="9983" max="10212" width="9.140625" style="1"/>
    <col min="10213" max="10214" width="3.7109375" style="1" customWidth="1"/>
    <col min="10215" max="10218" width="12.5703125" style="1" customWidth="1"/>
    <col min="10219" max="10219" width="3.7109375" style="1" customWidth="1"/>
    <col min="10220" max="10220" width="42.85546875" style="1" bestFit="1" customWidth="1"/>
    <col min="10221" max="10222" width="11.28515625" style="1" customWidth="1"/>
    <col min="10223" max="10223" width="12.5703125" style="1" customWidth="1"/>
    <col min="10224" max="10224" width="13.42578125" style="1" customWidth="1"/>
    <col min="10225" max="10225" width="31.28515625" style="1" bestFit="1" customWidth="1"/>
    <col min="10226" max="10227" width="11.85546875" style="1" customWidth="1"/>
    <col min="10228" max="10228" width="8.7109375" style="1" bestFit="1" customWidth="1"/>
    <col min="10229" max="10229" width="9.42578125" style="1" bestFit="1" customWidth="1"/>
    <col min="10230" max="10236" width="11.85546875" style="1" customWidth="1"/>
    <col min="10237" max="10237" width="5.7109375" style="1" customWidth="1"/>
    <col min="10238" max="10238" width="3.7109375" style="1" customWidth="1"/>
    <col min="10239" max="10468" width="9.140625" style="1"/>
    <col min="10469" max="10470" width="3.7109375" style="1" customWidth="1"/>
    <col min="10471" max="10474" width="12.5703125" style="1" customWidth="1"/>
    <col min="10475" max="10475" width="3.7109375" style="1" customWidth="1"/>
    <col min="10476" max="10476" width="42.85546875" style="1" bestFit="1" customWidth="1"/>
    <col min="10477" max="10478" width="11.28515625" style="1" customWidth="1"/>
    <col min="10479" max="10479" width="12.5703125" style="1" customWidth="1"/>
    <col min="10480" max="10480" width="13.42578125" style="1" customWidth="1"/>
    <col min="10481" max="10481" width="31.28515625" style="1" bestFit="1" customWidth="1"/>
    <col min="10482" max="10483" width="11.85546875" style="1" customWidth="1"/>
    <col min="10484" max="10484" width="8.7109375" style="1" bestFit="1" customWidth="1"/>
    <col min="10485" max="10485" width="9.42578125" style="1" bestFit="1" customWidth="1"/>
    <col min="10486" max="10492" width="11.85546875" style="1" customWidth="1"/>
    <col min="10493" max="10493" width="5.7109375" style="1" customWidth="1"/>
    <col min="10494" max="10494" width="3.7109375" style="1" customWidth="1"/>
    <col min="10495" max="10724" width="9.140625" style="1"/>
    <col min="10725" max="10726" width="3.7109375" style="1" customWidth="1"/>
    <col min="10727" max="10730" width="12.5703125" style="1" customWidth="1"/>
    <col min="10731" max="10731" width="3.7109375" style="1" customWidth="1"/>
    <col min="10732" max="10732" width="42.85546875" style="1" bestFit="1" customWidth="1"/>
    <col min="10733" max="10734" width="11.28515625" style="1" customWidth="1"/>
    <col min="10735" max="10735" width="12.5703125" style="1" customWidth="1"/>
    <col min="10736" max="10736" width="13.42578125" style="1" customWidth="1"/>
    <col min="10737" max="10737" width="31.28515625" style="1" bestFit="1" customWidth="1"/>
    <col min="10738" max="10739" width="11.85546875" style="1" customWidth="1"/>
    <col min="10740" max="10740" width="8.7109375" style="1" bestFit="1" customWidth="1"/>
    <col min="10741" max="10741" width="9.42578125" style="1" bestFit="1" customWidth="1"/>
    <col min="10742" max="10748" width="11.85546875" style="1" customWidth="1"/>
    <col min="10749" max="10749" width="5.7109375" style="1" customWidth="1"/>
    <col min="10750" max="10750" width="3.7109375" style="1" customWidth="1"/>
    <col min="10751" max="10980" width="9.140625" style="1"/>
    <col min="10981" max="10982" width="3.7109375" style="1" customWidth="1"/>
    <col min="10983" max="10986" width="12.5703125" style="1" customWidth="1"/>
    <col min="10987" max="10987" width="3.7109375" style="1" customWidth="1"/>
    <col min="10988" max="10988" width="42.85546875" style="1" bestFit="1" customWidth="1"/>
    <col min="10989" max="10990" width="11.28515625" style="1" customWidth="1"/>
    <col min="10991" max="10991" width="12.5703125" style="1" customWidth="1"/>
    <col min="10992" max="10992" width="13.42578125" style="1" customWidth="1"/>
    <col min="10993" max="10993" width="31.28515625" style="1" bestFit="1" customWidth="1"/>
    <col min="10994" max="10995" width="11.85546875" style="1" customWidth="1"/>
    <col min="10996" max="10996" width="8.7109375" style="1" bestFit="1" customWidth="1"/>
    <col min="10997" max="10997" width="9.42578125" style="1" bestFit="1" customWidth="1"/>
    <col min="10998" max="11004" width="11.85546875" style="1" customWidth="1"/>
    <col min="11005" max="11005" width="5.7109375" style="1" customWidth="1"/>
    <col min="11006" max="11006" width="3.7109375" style="1" customWidth="1"/>
    <col min="11007" max="11236" width="9.140625" style="1"/>
    <col min="11237" max="11238" width="3.7109375" style="1" customWidth="1"/>
    <col min="11239" max="11242" width="12.5703125" style="1" customWidth="1"/>
    <col min="11243" max="11243" width="3.7109375" style="1" customWidth="1"/>
    <col min="11244" max="11244" width="42.85546875" style="1" bestFit="1" customWidth="1"/>
    <col min="11245" max="11246" width="11.28515625" style="1" customWidth="1"/>
    <col min="11247" max="11247" width="12.5703125" style="1" customWidth="1"/>
    <col min="11248" max="11248" width="13.42578125" style="1" customWidth="1"/>
    <col min="11249" max="11249" width="31.28515625" style="1" bestFit="1" customWidth="1"/>
    <col min="11250" max="11251" width="11.85546875" style="1" customWidth="1"/>
    <col min="11252" max="11252" width="8.7109375" style="1" bestFit="1" customWidth="1"/>
    <col min="11253" max="11253" width="9.42578125" style="1" bestFit="1" customWidth="1"/>
    <col min="11254" max="11260" width="11.85546875" style="1" customWidth="1"/>
    <col min="11261" max="11261" width="5.7109375" style="1" customWidth="1"/>
    <col min="11262" max="11262" width="3.7109375" style="1" customWidth="1"/>
    <col min="11263" max="11492" width="9.140625" style="1"/>
    <col min="11493" max="11494" width="3.7109375" style="1" customWidth="1"/>
    <col min="11495" max="11498" width="12.5703125" style="1" customWidth="1"/>
    <col min="11499" max="11499" width="3.7109375" style="1" customWidth="1"/>
    <col min="11500" max="11500" width="42.85546875" style="1" bestFit="1" customWidth="1"/>
    <col min="11501" max="11502" width="11.28515625" style="1" customWidth="1"/>
    <col min="11503" max="11503" width="12.5703125" style="1" customWidth="1"/>
    <col min="11504" max="11504" width="13.42578125" style="1" customWidth="1"/>
    <col min="11505" max="11505" width="31.28515625" style="1" bestFit="1" customWidth="1"/>
    <col min="11506" max="11507" width="11.85546875" style="1" customWidth="1"/>
    <col min="11508" max="11508" width="8.7109375" style="1" bestFit="1" customWidth="1"/>
    <col min="11509" max="11509" width="9.42578125" style="1" bestFit="1" customWidth="1"/>
    <col min="11510" max="11516" width="11.85546875" style="1" customWidth="1"/>
    <col min="11517" max="11517" width="5.7109375" style="1" customWidth="1"/>
    <col min="11518" max="11518" width="3.7109375" style="1" customWidth="1"/>
    <col min="11519" max="11748" width="9.140625" style="1"/>
    <col min="11749" max="11750" width="3.7109375" style="1" customWidth="1"/>
    <col min="11751" max="11754" width="12.5703125" style="1" customWidth="1"/>
    <col min="11755" max="11755" width="3.7109375" style="1" customWidth="1"/>
    <col min="11756" max="11756" width="42.85546875" style="1" bestFit="1" customWidth="1"/>
    <col min="11757" max="11758" width="11.28515625" style="1" customWidth="1"/>
    <col min="11759" max="11759" width="12.5703125" style="1" customWidth="1"/>
    <col min="11760" max="11760" width="13.42578125" style="1" customWidth="1"/>
    <col min="11761" max="11761" width="31.28515625" style="1" bestFit="1" customWidth="1"/>
    <col min="11762" max="11763" width="11.85546875" style="1" customWidth="1"/>
    <col min="11764" max="11764" width="8.7109375" style="1" bestFit="1" customWidth="1"/>
    <col min="11765" max="11765" width="9.42578125" style="1" bestFit="1" customWidth="1"/>
    <col min="11766" max="11772" width="11.85546875" style="1" customWidth="1"/>
    <col min="11773" max="11773" width="5.7109375" style="1" customWidth="1"/>
    <col min="11774" max="11774" width="3.7109375" style="1" customWidth="1"/>
    <col min="11775" max="12004" width="9.140625" style="1"/>
    <col min="12005" max="12006" width="3.7109375" style="1" customWidth="1"/>
    <col min="12007" max="12010" width="12.5703125" style="1" customWidth="1"/>
    <col min="12011" max="12011" width="3.7109375" style="1" customWidth="1"/>
    <col min="12012" max="12012" width="42.85546875" style="1" bestFit="1" customWidth="1"/>
    <col min="12013" max="12014" width="11.28515625" style="1" customWidth="1"/>
    <col min="12015" max="12015" width="12.5703125" style="1" customWidth="1"/>
    <col min="12016" max="12016" width="13.42578125" style="1" customWidth="1"/>
    <col min="12017" max="12017" width="31.28515625" style="1" bestFit="1" customWidth="1"/>
    <col min="12018" max="12019" width="11.85546875" style="1" customWidth="1"/>
    <col min="12020" max="12020" width="8.7109375" style="1" bestFit="1" customWidth="1"/>
    <col min="12021" max="12021" width="9.42578125" style="1" bestFit="1" customWidth="1"/>
    <col min="12022" max="12028" width="11.85546875" style="1" customWidth="1"/>
    <col min="12029" max="12029" width="5.7109375" style="1" customWidth="1"/>
    <col min="12030" max="12030" width="3.7109375" style="1" customWidth="1"/>
    <col min="12031" max="12260" width="9.140625" style="1"/>
    <col min="12261" max="12262" width="3.7109375" style="1" customWidth="1"/>
    <col min="12263" max="12266" width="12.5703125" style="1" customWidth="1"/>
    <col min="12267" max="12267" width="3.7109375" style="1" customWidth="1"/>
    <col min="12268" max="12268" width="42.85546875" style="1" bestFit="1" customWidth="1"/>
    <col min="12269" max="12270" width="11.28515625" style="1" customWidth="1"/>
    <col min="12271" max="12271" width="12.5703125" style="1" customWidth="1"/>
    <col min="12272" max="12272" width="13.42578125" style="1" customWidth="1"/>
    <col min="12273" max="12273" width="31.28515625" style="1" bestFit="1" customWidth="1"/>
    <col min="12274" max="12275" width="11.85546875" style="1" customWidth="1"/>
    <col min="12276" max="12276" width="8.7109375" style="1" bestFit="1" customWidth="1"/>
    <col min="12277" max="12277" width="9.42578125" style="1" bestFit="1" customWidth="1"/>
    <col min="12278" max="12284" width="11.85546875" style="1" customWidth="1"/>
    <col min="12285" max="12285" width="5.7109375" style="1" customWidth="1"/>
    <col min="12286" max="12286" width="3.7109375" style="1" customWidth="1"/>
    <col min="12287" max="12516" width="9.140625" style="1"/>
    <col min="12517" max="12518" width="3.7109375" style="1" customWidth="1"/>
    <col min="12519" max="12522" width="12.5703125" style="1" customWidth="1"/>
    <col min="12523" max="12523" width="3.7109375" style="1" customWidth="1"/>
    <col min="12524" max="12524" width="42.85546875" style="1" bestFit="1" customWidth="1"/>
    <col min="12525" max="12526" width="11.28515625" style="1" customWidth="1"/>
    <col min="12527" max="12527" width="12.5703125" style="1" customWidth="1"/>
    <col min="12528" max="12528" width="13.42578125" style="1" customWidth="1"/>
    <col min="12529" max="12529" width="31.28515625" style="1" bestFit="1" customWidth="1"/>
    <col min="12530" max="12531" width="11.85546875" style="1" customWidth="1"/>
    <col min="12532" max="12532" width="8.7109375" style="1" bestFit="1" customWidth="1"/>
    <col min="12533" max="12533" width="9.42578125" style="1" bestFit="1" customWidth="1"/>
    <col min="12534" max="12540" width="11.85546875" style="1" customWidth="1"/>
    <col min="12541" max="12541" width="5.7109375" style="1" customWidth="1"/>
    <col min="12542" max="12542" width="3.7109375" style="1" customWidth="1"/>
    <col min="12543" max="12772" width="9.140625" style="1"/>
    <col min="12773" max="12774" width="3.7109375" style="1" customWidth="1"/>
    <col min="12775" max="12778" width="12.5703125" style="1" customWidth="1"/>
    <col min="12779" max="12779" width="3.7109375" style="1" customWidth="1"/>
    <col min="12780" max="12780" width="42.85546875" style="1" bestFit="1" customWidth="1"/>
    <col min="12781" max="12782" width="11.28515625" style="1" customWidth="1"/>
    <col min="12783" max="12783" width="12.5703125" style="1" customWidth="1"/>
    <col min="12784" max="12784" width="13.42578125" style="1" customWidth="1"/>
    <col min="12785" max="12785" width="31.28515625" style="1" bestFit="1" customWidth="1"/>
    <col min="12786" max="12787" width="11.85546875" style="1" customWidth="1"/>
    <col min="12788" max="12788" width="8.7109375" style="1" bestFit="1" customWidth="1"/>
    <col min="12789" max="12789" width="9.42578125" style="1" bestFit="1" customWidth="1"/>
    <col min="12790" max="12796" width="11.85546875" style="1" customWidth="1"/>
    <col min="12797" max="12797" width="5.7109375" style="1" customWidth="1"/>
    <col min="12798" max="12798" width="3.7109375" style="1" customWidth="1"/>
    <col min="12799" max="13028" width="9.140625" style="1"/>
    <col min="13029" max="13030" width="3.7109375" style="1" customWidth="1"/>
    <col min="13031" max="13034" width="12.5703125" style="1" customWidth="1"/>
    <col min="13035" max="13035" width="3.7109375" style="1" customWidth="1"/>
    <col min="13036" max="13036" width="42.85546875" style="1" bestFit="1" customWidth="1"/>
    <col min="13037" max="13038" width="11.28515625" style="1" customWidth="1"/>
    <col min="13039" max="13039" width="12.5703125" style="1" customWidth="1"/>
    <col min="13040" max="13040" width="13.42578125" style="1" customWidth="1"/>
    <col min="13041" max="13041" width="31.28515625" style="1" bestFit="1" customWidth="1"/>
    <col min="13042" max="13043" width="11.85546875" style="1" customWidth="1"/>
    <col min="13044" max="13044" width="8.7109375" style="1" bestFit="1" customWidth="1"/>
    <col min="13045" max="13045" width="9.42578125" style="1" bestFit="1" customWidth="1"/>
    <col min="13046" max="13052" width="11.85546875" style="1" customWidth="1"/>
    <col min="13053" max="13053" width="5.7109375" style="1" customWidth="1"/>
    <col min="13054" max="13054" width="3.7109375" style="1" customWidth="1"/>
    <col min="13055" max="13284" width="9.140625" style="1"/>
    <col min="13285" max="13286" width="3.7109375" style="1" customWidth="1"/>
    <col min="13287" max="13290" width="12.5703125" style="1" customWidth="1"/>
    <col min="13291" max="13291" width="3.7109375" style="1" customWidth="1"/>
    <col min="13292" max="13292" width="42.85546875" style="1" bestFit="1" customWidth="1"/>
    <col min="13293" max="13294" width="11.28515625" style="1" customWidth="1"/>
    <col min="13295" max="13295" width="12.5703125" style="1" customWidth="1"/>
    <col min="13296" max="13296" width="13.42578125" style="1" customWidth="1"/>
    <col min="13297" max="13297" width="31.28515625" style="1" bestFit="1" customWidth="1"/>
    <col min="13298" max="13299" width="11.85546875" style="1" customWidth="1"/>
    <col min="13300" max="13300" width="8.7109375" style="1" bestFit="1" customWidth="1"/>
    <col min="13301" max="13301" width="9.42578125" style="1" bestFit="1" customWidth="1"/>
    <col min="13302" max="13308" width="11.85546875" style="1" customWidth="1"/>
    <col min="13309" max="13309" width="5.7109375" style="1" customWidth="1"/>
    <col min="13310" max="13310" width="3.7109375" style="1" customWidth="1"/>
    <col min="13311" max="13540" width="9.140625" style="1"/>
    <col min="13541" max="13542" width="3.7109375" style="1" customWidth="1"/>
    <col min="13543" max="13546" width="12.5703125" style="1" customWidth="1"/>
    <col min="13547" max="13547" width="3.7109375" style="1" customWidth="1"/>
    <col min="13548" max="13548" width="42.85546875" style="1" bestFit="1" customWidth="1"/>
    <col min="13549" max="13550" width="11.28515625" style="1" customWidth="1"/>
    <col min="13551" max="13551" width="12.5703125" style="1" customWidth="1"/>
    <col min="13552" max="13552" width="13.42578125" style="1" customWidth="1"/>
    <col min="13553" max="13553" width="31.28515625" style="1" bestFit="1" customWidth="1"/>
    <col min="13554" max="13555" width="11.85546875" style="1" customWidth="1"/>
    <col min="13556" max="13556" width="8.7109375" style="1" bestFit="1" customWidth="1"/>
    <col min="13557" max="13557" width="9.42578125" style="1" bestFit="1" customWidth="1"/>
    <col min="13558" max="13564" width="11.85546875" style="1" customWidth="1"/>
    <col min="13565" max="13565" width="5.7109375" style="1" customWidth="1"/>
    <col min="13566" max="13566" width="3.7109375" style="1" customWidth="1"/>
    <col min="13567" max="13796" width="9.140625" style="1"/>
    <col min="13797" max="13798" width="3.7109375" style="1" customWidth="1"/>
    <col min="13799" max="13802" width="12.5703125" style="1" customWidth="1"/>
    <col min="13803" max="13803" width="3.7109375" style="1" customWidth="1"/>
    <col min="13804" max="13804" width="42.85546875" style="1" bestFit="1" customWidth="1"/>
    <col min="13805" max="13806" width="11.28515625" style="1" customWidth="1"/>
    <col min="13807" max="13807" width="12.5703125" style="1" customWidth="1"/>
    <col min="13808" max="13808" width="13.42578125" style="1" customWidth="1"/>
    <col min="13809" max="13809" width="31.28515625" style="1" bestFit="1" customWidth="1"/>
    <col min="13810" max="13811" width="11.85546875" style="1" customWidth="1"/>
    <col min="13812" max="13812" width="8.7109375" style="1" bestFit="1" customWidth="1"/>
    <col min="13813" max="13813" width="9.42578125" style="1" bestFit="1" customWidth="1"/>
    <col min="13814" max="13820" width="11.85546875" style="1" customWidth="1"/>
    <col min="13821" max="13821" width="5.7109375" style="1" customWidth="1"/>
    <col min="13822" max="13822" width="3.7109375" style="1" customWidth="1"/>
    <col min="13823" max="14052" width="9.140625" style="1"/>
    <col min="14053" max="14054" width="3.7109375" style="1" customWidth="1"/>
    <col min="14055" max="14058" width="12.5703125" style="1" customWidth="1"/>
    <col min="14059" max="14059" width="3.7109375" style="1" customWidth="1"/>
    <col min="14060" max="14060" width="42.85546875" style="1" bestFit="1" customWidth="1"/>
    <col min="14061" max="14062" width="11.28515625" style="1" customWidth="1"/>
    <col min="14063" max="14063" width="12.5703125" style="1" customWidth="1"/>
    <col min="14064" max="14064" width="13.42578125" style="1" customWidth="1"/>
    <col min="14065" max="14065" width="31.28515625" style="1" bestFit="1" customWidth="1"/>
    <col min="14066" max="14067" width="11.85546875" style="1" customWidth="1"/>
    <col min="14068" max="14068" width="8.7109375" style="1" bestFit="1" customWidth="1"/>
    <col min="14069" max="14069" width="9.42578125" style="1" bestFit="1" customWidth="1"/>
    <col min="14070" max="14076" width="11.85546875" style="1" customWidth="1"/>
    <col min="14077" max="14077" width="5.7109375" style="1" customWidth="1"/>
    <col min="14078" max="14078" width="3.7109375" style="1" customWidth="1"/>
    <col min="14079" max="14308" width="9.140625" style="1"/>
    <col min="14309" max="14310" width="3.7109375" style="1" customWidth="1"/>
    <col min="14311" max="14314" width="12.5703125" style="1" customWidth="1"/>
    <col min="14315" max="14315" width="3.7109375" style="1" customWidth="1"/>
    <col min="14316" max="14316" width="42.85546875" style="1" bestFit="1" customWidth="1"/>
    <col min="14317" max="14318" width="11.28515625" style="1" customWidth="1"/>
    <col min="14319" max="14319" width="12.5703125" style="1" customWidth="1"/>
    <col min="14320" max="14320" width="13.42578125" style="1" customWidth="1"/>
    <col min="14321" max="14321" width="31.28515625" style="1" bestFit="1" customWidth="1"/>
    <col min="14322" max="14323" width="11.85546875" style="1" customWidth="1"/>
    <col min="14324" max="14324" width="8.7109375" style="1" bestFit="1" customWidth="1"/>
    <col min="14325" max="14325" width="9.42578125" style="1" bestFit="1" customWidth="1"/>
    <col min="14326" max="14332" width="11.85546875" style="1" customWidth="1"/>
    <col min="14333" max="14333" width="5.7109375" style="1" customWidth="1"/>
    <col min="14334" max="14334" width="3.7109375" style="1" customWidth="1"/>
    <col min="14335" max="14564" width="9.140625" style="1"/>
    <col min="14565" max="14566" width="3.7109375" style="1" customWidth="1"/>
    <col min="14567" max="14570" width="12.5703125" style="1" customWidth="1"/>
    <col min="14571" max="14571" width="3.7109375" style="1" customWidth="1"/>
    <col min="14572" max="14572" width="42.85546875" style="1" bestFit="1" customWidth="1"/>
    <col min="14573" max="14574" width="11.28515625" style="1" customWidth="1"/>
    <col min="14575" max="14575" width="12.5703125" style="1" customWidth="1"/>
    <col min="14576" max="14576" width="13.42578125" style="1" customWidth="1"/>
    <col min="14577" max="14577" width="31.28515625" style="1" bestFit="1" customWidth="1"/>
    <col min="14578" max="14579" width="11.85546875" style="1" customWidth="1"/>
    <col min="14580" max="14580" width="8.7109375" style="1" bestFit="1" customWidth="1"/>
    <col min="14581" max="14581" width="9.42578125" style="1" bestFit="1" customWidth="1"/>
    <col min="14582" max="14588" width="11.85546875" style="1" customWidth="1"/>
    <col min="14589" max="14589" width="5.7109375" style="1" customWidth="1"/>
    <col min="14590" max="14590" width="3.7109375" style="1" customWidth="1"/>
    <col min="14591" max="14820" width="9.140625" style="1"/>
    <col min="14821" max="14822" width="3.7109375" style="1" customWidth="1"/>
    <col min="14823" max="14826" width="12.5703125" style="1" customWidth="1"/>
    <col min="14827" max="14827" width="3.7109375" style="1" customWidth="1"/>
    <col min="14828" max="14828" width="42.85546875" style="1" bestFit="1" customWidth="1"/>
    <col min="14829" max="14830" width="11.28515625" style="1" customWidth="1"/>
    <col min="14831" max="14831" width="12.5703125" style="1" customWidth="1"/>
    <col min="14832" max="14832" width="13.42578125" style="1" customWidth="1"/>
    <col min="14833" max="14833" width="31.28515625" style="1" bestFit="1" customWidth="1"/>
    <col min="14834" max="14835" width="11.85546875" style="1" customWidth="1"/>
    <col min="14836" max="14836" width="8.7109375" style="1" bestFit="1" customWidth="1"/>
    <col min="14837" max="14837" width="9.42578125" style="1" bestFit="1" customWidth="1"/>
    <col min="14838" max="14844" width="11.85546875" style="1" customWidth="1"/>
    <col min="14845" max="14845" width="5.7109375" style="1" customWidth="1"/>
    <col min="14846" max="14846" width="3.7109375" style="1" customWidth="1"/>
    <col min="14847" max="15076" width="9.140625" style="1"/>
    <col min="15077" max="15078" width="3.7109375" style="1" customWidth="1"/>
    <col min="15079" max="15082" width="12.5703125" style="1" customWidth="1"/>
    <col min="15083" max="15083" width="3.7109375" style="1" customWidth="1"/>
    <col min="15084" max="15084" width="42.85546875" style="1" bestFit="1" customWidth="1"/>
    <col min="15085" max="15086" width="11.28515625" style="1" customWidth="1"/>
    <col min="15087" max="15087" width="12.5703125" style="1" customWidth="1"/>
    <col min="15088" max="15088" width="13.42578125" style="1" customWidth="1"/>
    <col min="15089" max="15089" width="31.28515625" style="1" bestFit="1" customWidth="1"/>
    <col min="15090" max="15091" width="11.85546875" style="1" customWidth="1"/>
    <col min="15092" max="15092" width="8.7109375" style="1" bestFit="1" customWidth="1"/>
    <col min="15093" max="15093" width="9.42578125" style="1" bestFit="1" customWidth="1"/>
    <col min="15094" max="15100" width="11.85546875" style="1" customWidth="1"/>
    <col min="15101" max="15101" width="5.7109375" style="1" customWidth="1"/>
    <col min="15102" max="15102" width="3.7109375" style="1" customWidth="1"/>
    <col min="15103" max="15332" width="9.140625" style="1"/>
    <col min="15333" max="15334" width="3.7109375" style="1" customWidth="1"/>
    <col min="15335" max="15338" width="12.5703125" style="1" customWidth="1"/>
    <col min="15339" max="15339" width="3.7109375" style="1" customWidth="1"/>
    <col min="15340" max="15340" width="42.85546875" style="1" bestFit="1" customWidth="1"/>
    <col min="15341" max="15342" width="11.28515625" style="1" customWidth="1"/>
    <col min="15343" max="15343" width="12.5703125" style="1" customWidth="1"/>
    <col min="15344" max="15344" width="13.42578125" style="1" customWidth="1"/>
    <col min="15345" max="15345" width="31.28515625" style="1" bestFit="1" customWidth="1"/>
    <col min="15346" max="15347" width="11.85546875" style="1" customWidth="1"/>
    <col min="15348" max="15348" width="8.7109375" style="1" bestFit="1" customWidth="1"/>
    <col min="15349" max="15349" width="9.42578125" style="1" bestFit="1" customWidth="1"/>
    <col min="15350" max="15356" width="11.85546875" style="1" customWidth="1"/>
    <col min="15357" max="15357" width="5.7109375" style="1" customWidth="1"/>
    <col min="15358" max="15358" width="3.7109375" style="1" customWidth="1"/>
    <col min="15359" max="15588" width="9.140625" style="1"/>
    <col min="15589" max="15590" width="3.7109375" style="1" customWidth="1"/>
    <col min="15591" max="15594" width="12.5703125" style="1" customWidth="1"/>
    <col min="15595" max="15595" width="3.7109375" style="1" customWidth="1"/>
    <col min="15596" max="15596" width="42.85546875" style="1" bestFit="1" customWidth="1"/>
    <col min="15597" max="15598" width="11.28515625" style="1" customWidth="1"/>
    <col min="15599" max="15599" width="12.5703125" style="1" customWidth="1"/>
    <col min="15600" max="15600" width="13.42578125" style="1" customWidth="1"/>
    <col min="15601" max="15601" width="31.28515625" style="1" bestFit="1" customWidth="1"/>
    <col min="15602" max="15603" width="11.85546875" style="1" customWidth="1"/>
    <col min="15604" max="15604" width="8.7109375" style="1" bestFit="1" customWidth="1"/>
    <col min="15605" max="15605" width="9.42578125" style="1" bestFit="1" customWidth="1"/>
    <col min="15606" max="15612" width="11.85546875" style="1" customWidth="1"/>
    <col min="15613" max="15613" width="5.7109375" style="1" customWidth="1"/>
    <col min="15614" max="15614" width="3.7109375" style="1" customWidth="1"/>
    <col min="15615" max="15844" width="9.140625" style="1"/>
    <col min="15845" max="15846" width="3.7109375" style="1" customWidth="1"/>
    <col min="15847" max="15850" width="12.5703125" style="1" customWidth="1"/>
    <col min="15851" max="15851" width="3.7109375" style="1" customWidth="1"/>
    <col min="15852" max="15852" width="42.85546875" style="1" bestFit="1" customWidth="1"/>
    <col min="15853" max="15854" width="11.28515625" style="1" customWidth="1"/>
    <col min="15855" max="15855" width="12.5703125" style="1" customWidth="1"/>
    <col min="15856" max="15856" width="13.42578125" style="1" customWidth="1"/>
    <col min="15857" max="15857" width="31.28515625" style="1" bestFit="1" customWidth="1"/>
    <col min="15858" max="15859" width="11.85546875" style="1" customWidth="1"/>
    <col min="15860" max="15860" width="8.7109375" style="1" bestFit="1" customWidth="1"/>
    <col min="15861" max="15861" width="9.42578125" style="1" bestFit="1" customWidth="1"/>
    <col min="15862" max="15868" width="11.85546875" style="1" customWidth="1"/>
    <col min="15869" max="15869" width="5.7109375" style="1" customWidth="1"/>
    <col min="15870" max="15870" width="3.7109375" style="1" customWidth="1"/>
    <col min="15871" max="16100" width="9.140625" style="1"/>
    <col min="16101" max="16102" width="3.7109375" style="1" customWidth="1"/>
    <col min="16103" max="16106" width="12.5703125" style="1" customWidth="1"/>
    <col min="16107" max="16107" width="3.7109375" style="1" customWidth="1"/>
    <col min="16108" max="16108" width="42.85546875" style="1" bestFit="1" customWidth="1"/>
    <col min="16109" max="16110" width="11.28515625" style="1" customWidth="1"/>
    <col min="16111" max="16111" width="12.5703125" style="1" customWidth="1"/>
    <col min="16112" max="16112" width="13.42578125" style="1" customWidth="1"/>
    <col min="16113" max="16113" width="31.28515625" style="1" bestFit="1" customWidth="1"/>
    <col min="16114" max="16115" width="11.85546875" style="1" customWidth="1"/>
    <col min="16116" max="16116" width="8.7109375" style="1" bestFit="1" customWidth="1"/>
    <col min="16117" max="16117" width="9.42578125" style="1" bestFit="1" customWidth="1"/>
    <col min="16118" max="16124" width="11.85546875" style="1" customWidth="1"/>
    <col min="16125" max="16125" width="5.7109375" style="1" customWidth="1"/>
    <col min="16126" max="16126" width="3.7109375" style="1" customWidth="1"/>
    <col min="16127" max="16384" width="9.140625" style="1"/>
  </cols>
  <sheetData>
    <row r="1" spans="3:20">
      <c r="G1" s="1"/>
      <c r="H1" s="1"/>
      <c r="I1" s="1"/>
    </row>
    <row r="2" spans="3:20">
      <c r="G2" s="1"/>
      <c r="H2" s="1"/>
      <c r="I2" s="1"/>
    </row>
    <row r="3" spans="3:20" ht="21.4" customHeight="1">
      <c r="C3" s="2"/>
      <c r="F3" s="631"/>
      <c r="G3" s="5"/>
      <c r="I3" s="6" t="s">
        <v>0</v>
      </c>
    </row>
    <row r="4" spans="3:20" ht="21.4" customHeight="1">
      <c r="C4" s="7"/>
      <c r="D4" s="8"/>
      <c r="I4" s="6" t="s">
        <v>761</v>
      </c>
      <c r="Q4" s="5"/>
    </row>
    <row r="5" spans="3:20" ht="19.5">
      <c r="C5" s="9"/>
      <c r="I5" s="42" t="s">
        <v>1</v>
      </c>
    </row>
    <row r="6" spans="3:20" ht="15.75">
      <c r="C6" s="1949" t="s">
        <v>360</v>
      </c>
      <c r="D6" s="1949"/>
      <c r="G6" s="1"/>
      <c r="I6" s="1"/>
    </row>
    <row r="7" spans="3:20" ht="15.75" thickBot="1">
      <c r="C7" s="10" t="s">
        <v>3</v>
      </c>
      <c r="D7" s="12" t="s">
        <v>355</v>
      </c>
      <c r="F7" s="631" t="s">
        <v>2</v>
      </c>
      <c r="G7" s="36"/>
      <c r="H7" s="1"/>
      <c r="I7" s="67" t="s">
        <v>354</v>
      </c>
      <c r="J7"/>
      <c r="K7"/>
      <c r="L7"/>
      <c r="M7"/>
    </row>
    <row r="8" spans="3:20" ht="15.75" thickBot="1">
      <c r="C8" s="169">
        <f>margins!BN3</f>
        <v>13.375</v>
      </c>
      <c r="D8" s="170">
        <v>110.55</v>
      </c>
      <c r="E8" s="16"/>
      <c r="F8" s="13" t="s">
        <v>6</v>
      </c>
      <c r="G8" s="14">
        <v>100</v>
      </c>
      <c r="H8" s="1"/>
      <c r="I8" s="630" t="s">
        <v>397</v>
      </c>
      <c r="J8" s="629"/>
      <c r="K8" s="629"/>
      <c r="L8" s="629"/>
      <c r="M8" s="628"/>
      <c r="O8"/>
      <c r="R8" s="1924" t="s">
        <v>483</v>
      </c>
      <c r="S8" s="1925"/>
      <c r="T8" s="1926"/>
    </row>
    <row r="9" spans="3:20" ht="15.75" thickBot="1">
      <c r="C9" s="169">
        <f>margins!BN4</f>
        <v>13.25</v>
      </c>
      <c r="D9" s="170">
        <v>110.425</v>
      </c>
      <c r="E9" s="19"/>
      <c r="F9" s="17" t="s">
        <v>8</v>
      </c>
      <c r="G9" s="627">
        <v>0</v>
      </c>
      <c r="H9" s="1"/>
      <c r="I9" s="127" t="s">
        <v>398</v>
      </c>
      <c r="J9"/>
      <c r="K9"/>
      <c r="L9"/>
      <c r="M9" s="626"/>
      <c r="O9"/>
    </row>
    <row r="10" spans="3:20" ht="15.75" thickBot="1">
      <c r="C10" s="169">
        <f>margins!BN5</f>
        <v>13.125</v>
      </c>
      <c r="D10" s="170">
        <v>110.3</v>
      </c>
      <c r="E10" s="19"/>
      <c r="F10" s="20" t="s">
        <v>10</v>
      </c>
      <c r="G10" s="627">
        <v>-0.375</v>
      </c>
      <c r="H10" s="1"/>
      <c r="I10" s="127" t="s">
        <v>353</v>
      </c>
      <c r="J10"/>
      <c r="K10"/>
      <c r="L10"/>
      <c r="M10" s="626"/>
      <c r="R10" s="544" t="s">
        <v>226</v>
      </c>
      <c r="S10" s="545" t="s">
        <v>227</v>
      </c>
      <c r="T10" s="545" t="s">
        <v>228</v>
      </c>
    </row>
    <row r="11" spans="3:20">
      <c r="C11" s="169">
        <f>margins!BN6</f>
        <v>13</v>
      </c>
      <c r="D11" s="170">
        <v>110.175</v>
      </c>
      <c r="E11" s="19"/>
      <c r="F11" s="774"/>
      <c r="G11" s="775"/>
      <c r="H11" s="1"/>
      <c r="I11" s="625" t="s">
        <v>352</v>
      </c>
      <c r="J11" s="624"/>
      <c r="K11" s="624"/>
      <c r="L11" s="624"/>
      <c r="M11" s="623"/>
    </row>
    <row r="12" spans="3:20" ht="15.75" thickBot="1">
      <c r="C12" s="169">
        <f>margins!BN7</f>
        <v>12.875</v>
      </c>
      <c r="D12" s="170">
        <v>110.05</v>
      </c>
      <c r="F12" s="622" t="s">
        <v>33</v>
      </c>
      <c r="G12" s="621"/>
      <c r="H12" s="1"/>
      <c r="I12" s="1951" t="s">
        <v>521</v>
      </c>
      <c r="J12" s="1954"/>
      <c r="K12" s="1954"/>
      <c r="L12" s="1954"/>
      <c r="M12" s="1954"/>
    </row>
    <row r="13" spans="3:20">
      <c r="C13" s="169">
        <f>margins!BN8</f>
        <v>12.75</v>
      </c>
      <c r="D13" s="170">
        <v>109.925</v>
      </c>
      <c r="F13" s="46" t="s">
        <v>97</v>
      </c>
      <c r="G13" s="55">
        <v>-0.25</v>
      </c>
      <c r="H13" s="1"/>
      <c r="I13" s="944"/>
      <c r="J13" s="946"/>
      <c r="K13" s="946"/>
      <c r="L13" s="946"/>
      <c r="M13" s="947"/>
      <c r="R13" s="709" t="s">
        <v>230</v>
      </c>
      <c r="S13" s="532">
        <v>13.75</v>
      </c>
      <c r="T13" s="760" t="e">
        <f>VLOOKUP(S13,$C$8:$D$48,2,FALSE)</f>
        <v>#N/A</v>
      </c>
    </row>
    <row r="14" spans="3:20">
      <c r="C14" s="169">
        <f>margins!BN9</f>
        <v>12.625</v>
      </c>
      <c r="D14" s="170">
        <v>109.8</v>
      </c>
      <c r="F14" s="46" t="s">
        <v>98</v>
      </c>
      <c r="G14" s="55">
        <v>-0.32500000000000001</v>
      </c>
      <c r="H14" s="1"/>
      <c r="I14" s="948"/>
      <c r="J14"/>
      <c r="K14"/>
      <c r="L14"/>
      <c r="M14" s="626"/>
      <c r="R14" s="711" t="s">
        <v>409</v>
      </c>
      <c r="S14" s="533" t="s">
        <v>15</v>
      </c>
      <c r="T14" s="538"/>
    </row>
    <row r="15" spans="3:20" ht="15" customHeight="1">
      <c r="C15" s="169">
        <f>margins!BN10</f>
        <v>12.5</v>
      </c>
      <c r="D15" s="170">
        <v>109.675</v>
      </c>
      <c r="F15" s="46" t="s">
        <v>99</v>
      </c>
      <c r="G15" s="55">
        <v>-0.55000000000000004</v>
      </c>
      <c r="H15" s="1"/>
      <c r="I15" s="948"/>
      <c r="J15"/>
      <c r="K15"/>
      <c r="L15"/>
      <c r="M15" s="626"/>
      <c r="O15"/>
      <c r="R15" s="711" t="s">
        <v>231</v>
      </c>
      <c r="S15" s="533" t="s">
        <v>341</v>
      </c>
      <c r="T15" s="538"/>
    </row>
    <row r="16" spans="3:20" ht="15" customHeight="1">
      <c r="C16" s="169">
        <f>margins!BN11</f>
        <v>12.375</v>
      </c>
      <c r="D16" s="170">
        <v>109.55</v>
      </c>
      <c r="E16" s="19"/>
      <c r="F16" s="46" t="s">
        <v>100</v>
      </c>
      <c r="G16" s="55">
        <v>-0.65</v>
      </c>
      <c r="H16" s="1"/>
      <c r="I16" s="127"/>
      <c r="J16"/>
      <c r="K16"/>
      <c r="L16"/>
      <c r="M16" s="626"/>
      <c r="O16"/>
      <c r="R16" s="711" t="s">
        <v>229</v>
      </c>
      <c r="S16" s="533" t="s">
        <v>331</v>
      </c>
      <c r="T16" s="538">
        <f>IF(S16="Choose a Selection",0,(INDEX($H$22:$N$74,MATCH(S16,$G$22:$G$74,0),MATCH($S$14,$H$21:$N$21,0),1)))</f>
        <v>0</v>
      </c>
    </row>
    <row r="17" spans="3:20" ht="15" customHeight="1">
      <c r="C17" s="169">
        <f>margins!BN12</f>
        <v>12.25</v>
      </c>
      <c r="D17" s="170">
        <v>109.425</v>
      </c>
      <c r="E17" s="19"/>
      <c r="F17" s="620" t="s">
        <v>350</v>
      </c>
      <c r="G17" s="48"/>
      <c r="H17" s="1"/>
      <c r="I17" s="625"/>
      <c r="J17" s="624"/>
      <c r="K17" s="624"/>
      <c r="L17" s="624"/>
      <c r="M17" s="623"/>
      <c r="O17"/>
      <c r="R17" s="711" t="s">
        <v>4</v>
      </c>
      <c r="S17" s="533" t="s">
        <v>220</v>
      </c>
      <c r="T17" s="538">
        <f>IF(S17="Full Doc",INDEX($H$22:$N$29,MATCH(S15,G22:G29,0),MATCH(S14,$H$21:$N$21,0),1),0)</f>
        <v>0</v>
      </c>
    </row>
    <row r="18" spans="3:20" ht="15" customHeight="1">
      <c r="C18" s="169">
        <f>margins!BN13</f>
        <v>12.125</v>
      </c>
      <c r="D18" s="170">
        <v>109.3</v>
      </c>
      <c r="E18" s="19"/>
      <c r="H18" s="1"/>
      <c r="I18" s="1"/>
      <c r="M18"/>
      <c r="O18"/>
      <c r="R18" s="711" t="s">
        <v>591</v>
      </c>
      <c r="S18" s="533" t="s">
        <v>220</v>
      </c>
      <c r="T18" s="538">
        <f>IF(S18="Choose a Selection",0,(INDEX($H$30:$N$37,MATCH($S$15,G30:G37,0),MATCH($S$14,$H$21:$N$21,0),1)))</f>
        <v>0</v>
      </c>
    </row>
    <row r="19" spans="3:20" ht="15" customHeight="1">
      <c r="C19" s="169">
        <f>margins!BN14</f>
        <v>12</v>
      </c>
      <c r="D19" s="170">
        <v>109.175</v>
      </c>
      <c r="E19" s="19"/>
      <c r="H19" s="1"/>
      <c r="I19" s="1"/>
      <c r="M19"/>
      <c r="O19"/>
      <c r="R19" s="711" t="s">
        <v>592</v>
      </c>
      <c r="S19" s="533" t="s">
        <v>220</v>
      </c>
      <c r="T19" s="538">
        <f>IF(S19="Choose a Selection",0,(INDEX($H$46:$N$48,MATCH(S19,G46:G48,0),MATCH($S$14,$H$21:$N$21,0),1)))</f>
        <v>0</v>
      </c>
    </row>
    <row r="20" spans="3:20" ht="15" customHeight="1">
      <c r="C20" s="169">
        <f>margins!BN15</f>
        <v>11.875</v>
      </c>
      <c r="D20" s="170">
        <v>109.05</v>
      </c>
      <c r="E20" s="19"/>
      <c r="F20" s="2060" t="s">
        <v>264</v>
      </c>
      <c r="G20" s="2061"/>
      <c r="H20" s="2074" t="s">
        <v>349</v>
      </c>
      <c r="I20" s="2074"/>
      <c r="J20" s="2074"/>
      <c r="K20" s="2074"/>
      <c r="L20" s="2074"/>
      <c r="M20" s="2074"/>
      <c r="N20" s="2075"/>
      <c r="O20" s="67"/>
      <c r="R20" s="711" t="s">
        <v>593</v>
      </c>
      <c r="S20" s="533" t="s">
        <v>220</v>
      </c>
      <c r="T20" s="538">
        <f>IF(S20="Choose a Selection",0,(INDEX($H$38:$N$45,MATCH($S$15,G38:G45,0),MATCH($S$14,$H$21:$N$21,0),1)))</f>
        <v>0</v>
      </c>
    </row>
    <row r="21" spans="3:20" ht="15" customHeight="1">
      <c r="C21" s="169">
        <f>margins!BN16</f>
        <v>11.75</v>
      </c>
      <c r="D21" s="170">
        <v>108.925</v>
      </c>
      <c r="E21" s="19"/>
      <c r="F21" s="141"/>
      <c r="G21" s="142"/>
      <c r="H21" s="142" t="s">
        <v>15</v>
      </c>
      <c r="I21" s="142" t="s">
        <v>16</v>
      </c>
      <c r="J21" s="142" t="s">
        <v>17</v>
      </c>
      <c r="K21" s="142" t="s">
        <v>18</v>
      </c>
      <c r="L21" s="142" t="s">
        <v>19</v>
      </c>
      <c r="M21" s="142" t="s">
        <v>20</v>
      </c>
      <c r="N21" s="39" t="s">
        <v>21</v>
      </c>
      <c r="R21" s="711" t="s">
        <v>330</v>
      </c>
      <c r="S21" s="533" t="s">
        <v>220</v>
      </c>
      <c r="T21" s="538">
        <f>IF(S21="Choose a Selection",0,(INDEX($H$22:$N$74,MATCH(S21,$G$22:$G$74,0),MATCH($S$14,$H$21:$N$21,0),1)))</f>
        <v>0</v>
      </c>
    </row>
    <row r="22" spans="3:20" ht="15" customHeight="1">
      <c r="C22" s="169">
        <f>margins!BN17</f>
        <v>11.625</v>
      </c>
      <c r="D22" s="170">
        <v>108.8</v>
      </c>
      <c r="E22" s="19"/>
      <c r="F22" s="707" t="s">
        <v>589</v>
      </c>
      <c r="G22" s="706" t="s">
        <v>346</v>
      </c>
      <c r="H22" s="1699">
        <v>1.875</v>
      </c>
      <c r="I22" s="1700">
        <v>1.875</v>
      </c>
      <c r="J22" s="1701">
        <v>1.625</v>
      </c>
      <c r="K22" s="1701">
        <v>1.375</v>
      </c>
      <c r="L22" s="1701">
        <v>1.125</v>
      </c>
      <c r="M22" s="1701">
        <v>0.25</v>
      </c>
      <c r="N22" s="1702">
        <v>-0.625</v>
      </c>
      <c r="R22" s="711" t="s">
        <v>49</v>
      </c>
      <c r="S22" s="533" t="s">
        <v>220</v>
      </c>
      <c r="T22" s="538">
        <f>IF(S22="Choose a Selection",0,(INDEX($H$22:$N$74,MATCH(S22,$G$22:$G$74,0),MATCH($S$14,$H$21:$N$21,0),1)))</f>
        <v>0</v>
      </c>
    </row>
    <row r="23" spans="3:20" ht="15" customHeight="1">
      <c r="C23" s="169">
        <f>margins!BN18</f>
        <v>11.5</v>
      </c>
      <c r="D23" s="170">
        <v>108.675</v>
      </c>
      <c r="E23" s="19"/>
      <c r="F23" s="705" t="s">
        <v>590</v>
      </c>
      <c r="G23" s="693" t="s">
        <v>345</v>
      </c>
      <c r="H23" s="692">
        <v>1.875</v>
      </c>
      <c r="I23" s="691">
        <v>1.875</v>
      </c>
      <c r="J23" s="690">
        <v>1.625</v>
      </c>
      <c r="K23" s="690">
        <v>1.375</v>
      </c>
      <c r="L23" s="690">
        <v>1.125</v>
      </c>
      <c r="M23" s="690">
        <v>0.125</v>
      </c>
      <c r="N23" s="704">
        <v>-0.75</v>
      </c>
      <c r="R23" s="711" t="s">
        <v>359</v>
      </c>
      <c r="S23" s="533" t="s">
        <v>220</v>
      </c>
      <c r="T23" s="538">
        <f>IF(S23="Choose a Selection",0,(INDEX($H$22:$N$74,MATCH(S23,$G$22:$G$74,0),MATCH($S$14,$H$21:$N$21,0),1)))</f>
        <v>0</v>
      </c>
    </row>
    <row r="24" spans="3:20" ht="15" customHeight="1">
      <c r="C24" s="169">
        <f>margins!BN19</f>
        <v>11.375</v>
      </c>
      <c r="D24" s="170">
        <v>108.425</v>
      </c>
      <c r="E24" s="19"/>
      <c r="F24" s="703"/>
      <c r="G24" s="689" t="s">
        <v>344</v>
      </c>
      <c r="H24" s="688">
        <v>1.375</v>
      </c>
      <c r="I24" s="687">
        <v>1.375</v>
      </c>
      <c r="J24" s="687">
        <v>1.125</v>
      </c>
      <c r="K24" s="687">
        <v>0.875</v>
      </c>
      <c r="L24" s="687">
        <v>0.625</v>
      </c>
      <c r="M24" s="687">
        <v>-0.5</v>
      </c>
      <c r="N24" s="698">
        <v>-1.5</v>
      </c>
      <c r="R24" s="711" t="s">
        <v>67</v>
      </c>
      <c r="S24" s="533" t="s">
        <v>220</v>
      </c>
      <c r="T24" s="538">
        <f>IF(S24="Choose a Selection",0,(INDEX($H$22:$N$74,MATCH(S24,$G$22:$G$74,0),MATCH($S$14,$H$21:$N$21,0),1)))</f>
        <v>0</v>
      </c>
    </row>
    <row r="25" spans="3:20" ht="15" customHeight="1">
      <c r="C25" s="169">
        <f>margins!BN20</f>
        <v>11.25</v>
      </c>
      <c r="D25" s="170">
        <v>108.175</v>
      </c>
      <c r="E25" s="19"/>
      <c r="F25" s="702"/>
      <c r="G25" s="689" t="s">
        <v>343</v>
      </c>
      <c r="H25" s="688">
        <v>1</v>
      </c>
      <c r="I25" s="687">
        <v>1</v>
      </c>
      <c r="J25" s="687">
        <v>0.625</v>
      </c>
      <c r="K25" s="687">
        <v>0.375</v>
      </c>
      <c r="L25" s="687">
        <v>0.125</v>
      </c>
      <c r="M25" s="687">
        <v>-1.125</v>
      </c>
      <c r="N25" s="698">
        <v>-2.75</v>
      </c>
      <c r="R25" s="711" t="s">
        <v>236</v>
      </c>
      <c r="S25" s="533">
        <v>15</v>
      </c>
      <c r="T25" s="538">
        <f>IF(S25=15,0,G10)</f>
        <v>0</v>
      </c>
    </row>
    <row r="26" spans="3:20" ht="15" customHeight="1" thickBot="1">
      <c r="C26" s="169">
        <f>margins!BN21</f>
        <v>11.125</v>
      </c>
      <c r="D26" s="170">
        <v>107.925</v>
      </c>
      <c r="E26" s="19"/>
      <c r="F26" s="701"/>
      <c r="G26" s="689" t="s">
        <v>342</v>
      </c>
      <c r="H26" s="688">
        <v>0.125</v>
      </c>
      <c r="I26" s="687">
        <v>0.125</v>
      </c>
      <c r="J26" s="687">
        <v>-0.375</v>
      </c>
      <c r="K26" s="687">
        <v>-0.75</v>
      </c>
      <c r="L26" s="687">
        <v>-1</v>
      </c>
      <c r="M26" s="687">
        <v>-2</v>
      </c>
      <c r="N26" s="698">
        <v>-4</v>
      </c>
      <c r="R26" s="711" t="s">
        <v>237</v>
      </c>
      <c r="S26" s="534"/>
      <c r="T26" s="539">
        <f>T16+T17+T18+T19+T21+T22+T23+T24+T25+T20</f>
        <v>0</v>
      </c>
    </row>
    <row r="27" spans="3:20" ht="15" customHeight="1" thickBot="1">
      <c r="C27" s="169">
        <f>margins!BN22</f>
        <v>11</v>
      </c>
      <c r="D27" s="170">
        <v>107.675</v>
      </c>
      <c r="E27" s="19"/>
      <c r="F27" s="700"/>
      <c r="G27" s="689" t="s">
        <v>341</v>
      </c>
      <c r="H27" s="688">
        <v>-0.75</v>
      </c>
      <c r="I27" s="687">
        <v>-0.75</v>
      </c>
      <c r="J27" s="687">
        <v>-1.375</v>
      </c>
      <c r="K27" s="687">
        <v>-1.875</v>
      </c>
      <c r="L27" s="687">
        <v>-2.375</v>
      </c>
      <c r="M27" s="687">
        <v>-3.125</v>
      </c>
      <c r="N27" s="698">
        <v>-5.5</v>
      </c>
      <c r="R27" s="521"/>
      <c r="S27" s="522"/>
      <c r="T27" s="531"/>
    </row>
    <row r="28" spans="3:20" ht="15" customHeight="1" thickBot="1">
      <c r="C28" s="169">
        <f>margins!BN23</f>
        <v>10.875</v>
      </c>
      <c r="D28" s="170">
        <v>107.425</v>
      </c>
      <c r="E28" s="19"/>
      <c r="F28" s="700"/>
      <c r="G28" s="689" t="s">
        <v>340</v>
      </c>
      <c r="H28" s="688">
        <v>-3</v>
      </c>
      <c r="I28" s="687">
        <v>-3</v>
      </c>
      <c r="J28" s="687">
        <v>-3.75</v>
      </c>
      <c r="K28" s="687">
        <v>-4.125</v>
      </c>
      <c r="L28" s="687">
        <v>-4.75</v>
      </c>
      <c r="M28" s="687">
        <v>-5.75</v>
      </c>
      <c r="N28" s="698" t="s">
        <v>14</v>
      </c>
      <c r="R28" s="523" t="s">
        <v>238</v>
      </c>
      <c r="S28" s="524"/>
      <c r="T28" s="714" t="e">
        <f>IF(ISNUMBER(MATCH("NA", T16:T25, 0)), "NA",MIN(G8,(T13+T26)))</f>
        <v>#N/A</v>
      </c>
    </row>
    <row r="29" spans="3:20" ht="15" customHeight="1" thickBot="1">
      <c r="C29" s="169">
        <f>margins!BN24</f>
        <v>10.75</v>
      </c>
      <c r="D29" s="170">
        <v>107.175</v>
      </c>
      <c r="E29" s="19"/>
      <c r="F29" s="699"/>
      <c r="G29" s="689" t="s">
        <v>339</v>
      </c>
      <c r="H29" s="688">
        <v>-4.25</v>
      </c>
      <c r="I29" s="687">
        <v>-4.375</v>
      </c>
      <c r="J29" s="687">
        <v>-4.875</v>
      </c>
      <c r="K29" s="687">
        <v>-5.5</v>
      </c>
      <c r="L29" s="687">
        <v>-6</v>
      </c>
      <c r="M29" s="687" t="s">
        <v>14</v>
      </c>
      <c r="N29" s="698" t="s">
        <v>14</v>
      </c>
      <c r="R29" s="518"/>
      <c r="S29" s="518"/>
      <c r="T29" s="518"/>
    </row>
    <row r="30" spans="3:20" ht="15" customHeight="1" thickBot="1">
      <c r="C30" s="169">
        <f>margins!BN25</f>
        <v>10.625</v>
      </c>
      <c r="D30" s="170">
        <v>106.925</v>
      </c>
      <c r="E30" s="19"/>
      <c r="F30" s="608" t="s">
        <v>347</v>
      </c>
      <c r="G30" s="697" t="s">
        <v>346</v>
      </c>
      <c r="H30" s="696">
        <v>0.875</v>
      </c>
      <c r="I30" s="695">
        <v>0.875</v>
      </c>
      <c r="J30" s="694">
        <v>0.625</v>
      </c>
      <c r="K30" s="694">
        <v>0.25</v>
      </c>
      <c r="L30" s="694">
        <v>0</v>
      </c>
      <c r="M30" s="694">
        <v>-1</v>
      </c>
      <c r="N30" s="1670">
        <v>-1.875</v>
      </c>
      <c r="R30" s="921" t="s">
        <v>515</v>
      </c>
      <c r="S30" s="922"/>
      <c r="T30" s="923"/>
    </row>
    <row r="31" spans="3:20" ht="15" customHeight="1">
      <c r="C31" s="169">
        <f>margins!BN26</f>
        <v>10.5</v>
      </c>
      <c r="D31" s="170">
        <v>106.675</v>
      </c>
      <c r="E31" s="19"/>
      <c r="F31" s="705">
        <v>1099</v>
      </c>
      <c r="G31" s="693" t="s">
        <v>345</v>
      </c>
      <c r="H31" s="692">
        <v>0.875</v>
      </c>
      <c r="I31" s="691">
        <v>0.875</v>
      </c>
      <c r="J31" s="690">
        <v>0.625</v>
      </c>
      <c r="K31" s="690">
        <v>0.25</v>
      </c>
      <c r="L31" s="690">
        <v>0</v>
      </c>
      <c r="M31" s="690">
        <v>-1.125</v>
      </c>
      <c r="N31" s="704">
        <v>-2</v>
      </c>
    </row>
    <row r="32" spans="3:20" ht="15" customHeight="1">
      <c r="C32" s="169">
        <f>margins!BN27</f>
        <v>10.375</v>
      </c>
      <c r="D32" s="170">
        <v>106.425</v>
      </c>
      <c r="E32" s="19"/>
      <c r="F32" s="608"/>
      <c r="G32" s="689" t="s">
        <v>344</v>
      </c>
      <c r="H32" s="688">
        <v>0.375</v>
      </c>
      <c r="I32" s="687">
        <v>0.375</v>
      </c>
      <c r="J32" s="687">
        <v>0.125</v>
      </c>
      <c r="K32" s="687">
        <v>-0.25</v>
      </c>
      <c r="L32" s="687">
        <v>-0.5</v>
      </c>
      <c r="M32" s="687">
        <v>-1.75</v>
      </c>
      <c r="N32" s="698">
        <v>-2.75</v>
      </c>
    </row>
    <row r="33" spans="3:14">
      <c r="C33" s="169">
        <f>margins!BN28</f>
        <v>10.25</v>
      </c>
      <c r="D33" s="170">
        <v>106.175</v>
      </c>
      <c r="E33" s="19"/>
      <c r="F33" s="608"/>
      <c r="G33" s="689" t="s">
        <v>343</v>
      </c>
      <c r="H33" s="688">
        <v>0</v>
      </c>
      <c r="I33" s="687">
        <v>0</v>
      </c>
      <c r="J33" s="687">
        <v>-0.375</v>
      </c>
      <c r="K33" s="687">
        <v>-0.75</v>
      </c>
      <c r="L33" s="687">
        <v>-1</v>
      </c>
      <c r="M33" s="687">
        <v>-2.375</v>
      </c>
      <c r="N33" s="698">
        <v>-4</v>
      </c>
    </row>
    <row r="34" spans="3:14">
      <c r="C34" s="169">
        <f>margins!BN29</f>
        <v>10.125</v>
      </c>
      <c r="D34" s="170">
        <v>105.8</v>
      </c>
      <c r="E34" s="19"/>
      <c r="F34" s="608"/>
      <c r="G34" s="689" t="s">
        <v>342</v>
      </c>
      <c r="H34" s="688">
        <v>-0.625</v>
      </c>
      <c r="I34" s="687">
        <v>-0.625</v>
      </c>
      <c r="J34" s="687">
        <v>-1.125</v>
      </c>
      <c r="K34" s="687">
        <v>-1.625</v>
      </c>
      <c r="L34" s="687">
        <v>-1.875</v>
      </c>
      <c r="M34" s="687">
        <v>-3</v>
      </c>
      <c r="N34" s="698">
        <v>-5.125</v>
      </c>
    </row>
    <row r="35" spans="3:14">
      <c r="C35" s="169">
        <f>margins!BN30</f>
        <v>10</v>
      </c>
      <c r="D35" s="170">
        <v>105.425</v>
      </c>
      <c r="E35" s="19"/>
      <c r="F35" s="608"/>
      <c r="G35" s="689" t="s">
        <v>341</v>
      </c>
      <c r="H35" s="688">
        <v>-1.625</v>
      </c>
      <c r="I35" s="687">
        <v>-1.625</v>
      </c>
      <c r="J35" s="687">
        <v>-2.25</v>
      </c>
      <c r="K35" s="687">
        <v>-2.875</v>
      </c>
      <c r="L35" s="687">
        <v>-3.375</v>
      </c>
      <c r="M35" s="687">
        <v>-4.25</v>
      </c>
      <c r="N35" s="686" t="s">
        <v>14</v>
      </c>
    </row>
    <row r="36" spans="3:14">
      <c r="C36" s="169">
        <f>margins!BN31</f>
        <v>9.875</v>
      </c>
      <c r="D36" s="170">
        <v>105.05</v>
      </c>
      <c r="E36" s="19"/>
      <c r="F36" s="608"/>
      <c r="G36" s="689" t="s">
        <v>340</v>
      </c>
      <c r="H36" s="688">
        <v>-4</v>
      </c>
      <c r="I36" s="687">
        <v>-4</v>
      </c>
      <c r="J36" s="687">
        <v>-4.75</v>
      </c>
      <c r="K36" s="687">
        <v>-5.25</v>
      </c>
      <c r="L36" s="687">
        <v>-5.875</v>
      </c>
      <c r="M36" s="687" t="s">
        <v>14</v>
      </c>
      <c r="N36" s="686" t="s">
        <v>14</v>
      </c>
    </row>
    <row r="37" spans="3:14">
      <c r="C37" s="169">
        <f>margins!BN32</f>
        <v>9.75</v>
      </c>
      <c r="D37" s="170">
        <v>104.675</v>
      </c>
      <c r="F37" s="1107"/>
      <c r="G37" s="689" t="s">
        <v>339</v>
      </c>
      <c r="H37" s="688">
        <v>-5.75</v>
      </c>
      <c r="I37" s="687">
        <v>-5.875</v>
      </c>
      <c r="J37" s="687">
        <v>-6.375</v>
      </c>
      <c r="K37" s="687" t="s">
        <v>14</v>
      </c>
      <c r="L37" s="687" t="s">
        <v>14</v>
      </c>
      <c r="M37" s="687" t="s">
        <v>14</v>
      </c>
      <c r="N37" s="686" t="s">
        <v>14</v>
      </c>
    </row>
    <row r="38" spans="3:14">
      <c r="C38" s="169">
        <f>margins!BN33</f>
        <v>9.625</v>
      </c>
      <c r="D38" s="170">
        <v>104.3</v>
      </c>
      <c r="F38" s="608" t="s">
        <v>587</v>
      </c>
      <c r="G38" s="697" t="s">
        <v>346</v>
      </c>
      <c r="H38" s="696">
        <v>-0.5</v>
      </c>
      <c r="I38" s="695">
        <v>-0.5</v>
      </c>
      <c r="J38" s="694">
        <v>-0.75</v>
      </c>
      <c r="K38" s="694">
        <v>-1.375</v>
      </c>
      <c r="L38" s="694">
        <v>-1.625</v>
      </c>
      <c r="M38" s="694">
        <v>-2.75</v>
      </c>
      <c r="N38" s="1670">
        <v>-3.75</v>
      </c>
    </row>
    <row r="39" spans="3:14">
      <c r="C39" s="169">
        <f>margins!BN34</f>
        <v>9.5</v>
      </c>
      <c r="D39" s="170" t="e">
        <v>#N/A</v>
      </c>
      <c r="F39" s="705" t="s">
        <v>102</v>
      </c>
      <c r="G39" s="693" t="s">
        <v>345</v>
      </c>
      <c r="H39" s="692">
        <v>-0.5</v>
      </c>
      <c r="I39" s="691">
        <v>-0.5</v>
      </c>
      <c r="J39" s="690">
        <v>-0.75</v>
      </c>
      <c r="K39" s="690">
        <v>-1.375</v>
      </c>
      <c r="L39" s="690">
        <v>-1.625</v>
      </c>
      <c r="M39" s="690">
        <v>-2.875</v>
      </c>
      <c r="N39" s="704">
        <v>-4</v>
      </c>
    </row>
    <row r="40" spans="3:14">
      <c r="C40" s="169">
        <f>margins!BN35</f>
        <v>9.375</v>
      </c>
      <c r="D40" s="170" t="e">
        <v>#N/A</v>
      </c>
      <c r="F40" s="608"/>
      <c r="G40" s="689" t="s">
        <v>344</v>
      </c>
      <c r="H40" s="688">
        <v>-1</v>
      </c>
      <c r="I40" s="687">
        <v>-1</v>
      </c>
      <c r="J40" s="687">
        <v>-1.25</v>
      </c>
      <c r="K40" s="687">
        <v>-1.875</v>
      </c>
      <c r="L40" s="687">
        <v>-2.125</v>
      </c>
      <c r="M40" s="687">
        <v>-3.5</v>
      </c>
      <c r="N40" s="698">
        <v>-4.75</v>
      </c>
    </row>
    <row r="41" spans="3:14">
      <c r="C41" s="169">
        <f>margins!BN36</f>
        <v>9.25</v>
      </c>
      <c r="D41" s="170" t="e">
        <v>#N/A</v>
      </c>
      <c r="F41" s="608"/>
      <c r="G41" s="689" t="s">
        <v>343</v>
      </c>
      <c r="H41" s="688">
        <v>-1.375</v>
      </c>
      <c r="I41" s="687">
        <v>-1.375</v>
      </c>
      <c r="J41" s="687">
        <v>-1.75</v>
      </c>
      <c r="K41" s="687">
        <v>-2.375</v>
      </c>
      <c r="L41" s="687">
        <v>-2.625</v>
      </c>
      <c r="M41" s="687">
        <v>-4.125</v>
      </c>
      <c r="N41" s="698">
        <v>-6</v>
      </c>
    </row>
    <row r="42" spans="3:14">
      <c r="C42" s="169">
        <f>margins!BN37</f>
        <v>9.125</v>
      </c>
      <c r="D42" s="170" t="e">
        <v>#N/A</v>
      </c>
      <c r="F42" s="608"/>
      <c r="G42" s="689" t="s">
        <v>342</v>
      </c>
      <c r="H42" s="688">
        <v>-2.125</v>
      </c>
      <c r="I42" s="687">
        <v>-2.125</v>
      </c>
      <c r="J42" s="687">
        <v>-2.625</v>
      </c>
      <c r="K42" s="687">
        <v>-3.375</v>
      </c>
      <c r="L42" s="687">
        <v>-3.625</v>
      </c>
      <c r="M42" s="687">
        <v>-4.875</v>
      </c>
      <c r="N42" s="698">
        <v>-7.25</v>
      </c>
    </row>
    <row r="43" spans="3:14">
      <c r="C43" s="169">
        <f>margins!BN38</f>
        <v>9</v>
      </c>
      <c r="D43" s="170" t="e">
        <v>#N/A</v>
      </c>
      <c r="F43" s="608"/>
      <c r="G43" s="689" t="s">
        <v>341</v>
      </c>
      <c r="H43" s="688">
        <v>-3.375</v>
      </c>
      <c r="I43" s="687">
        <v>-3.375</v>
      </c>
      <c r="J43" s="687">
        <v>-4</v>
      </c>
      <c r="K43" s="687">
        <v>-4.75</v>
      </c>
      <c r="L43" s="687">
        <v>-5.25</v>
      </c>
      <c r="M43" s="687" t="s">
        <v>14</v>
      </c>
      <c r="N43" s="686" t="s">
        <v>14</v>
      </c>
    </row>
    <row r="44" spans="3:14">
      <c r="C44" s="169">
        <f>margins!BN39</f>
        <v>8.875</v>
      </c>
      <c r="D44" s="170" t="e">
        <v>#N/A</v>
      </c>
      <c r="F44" s="608"/>
      <c r="G44" s="689" t="s">
        <v>340</v>
      </c>
      <c r="H44" s="688">
        <v>-5.75</v>
      </c>
      <c r="I44" s="687">
        <v>-5.75</v>
      </c>
      <c r="J44" s="687">
        <v>-6.5</v>
      </c>
      <c r="K44" s="687">
        <v>-7.125</v>
      </c>
      <c r="L44" s="687" t="s">
        <v>14</v>
      </c>
      <c r="M44" s="687" t="s">
        <v>14</v>
      </c>
      <c r="N44" s="686" t="s">
        <v>14</v>
      </c>
    </row>
    <row r="45" spans="3:14">
      <c r="C45" s="169">
        <f>margins!BN40</f>
        <v>8.75</v>
      </c>
      <c r="D45" s="170" t="e">
        <v>#N/A</v>
      </c>
      <c r="F45" s="608"/>
      <c r="G45" s="689" t="s">
        <v>339</v>
      </c>
      <c r="H45" s="688">
        <v>-7.75</v>
      </c>
      <c r="I45" s="687">
        <v>-7.875</v>
      </c>
      <c r="J45" s="687">
        <v>-8.375</v>
      </c>
      <c r="K45" s="687" t="s">
        <v>14</v>
      </c>
      <c r="L45" s="687" t="s">
        <v>14</v>
      </c>
      <c r="M45" s="687" t="s">
        <v>14</v>
      </c>
      <c r="N45" s="686" t="s">
        <v>14</v>
      </c>
    </row>
    <row r="46" spans="3:14">
      <c r="C46" s="169">
        <f>margins!BN41</f>
        <v>8.625</v>
      </c>
      <c r="D46" s="170" t="e">
        <v>#N/A</v>
      </c>
      <c r="F46" s="685" t="s">
        <v>338</v>
      </c>
      <c r="G46" s="684" t="s">
        <v>337</v>
      </c>
      <c r="H46" s="683">
        <v>0</v>
      </c>
      <c r="I46" s="682">
        <v>0</v>
      </c>
      <c r="J46" s="682">
        <v>0</v>
      </c>
      <c r="K46" s="682">
        <v>0</v>
      </c>
      <c r="L46" s="682">
        <v>0</v>
      </c>
      <c r="M46" s="682">
        <v>0</v>
      </c>
      <c r="N46" s="681">
        <v>0</v>
      </c>
    </row>
    <row r="47" spans="3:14">
      <c r="C47" s="169">
        <f>margins!BN42</f>
        <v>8.5</v>
      </c>
      <c r="D47" s="170" t="e">
        <v>#N/A</v>
      </c>
      <c r="F47" s="676"/>
      <c r="G47" s="680" t="s">
        <v>336</v>
      </c>
      <c r="H47" s="679">
        <v>0</v>
      </c>
      <c r="I47" s="678">
        <v>0</v>
      </c>
      <c r="J47" s="678">
        <v>0</v>
      </c>
      <c r="K47" s="678">
        <v>0</v>
      </c>
      <c r="L47" s="678">
        <v>0</v>
      </c>
      <c r="M47" s="678">
        <v>0</v>
      </c>
      <c r="N47" s="677">
        <v>0</v>
      </c>
    </row>
    <row r="48" spans="3:14">
      <c r="C48" s="169"/>
      <c r="D48" s="170"/>
      <c r="F48" s="676"/>
      <c r="G48" s="675" t="s">
        <v>335</v>
      </c>
      <c r="H48" s="674">
        <v>0</v>
      </c>
      <c r="I48" s="673">
        <v>0</v>
      </c>
      <c r="J48" s="673">
        <v>0</v>
      </c>
      <c r="K48" s="673">
        <v>0</v>
      </c>
      <c r="L48" s="673">
        <v>0</v>
      </c>
      <c r="M48" s="673">
        <v>0</v>
      </c>
      <c r="N48" s="672">
        <v>0</v>
      </c>
    </row>
    <row r="49" spans="6:14">
      <c r="F49" s="642" t="s">
        <v>229</v>
      </c>
      <c r="G49" s="671" t="s">
        <v>334</v>
      </c>
      <c r="H49" s="670">
        <v>0.5</v>
      </c>
      <c r="I49" s="669">
        <v>0.5</v>
      </c>
      <c r="J49" s="669">
        <v>0.5</v>
      </c>
      <c r="K49" s="669">
        <v>0.5</v>
      </c>
      <c r="L49" s="669">
        <v>0.5</v>
      </c>
      <c r="M49" s="669">
        <v>0.5</v>
      </c>
      <c r="N49" s="668">
        <v>0.5</v>
      </c>
    </row>
    <row r="50" spans="6:14">
      <c r="F50" s="647"/>
      <c r="G50" s="593" t="s">
        <v>333</v>
      </c>
      <c r="H50" s="667">
        <v>0.5</v>
      </c>
      <c r="I50" s="666">
        <v>0.5</v>
      </c>
      <c r="J50" s="666">
        <v>0.5</v>
      </c>
      <c r="K50" s="666">
        <v>0.5</v>
      </c>
      <c r="L50" s="666">
        <v>0.5</v>
      </c>
      <c r="M50" s="666">
        <v>0.5</v>
      </c>
      <c r="N50" s="665">
        <v>0.5</v>
      </c>
    </row>
    <row r="51" spans="6:14">
      <c r="F51" s="647"/>
      <c r="G51" s="593" t="s">
        <v>332</v>
      </c>
      <c r="H51" s="667">
        <v>0.375</v>
      </c>
      <c r="I51" s="666">
        <v>0.375</v>
      </c>
      <c r="J51" s="666">
        <v>0.375</v>
      </c>
      <c r="K51" s="666">
        <v>0.375</v>
      </c>
      <c r="L51" s="666">
        <v>0.375</v>
      </c>
      <c r="M51" s="666">
        <v>0.375</v>
      </c>
      <c r="N51" s="665">
        <v>0.375</v>
      </c>
    </row>
    <row r="52" spans="6:14">
      <c r="F52" s="647"/>
      <c r="G52" s="653" t="s">
        <v>331</v>
      </c>
      <c r="H52" s="664">
        <v>0</v>
      </c>
      <c r="I52" s="633">
        <v>0</v>
      </c>
      <c r="J52" s="633">
        <v>0</v>
      </c>
      <c r="K52" s="633">
        <v>0</v>
      </c>
      <c r="L52" s="633">
        <v>0</v>
      </c>
      <c r="M52" s="633">
        <v>0</v>
      </c>
      <c r="N52" s="632">
        <v>0</v>
      </c>
    </row>
    <row r="53" spans="6:14">
      <c r="F53" s="642" t="s">
        <v>330</v>
      </c>
      <c r="G53" s="590" t="s">
        <v>487</v>
      </c>
      <c r="H53" s="570">
        <v>-0.25</v>
      </c>
      <c r="I53" s="569">
        <v>-0.25</v>
      </c>
      <c r="J53" s="569">
        <v>-0.25</v>
      </c>
      <c r="K53" s="569">
        <v>-0.25</v>
      </c>
      <c r="L53" s="569">
        <v>-0.25</v>
      </c>
      <c r="M53" s="569">
        <v>-0.25</v>
      </c>
      <c r="N53" s="755">
        <v>-0.25</v>
      </c>
    </row>
    <row r="54" spans="6:14">
      <c r="F54" s="647"/>
      <c r="G54" s="663" t="s">
        <v>329</v>
      </c>
      <c r="H54" s="662">
        <v>0</v>
      </c>
      <c r="I54" s="661">
        <v>0</v>
      </c>
      <c r="J54" s="661">
        <v>0</v>
      </c>
      <c r="K54" s="661">
        <v>0</v>
      </c>
      <c r="L54" s="661">
        <v>0</v>
      </c>
      <c r="M54" s="661">
        <v>0</v>
      </c>
      <c r="N54" s="660">
        <v>0</v>
      </c>
    </row>
    <row r="55" spans="6:14">
      <c r="F55" s="647"/>
      <c r="G55" s="663" t="s">
        <v>328</v>
      </c>
      <c r="H55" s="662">
        <v>0</v>
      </c>
      <c r="I55" s="661">
        <v>0</v>
      </c>
      <c r="J55" s="661">
        <v>0</v>
      </c>
      <c r="K55" s="661">
        <v>0</v>
      </c>
      <c r="L55" s="661">
        <v>0</v>
      </c>
      <c r="M55" s="661">
        <v>0</v>
      </c>
      <c r="N55" s="660">
        <v>0</v>
      </c>
    </row>
    <row r="56" spans="6:14">
      <c r="F56" s="647"/>
      <c r="G56" s="659" t="s">
        <v>327</v>
      </c>
      <c r="H56" s="658">
        <v>0</v>
      </c>
      <c r="I56" s="657">
        <v>0</v>
      </c>
      <c r="J56" s="657">
        <v>0</v>
      </c>
      <c r="K56" s="657">
        <v>0</v>
      </c>
      <c r="L56" s="657">
        <v>0</v>
      </c>
      <c r="M56" s="657">
        <v>0</v>
      </c>
      <c r="N56" s="656">
        <v>0</v>
      </c>
    </row>
    <row r="57" spans="6:14">
      <c r="F57" s="647"/>
      <c r="G57" s="663" t="s">
        <v>326</v>
      </c>
      <c r="H57" s="757">
        <v>0</v>
      </c>
      <c r="I57" s="564">
        <v>0</v>
      </c>
      <c r="J57" s="564">
        <v>0</v>
      </c>
      <c r="K57" s="564">
        <v>0</v>
      </c>
      <c r="L57" s="564">
        <v>0</v>
      </c>
      <c r="M57" s="564">
        <v>0</v>
      </c>
      <c r="N57" s="563">
        <v>0</v>
      </c>
    </row>
    <row r="58" spans="6:14">
      <c r="F58" s="647"/>
      <c r="G58" s="663" t="s">
        <v>325</v>
      </c>
      <c r="H58" s="758">
        <v>0</v>
      </c>
      <c r="I58" s="564">
        <v>0</v>
      </c>
      <c r="J58" s="564">
        <v>0</v>
      </c>
      <c r="K58" s="564">
        <v>0</v>
      </c>
      <c r="L58" s="564">
        <v>0</v>
      </c>
      <c r="M58" s="564">
        <v>0</v>
      </c>
      <c r="N58" s="563">
        <v>0</v>
      </c>
    </row>
    <row r="59" spans="6:14">
      <c r="F59" s="647"/>
      <c r="G59" s="588" t="s">
        <v>324</v>
      </c>
      <c r="H59" s="565">
        <v>0</v>
      </c>
      <c r="I59" s="564">
        <v>0</v>
      </c>
      <c r="J59" s="564">
        <v>0</v>
      </c>
      <c r="K59" s="564">
        <v>0</v>
      </c>
      <c r="L59" s="564">
        <v>0</v>
      </c>
      <c r="M59" s="564">
        <v>0</v>
      </c>
      <c r="N59" s="563">
        <v>0</v>
      </c>
    </row>
    <row r="60" spans="6:14">
      <c r="F60" s="647"/>
      <c r="G60" s="588" t="s">
        <v>588</v>
      </c>
      <c r="H60" s="565">
        <v>0</v>
      </c>
      <c r="I60" s="564">
        <v>0</v>
      </c>
      <c r="J60" s="564">
        <v>0</v>
      </c>
      <c r="K60" s="564">
        <v>0</v>
      </c>
      <c r="L60" s="564">
        <v>0</v>
      </c>
      <c r="M60" s="564">
        <v>0</v>
      </c>
      <c r="N60" s="563">
        <v>0</v>
      </c>
    </row>
    <row r="61" spans="6:14">
      <c r="F61" s="647"/>
      <c r="G61" s="588" t="s">
        <v>799</v>
      </c>
      <c r="H61" s="587">
        <v>0</v>
      </c>
      <c r="I61" s="586">
        <v>0</v>
      </c>
      <c r="J61" s="586">
        <v>0</v>
      </c>
      <c r="K61" s="586">
        <v>0</v>
      </c>
      <c r="L61" s="586">
        <v>0</v>
      </c>
      <c r="M61" s="586">
        <v>0</v>
      </c>
      <c r="N61" s="655">
        <v>0</v>
      </c>
    </row>
    <row r="62" spans="6:14">
      <c r="F62" s="642" t="s">
        <v>49</v>
      </c>
      <c r="G62" s="654" t="s">
        <v>323</v>
      </c>
      <c r="H62" s="577">
        <v>-0.25</v>
      </c>
      <c r="I62" s="576">
        <v>-0.25</v>
      </c>
      <c r="J62" s="576">
        <v>-0.25</v>
      </c>
      <c r="K62" s="576">
        <v>-0.375</v>
      </c>
      <c r="L62" s="584">
        <v>-0.375</v>
      </c>
      <c r="M62" s="584">
        <v>-0.375</v>
      </c>
      <c r="N62" s="752">
        <v>-0.5</v>
      </c>
    </row>
    <row r="63" spans="6:14">
      <c r="F63" s="637"/>
      <c r="G63" s="653" t="s">
        <v>322</v>
      </c>
      <c r="H63" s="561">
        <v>-0.75</v>
      </c>
      <c r="I63" s="560">
        <v>-0.75</v>
      </c>
      <c r="J63" s="560">
        <v>-0.75</v>
      </c>
      <c r="K63" s="560">
        <v>-0.75</v>
      </c>
      <c r="L63" s="573">
        <v>-0.75</v>
      </c>
      <c r="M63" s="573">
        <v>-0.75</v>
      </c>
      <c r="N63" s="754">
        <v>-1</v>
      </c>
    </row>
    <row r="64" spans="6:14">
      <c r="F64" s="642" t="s">
        <v>67</v>
      </c>
      <c r="G64" s="652" t="s">
        <v>317</v>
      </c>
      <c r="H64" s="651">
        <v>0</v>
      </c>
      <c r="I64" s="650">
        <v>0</v>
      </c>
      <c r="J64" s="650">
        <v>0</v>
      </c>
      <c r="K64" s="650">
        <v>0</v>
      </c>
      <c r="L64" s="650">
        <v>0</v>
      </c>
      <c r="M64" s="650">
        <v>0</v>
      </c>
      <c r="N64" s="649">
        <v>0</v>
      </c>
    </row>
    <row r="65" spans="6:14">
      <c r="F65" s="647"/>
      <c r="G65" s="648" t="s">
        <v>316</v>
      </c>
      <c r="H65" s="645">
        <v>0</v>
      </c>
      <c r="I65" s="644">
        <v>0</v>
      </c>
      <c r="J65" s="644">
        <v>0</v>
      </c>
      <c r="K65" s="644">
        <v>0</v>
      </c>
      <c r="L65" s="644">
        <v>0</v>
      </c>
      <c r="M65" s="644">
        <v>0</v>
      </c>
      <c r="N65" s="643">
        <v>0</v>
      </c>
    </row>
    <row r="66" spans="6:14">
      <c r="F66" s="647"/>
      <c r="G66" s="646" t="s">
        <v>315</v>
      </c>
      <c r="H66" s="645">
        <v>0</v>
      </c>
      <c r="I66" s="644">
        <v>0</v>
      </c>
      <c r="J66" s="644">
        <v>0</v>
      </c>
      <c r="K66" s="644">
        <v>0</v>
      </c>
      <c r="L66" s="644">
        <v>0</v>
      </c>
      <c r="M66" s="644">
        <v>0</v>
      </c>
      <c r="N66" s="643">
        <v>0</v>
      </c>
    </row>
    <row r="67" spans="6:14">
      <c r="F67" s="647"/>
      <c r="G67" s="648" t="s">
        <v>314</v>
      </c>
      <c r="H67" s="645">
        <v>0</v>
      </c>
      <c r="I67" s="644">
        <v>0</v>
      </c>
      <c r="J67" s="644">
        <v>0</v>
      </c>
      <c r="K67" s="644">
        <v>0</v>
      </c>
      <c r="L67" s="644">
        <v>0</v>
      </c>
      <c r="M67" s="644">
        <v>0</v>
      </c>
      <c r="N67" s="643">
        <v>0</v>
      </c>
    </row>
    <row r="68" spans="6:14">
      <c r="F68" s="647"/>
      <c r="G68" s="648" t="s">
        <v>313</v>
      </c>
      <c r="H68" s="645">
        <v>0</v>
      </c>
      <c r="I68" s="644">
        <v>0</v>
      </c>
      <c r="J68" s="644">
        <v>0</v>
      </c>
      <c r="K68" s="644">
        <v>0</v>
      </c>
      <c r="L68" s="644">
        <v>0</v>
      </c>
      <c r="M68" s="644">
        <v>0</v>
      </c>
      <c r="N68" s="643">
        <v>0</v>
      </c>
    </row>
    <row r="69" spans="6:14">
      <c r="F69" s="647"/>
      <c r="G69" s="646" t="s">
        <v>312</v>
      </c>
      <c r="H69" s="645">
        <v>0</v>
      </c>
      <c r="I69" s="644">
        <v>0</v>
      </c>
      <c r="J69" s="644">
        <v>0</v>
      </c>
      <c r="K69" s="644">
        <v>0</v>
      </c>
      <c r="L69" s="644">
        <v>0</v>
      </c>
      <c r="M69" s="644">
        <v>0</v>
      </c>
      <c r="N69" s="643">
        <v>0</v>
      </c>
    </row>
    <row r="70" spans="6:14">
      <c r="F70" s="647"/>
      <c r="G70" s="646" t="s">
        <v>311</v>
      </c>
      <c r="H70" s="645">
        <v>-0.25</v>
      </c>
      <c r="I70" s="644">
        <v>-0.25</v>
      </c>
      <c r="J70" s="644">
        <v>-0.25</v>
      </c>
      <c r="K70" s="644">
        <v>-0.375</v>
      </c>
      <c r="L70" s="644">
        <v>-0.375</v>
      </c>
      <c r="M70" s="644">
        <v>-0.5</v>
      </c>
      <c r="N70" s="643" t="s">
        <v>14</v>
      </c>
    </row>
    <row r="71" spans="6:14">
      <c r="F71" s="647"/>
      <c r="G71" s="646" t="s">
        <v>310</v>
      </c>
      <c r="H71" s="645">
        <v>-2</v>
      </c>
      <c r="I71" s="644">
        <v>-2</v>
      </c>
      <c r="J71" s="644">
        <v>-2</v>
      </c>
      <c r="K71" s="644">
        <v>-2</v>
      </c>
      <c r="L71" s="644">
        <v>-2</v>
      </c>
      <c r="M71" s="644">
        <v>-2</v>
      </c>
      <c r="N71" s="643">
        <v>-2</v>
      </c>
    </row>
    <row r="72" spans="6:14">
      <c r="F72" s="637"/>
      <c r="G72" s="646" t="s">
        <v>404</v>
      </c>
      <c r="H72" s="645">
        <v>-0.5</v>
      </c>
      <c r="I72" s="644">
        <v>-0.5</v>
      </c>
      <c r="J72" s="644">
        <v>-0.5</v>
      </c>
      <c r="K72" s="644">
        <v>-0.5</v>
      </c>
      <c r="L72" s="644">
        <v>-0.5</v>
      </c>
      <c r="M72" s="644" t="s">
        <v>14</v>
      </c>
      <c r="N72" s="643" t="s">
        <v>14</v>
      </c>
    </row>
    <row r="73" spans="6:14">
      <c r="F73" s="642" t="s">
        <v>359</v>
      </c>
      <c r="G73" s="641" t="s">
        <v>358</v>
      </c>
      <c r="H73" s="640">
        <v>0</v>
      </c>
      <c r="I73" s="639">
        <v>0</v>
      </c>
      <c r="J73" s="639">
        <v>0</v>
      </c>
      <c r="K73" s="639">
        <v>0</v>
      </c>
      <c r="L73" s="639">
        <v>0</v>
      </c>
      <c r="M73" s="639">
        <v>0</v>
      </c>
      <c r="N73" s="638">
        <v>0</v>
      </c>
    </row>
    <row r="74" spans="6:14">
      <c r="F74" s="637"/>
      <c r="G74" s="636" t="s">
        <v>357</v>
      </c>
      <c r="H74" s="635">
        <v>0</v>
      </c>
      <c r="I74" s="634">
        <v>0</v>
      </c>
      <c r="J74" s="634">
        <v>0</v>
      </c>
      <c r="K74" s="634">
        <v>0</v>
      </c>
      <c r="L74" s="633">
        <v>0</v>
      </c>
      <c r="M74" s="633">
        <v>0</v>
      </c>
      <c r="N74" s="632">
        <v>0</v>
      </c>
    </row>
  </sheetData>
  <mergeCells count="5">
    <mergeCell ref="C6:D6"/>
    <mergeCell ref="H20:N20"/>
    <mergeCell ref="F20:G20"/>
    <mergeCell ref="R8:T8"/>
    <mergeCell ref="I12:M12"/>
  </mergeCells>
  <conditionalFormatting sqref="G22 N54:N56">
    <cfRule type="cellIs" dxfId="80" priority="104" operator="between">
      <formula>101</formula>
      <formula>101.5</formula>
    </cfRule>
  </conditionalFormatting>
  <conditionalFormatting sqref="G30">
    <cfRule type="cellIs" dxfId="79" priority="103" operator="between">
      <formula>101</formula>
      <formula>101.5</formula>
    </cfRule>
  </conditionalFormatting>
  <conditionalFormatting sqref="G38">
    <cfRule type="cellIs" dxfId="78" priority="53" operator="between">
      <formula>101</formula>
      <formula>101.5</formula>
    </cfRule>
  </conditionalFormatting>
  <conditionalFormatting sqref="H24:H29">
    <cfRule type="cellIs" dxfId="77" priority="33" operator="between">
      <formula>101</formula>
      <formula>101.5</formula>
    </cfRule>
  </conditionalFormatting>
  <conditionalFormatting sqref="H32:H37">
    <cfRule type="cellIs" dxfId="76" priority="25" operator="between">
      <formula>101</formula>
      <formula>101.5</formula>
    </cfRule>
  </conditionalFormatting>
  <conditionalFormatting sqref="H29:L29">
    <cfRule type="cellIs" dxfId="75" priority="38" operator="between">
      <formula>101</formula>
      <formula>101.5</formula>
    </cfRule>
  </conditionalFormatting>
  <conditionalFormatting sqref="H35:L37">
    <cfRule type="cellIs" dxfId="74" priority="15" operator="between">
      <formula>101</formula>
      <formula>101.5</formula>
    </cfRule>
  </conditionalFormatting>
  <conditionalFormatting sqref="H24:M28">
    <cfRule type="cellIs" dxfId="73" priority="35" operator="between">
      <formula>101</formula>
      <formula>101.5</formula>
    </cfRule>
  </conditionalFormatting>
  <conditionalFormatting sqref="H40:M45">
    <cfRule type="cellIs" dxfId="72" priority="1" operator="between">
      <formula>101</formula>
      <formula>101.5</formula>
    </cfRule>
  </conditionalFormatting>
  <conditionalFormatting sqref="J22:M23">
    <cfRule type="cellIs" dxfId="71" priority="36" operator="between">
      <formula>101</formula>
      <formula>101.5</formula>
    </cfRule>
  </conditionalFormatting>
  <conditionalFormatting sqref="J30:M31 H32:M34">
    <cfRule type="cellIs" dxfId="70" priority="28" operator="between">
      <formula>101</formula>
      <formula>101.5</formula>
    </cfRule>
  </conditionalFormatting>
  <conditionalFormatting sqref="J38:M39">
    <cfRule type="cellIs" dxfId="69" priority="12" operator="between">
      <formula>101</formula>
      <formula>101.5</formula>
    </cfRule>
  </conditionalFormatting>
  <conditionalFormatting sqref="L26">
    <cfRule type="cellIs" dxfId="68" priority="32" operator="between">
      <formula>101</formula>
      <formula>101.5</formula>
    </cfRule>
  </conditionalFormatting>
  <conditionalFormatting sqref="L34">
    <cfRule type="cellIs" dxfId="67" priority="24" operator="between">
      <formula>101</formula>
      <formula>101.5</formula>
    </cfRule>
  </conditionalFormatting>
  <conditionalFormatting sqref="L42">
    <cfRule type="cellIs" dxfId="66" priority="8" operator="between">
      <formula>101</formula>
      <formula>101.5</formula>
    </cfRule>
  </conditionalFormatting>
  <conditionalFormatting sqref="M22:M25">
    <cfRule type="cellIs" dxfId="65" priority="31" operator="between">
      <formula>101</formula>
      <formula>101.5</formula>
    </cfRule>
  </conditionalFormatting>
  <conditionalFormatting sqref="M29:M33">
    <cfRule type="cellIs" dxfId="64" priority="21" operator="between">
      <formula>101</formula>
      <formula>101.5</formula>
    </cfRule>
  </conditionalFormatting>
  <conditionalFormatting sqref="M35:M41">
    <cfRule type="cellIs" dxfId="63" priority="7" operator="between">
      <formula>101</formula>
      <formula>101.5</formula>
    </cfRule>
  </conditionalFormatting>
  <conditionalFormatting sqref="N22:N52">
    <cfRule type="cellIs" dxfId="62" priority="49" operator="between">
      <formula>101</formula>
      <formula>101.5</formula>
    </cfRule>
  </conditionalFormatting>
  <conditionalFormatting sqref="N64:N74">
    <cfRule type="cellIs" dxfId="61" priority="55" operator="between">
      <formula>101</formula>
      <formula>101.5</formula>
    </cfRule>
  </conditionalFormatting>
  <dataValidations count="4">
    <dataValidation type="list" allowBlank="1" showInputMessage="1" showErrorMessage="1" sqref="S14" xr:uid="{E50AB216-9B9C-48FB-B7ED-3AE58C02EB74}">
      <formula1>$H$21:$N$21</formula1>
    </dataValidation>
    <dataValidation type="list" allowBlank="1" showInputMessage="1" showErrorMessage="1" sqref="S15" xr:uid="{E2ACB418-536E-4044-BB94-5193D2A06537}">
      <formula1>$G$22:$G$29</formula1>
    </dataValidation>
    <dataValidation type="list" allowBlank="1" showInputMessage="1" showErrorMessage="1" sqref="S13" xr:uid="{486B40C8-0614-4CCC-9824-3286FB02F5EA}">
      <formula1>$C$8:$C$48</formula1>
    </dataValidation>
    <dataValidation type="list" allowBlank="1" showInputMessage="1" showErrorMessage="1" sqref="S16" xr:uid="{B8710BFD-A989-4949-B249-3CFB42130307}">
      <formula1>$G$49:$G$52</formula1>
    </dataValidation>
  </dataValidations>
  <pageMargins left="0.7" right="0.7" top="0.75" bottom="0.75" header="0.3" footer="0.3"/>
  <pageSetup scale="6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73587AA0-FC1B-426E-9A0F-C2F02AA7EAF4}">
          <x14:formula1>
            <xm:f>margins!$AC$122:$AC$130</xm:f>
          </x14:formula1>
          <xm:sqref>S21</xm:sqref>
        </x14:dataValidation>
        <x14:dataValidation type="list" allowBlank="1" showInputMessage="1" showErrorMessage="1" xr:uid="{01B5E1A6-7BF5-413C-A114-E27ECDEFCB21}">
          <x14:formula1>
            <xm:f>margins!$AC$116:$AC$119</xm:f>
          </x14:formula1>
          <xm:sqref>S19</xm:sqref>
        </x14:dataValidation>
        <x14:dataValidation type="list" allowBlank="1" showInputMessage="1" showErrorMessage="1" xr:uid="{56369DC6-EA65-47F8-B956-E458B9EC371A}">
          <x14:formula1>
            <xm:f>margins!$AC$113:$AC$115</xm:f>
          </x14:formula1>
          <xm:sqref>S18</xm:sqref>
        </x14:dataValidation>
        <x14:dataValidation type="list" allowBlank="1" showInputMessage="1" showErrorMessage="1" xr:uid="{523545DD-0627-4A8A-9E5E-C33AC4899CCB}">
          <x14:formula1>
            <xm:f>margins!$AC$110:$AC$111</xm:f>
          </x14:formula1>
          <xm:sqref>S17</xm:sqref>
        </x14:dataValidation>
        <x14:dataValidation type="list" allowBlank="1" showInputMessage="1" showErrorMessage="1" xr:uid="{9C9AFDF4-569E-4857-9791-8288044BEBBB}">
          <x14:formula1>
            <xm:f>margins!$AF$110:$AF$112</xm:f>
          </x14:formula1>
          <xm:sqref>S23</xm:sqref>
        </x14:dataValidation>
        <x14:dataValidation type="list" allowBlank="1" showInputMessage="1" showErrorMessage="1" xr:uid="{E44588A2-A2BE-4CAB-BA76-EF56D1A32168}">
          <x14:formula1>
            <xm:f>margins!$N$165:$N$167</xm:f>
          </x14:formula1>
          <xm:sqref>S25</xm:sqref>
        </x14:dataValidation>
        <x14:dataValidation type="list" allowBlank="1" showInputMessage="1" showErrorMessage="1" xr:uid="{4492A921-64A8-449E-B9BE-27B382946DA8}">
          <x14:formula1>
            <xm:f>margins!$AC$133:$AC$135</xm:f>
          </x14:formula1>
          <xm:sqref>S22</xm:sqref>
        </x14:dataValidation>
        <x14:dataValidation type="list" allowBlank="1" showInputMessage="1" showErrorMessage="1" xr:uid="{F6C42A6F-62EB-489B-9729-D78AB4489AA6}">
          <x14:formula1>
            <xm:f>margins!$AC$146:$AC$155</xm:f>
          </x14:formula1>
          <xm:sqref>S24</xm:sqref>
        </x14:dataValidation>
        <x14:dataValidation type="list" allowBlank="1" showInputMessage="1" showErrorMessage="1" xr:uid="{AF0F981D-6BCF-47F8-8FCB-F21B32E16223}">
          <x14:formula1>
            <xm:f>margins!$AC$160:$AC$162</xm:f>
          </x14:formula1>
          <xm:sqref>S20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E798E-1655-458A-84D1-6BA82220A927}">
  <sheetPr codeName="Sheet16"/>
  <dimension ref="A1:Q77"/>
  <sheetViews>
    <sheetView showWhiteSpace="0" view="pageLayout" topLeftCell="A8" zoomScaleNormal="130" workbookViewId="0">
      <selection activeCell="U60" sqref="U60"/>
    </sheetView>
  </sheetViews>
  <sheetFormatPr defaultColWidth="9" defaultRowHeight="14.25"/>
  <cols>
    <col min="1" max="1" width="3.28515625" style="381" customWidth="1"/>
    <col min="2" max="2" width="2" style="381" customWidth="1"/>
    <col min="3" max="4" width="8.28515625" style="381" customWidth="1"/>
    <col min="5" max="5" width="10" style="381" customWidth="1"/>
    <col min="6" max="7" width="8.28515625" style="381" customWidth="1"/>
    <col min="8" max="8" width="3.5703125" style="381" customWidth="1"/>
    <col min="9" max="9" width="2" style="381" customWidth="1"/>
    <col min="10" max="10" width="7" style="381" customWidth="1"/>
    <col min="11" max="12" width="8.28515625" style="381" customWidth="1"/>
    <col min="13" max="13" width="8.5703125" style="381" customWidth="1"/>
    <col min="14" max="14" width="8.28515625" style="381" customWidth="1"/>
    <col min="15" max="15" width="2" style="381" customWidth="1"/>
    <col min="16" max="16" width="3.28515625" style="381" customWidth="1"/>
    <col min="17" max="256" width="9" style="381"/>
    <col min="257" max="257" width="3.28515625" style="381" customWidth="1"/>
    <col min="258" max="258" width="2" style="381" customWidth="1"/>
    <col min="259" max="263" width="8.28515625" style="381" customWidth="1"/>
    <col min="264" max="264" width="3.28515625" style="381" customWidth="1"/>
    <col min="265" max="265" width="2" style="381" customWidth="1"/>
    <col min="266" max="266" width="7" style="381" customWidth="1"/>
    <col min="267" max="268" width="8.28515625" style="381" customWidth="1"/>
    <col min="269" max="269" width="8.5703125" style="381" customWidth="1"/>
    <col min="270" max="270" width="8.28515625" style="381" customWidth="1"/>
    <col min="271" max="271" width="2" style="381" customWidth="1"/>
    <col min="272" max="272" width="3.28515625" style="381" customWidth="1"/>
    <col min="273" max="512" width="9" style="381"/>
    <col min="513" max="513" width="3.28515625" style="381" customWidth="1"/>
    <col min="514" max="514" width="2" style="381" customWidth="1"/>
    <col min="515" max="519" width="8.28515625" style="381" customWidth="1"/>
    <col min="520" max="520" width="3.28515625" style="381" customWidth="1"/>
    <col min="521" max="521" width="2" style="381" customWidth="1"/>
    <col min="522" max="522" width="7" style="381" customWidth="1"/>
    <col min="523" max="524" width="8.28515625" style="381" customWidth="1"/>
    <col min="525" max="525" width="8.5703125" style="381" customWidth="1"/>
    <col min="526" max="526" width="8.28515625" style="381" customWidth="1"/>
    <col min="527" max="527" width="2" style="381" customWidth="1"/>
    <col min="528" max="528" width="3.28515625" style="381" customWidth="1"/>
    <col min="529" max="768" width="9" style="381"/>
    <col min="769" max="769" width="3.28515625" style="381" customWidth="1"/>
    <col min="770" max="770" width="2" style="381" customWidth="1"/>
    <col min="771" max="775" width="8.28515625" style="381" customWidth="1"/>
    <col min="776" max="776" width="3.28515625" style="381" customWidth="1"/>
    <col min="777" max="777" width="2" style="381" customWidth="1"/>
    <col min="778" max="778" width="7" style="381" customWidth="1"/>
    <col min="779" max="780" width="8.28515625" style="381" customWidth="1"/>
    <col min="781" max="781" width="8.5703125" style="381" customWidth="1"/>
    <col min="782" max="782" width="8.28515625" style="381" customWidth="1"/>
    <col min="783" max="783" width="2" style="381" customWidth="1"/>
    <col min="784" max="784" width="3.28515625" style="381" customWidth="1"/>
    <col min="785" max="1024" width="9" style="381"/>
    <col min="1025" max="1025" width="3.28515625" style="381" customWidth="1"/>
    <col min="1026" max="1026" width="2" style="381" customWidth="1"/>
    <col min="1027" max="1031" width="8.28515625" style="381" customWidth="1"/>
    <col min="1032" max="1032" width="3.28515625" style="381" customWidth="1"/>
    <col min="1033" max="1033" width="2" style="381" customWidth="1"/>
    <col min="1034" max="1034" width="7" style="381" customWidth="1"/>
    <col min="1035" max="1036" width="8.28515625" style="381" customWidth="1"/>
    <col min="1037" max="1037" width="8.5703125" style="381" customWidth="1"/>
    <col min="1038" max="1038" width="8.28515625" style="381" customWidth="1"/>
    <col min="1039" max="1039" width="2" style="381" customWidth="1"/>
    <col min="1040" max="1040" width="3.28515625" style="381" customWidth="1"/>
    <col min="1041" max="1280" width="9" style="381"/>
    <col min="1281" max="1281" width="3.28515625" style="381" customWidth="1"/>
    <col min="1282" max="1282" width="2" style="381" customWidth="1"/>
    <col min="1283" max="1287" width="8.28515625" style="381" customWidth="1"/>
    <col min="1288" max="1288" width="3.28515625" style="381" customWidth="1"/>
    <col min="1289" max="1289" width="2" style="381" customWidth="1"/>
    <col min="1290" max="1290" width="7" style="381" customWidth="1"/>
    <col min="1291" max="1292" width="8.28515625" style="381" customWidth="1"/>
    <col min="1293" max="1293" width="8.5703125" style="381" customWidth="1"/>
    <col min="1294" max="1294" width="8.28515625" style="381" customWidth="1"/>
    <col min="1295" max="1295" width="2" style="381" customWidth="1"/>
    <col min="1296" max="1296" width="3.28515625" style="381" customWidth="1"/>
    <col min="1297" max="1536" width="9" style="381"/>
    <col min="1537" max="1537" width="3.28515625" style="381" customWidth="1"/>
    <col min="1538" max="1538" width="2" style="381" customWidth="1"/>
    <col min="1539" max="1543" width="8.28515625" style="381" customWidth="1"/>
    <col min="1544" max="1544" width="3.28515625" style="381" customWidth="1"/>
    <col min="1545" max="1545" width="2" style="381" customWidth="1"/>
    <col min="1546" max="1546" width="7" style="381" customWidth="1"/>
    <col min="1547" max="1548" width="8.28515625" style="381" customWidth="1"/>
    <col min="1549" max="1549" width="8.5703125" style="381" customWidth="1"/>
    <col min="1550" max="1550" width="8.28515625" style="381" customWidth="1"/>
    <col min="1551" max="1551" width="2" style="381" customWidth="1"/>
    <col min="1552" max="1552" width="3.28515625" style="381" customWidth="1"/>
    <col min="1553" max="1792" width="9" style="381"/>
    <col min="1793" max="1793" width="3.28515625" style="381" customWidth="1"/>
    <col min="1794" max="1794" width="2" style="381" customWidth="1"/>
    <col min="1795" max="1799" width="8.28515625" style="381" customWidth="1"/>
    <col min="1800" max="1800" width="3.28515625" style="381" customWidth="1"/>
    <col min="1801" max="1801" width="2" style="381" customWidth="1"/>
    <col min="1802" max="1802" width="7" style="381" customWidth="1"/>
    <col min="1803" max="1804" width="8.28515625" style="381" customWidth="1"/>
    <col min="1805" max="1805" width="8.5703125" style="381" customWidth="1"/>
    <col min="1806" max="1806" width="8.28515625" style="381" customWidth="1"/>
    <col min="1807" max="1807" width="2" style="381" customWidth="1"/>
    <col min="1808" max="1808" width="3.28515625" style="381" customWidth="1"/>
    <col min="1809" max="2048" width="9" style="381"/>
    <col min="2049" max="2049" width="3.28515625" style="381" customWidth="1"/>
    <col min="2050" max="2050" width="2" style="381" customWidth="1"/>
    <col min="2051" max="2055" width="8.28515625" style="381" customWidth="1"/>
    <col min="2056" max="2056" width="3.28515625" style="381" customWidth="1"/>
    <col min="2057" max="2057" width="2" style="381" customWidth="1"/>
    <col min="2058" max="2058" width="7" style="381" customWidth="1"/>
    <col min="2059" max="2060" width="8.28515625" style="381" customWidth="1"/>
    <col min="2061" max="2061" width="8.5703125" style="381" customWidth="1"/>
    <col min="2062" max="2062" width="8.28515625" style="381" customWidth="1"/>
    <col min="2063" max="2063" width="2" style="381" customWidth="1"/>
    <col min="2064" max="2064" width="3.28515625" style="381" customWidth="1"/>
    <col min="2065" max="2304" width="9" style="381"/>
    <col min="2305" max="2305" width="3.28515625" style="381" customWidth="1"/>
    <col min="2306" max="2306" width="2" style="381" customWidth="1"/>
    <col min="2307" max="2311" width="8.28515625" style="381" customWidth="1"/>
    <col min="2312" max="2312" width="3.28515625" style="381" customWidth="1"/>
    <col min="2313" max="2313" width="2" style="381" customWidth="1"/>
    <col min="2314" max="2314" width="7" style="381" customWidth="1"/>
    <col min="2315" max="2316" width="8.28515625" style="381" customWidth="1"/>
    <col min="2317" max="2317" width="8.5703125" style="381" customWidth="1"/>
    <col min="2318" max="2318" width="8.28515625" style="381" customWidth="1"/>
    <col min="2319" max="2319" width="2" style="381" customWidth="1"/>
    <col min="2320" max="2320" width="3.28515625" style="381" customWidth="1"/>
    <col min="2321" max="2560" width="9" style="381"/>
    <col min="2561" max="2561" width="3.28515625" style="381" customWidth="1"/>
    <col min="2562" max="2562" width="2" style="381" customWidth="1"/>
    <col min="2563" max="2567" width="8.28515625" style="381" customWidth="1"/>
    <col min="2568" max="2568" width="3.28515625" style="381" customWidth="1"/>
    <col min="2569" max="2569" width="2" style="381" customWidth="1"/>
    <col min="2570" max="2570" width="7" style="381" customWidth="1"/>
    <col min="2571" max="2572" width="8.28515625" style="381" customWidth="1"/>
    <col min="2573" max="2573" width="8.5703125" style="381" customWidth="1"/>
    <col min="2574" max="2574" width="8.28515625" style="381" customWidth="1"/>
    <col min="2575" max="2575" width="2" style="381" customWidth="1"/>
    <col min="2576" max="2576" width="3.28515625" style="381" customWidth="1"/>
    <col min="2577" max="2816" width="9" style="381"/>
    <col min="2817" max="2817" width="3.28515625" style="381" customWidth="1"/>
    <col min="2818" max="2818" width="2" style="381" customWidth="1"/>
    <col min="2819" max="2823" width="8.28515625" style="381" customWidth="1"/>
    <col min="2824" max="2824" width="3.28515625" style="381" customWidth="1"/>
    <col min="2825" max="2825" width="2" style="381" customWidth="1"/>
    <col min="2826" max="2826" width="7" style="381" customWidth="1"/>
    <col min="2827" max="2828" width="8.28515625" style="381" customWidth="1"/>
    <col min="2829" max="2829" width="8.5703125" style="381" customWidth="1"/>
    <col min="2830" max="2830" width="8.28515625" style="381" customWidth="1"/>
    <col min="2831" max="2831" width="2" style="381" customWidth="1"/>
    <col min="2832" max="2832" width="3.28515625" style="381" customWidth="1"/>
    <col min="2833" max="3072" width="9" style="381"/>
    <col min="3073" max="3073" width="3.28515625" style="381" customWidth="1"/>
    <col min="3074" max="3074" width="2" style="381" customWidth="1"/>
    <col min="3075" max="3079" width="8.28515625" style="381" customWidth="1"/>
    <col min="3080" max="3080" width="3.28515625" style="381" customWidth="1"/>
    <col min="3081" max="3081" width="2" style="381" customWidth="1"/>
    <col min="3082" max="3082" width="7" style="381" customWidth="1"/>
    <col min="3083" max="3084" width="8.28515625" style="381" customWidth="1"/>
    <col min="3085" max="3085" width="8.5703125" style="381" customWidth="1"/>
    <col min="3086" max="3086" width="8.28515625" style="381" customWidth="1"/>
    <col min="3087" max="3087" width="2" style="381" customWidth="1"/>
    <col min="3088" max="3088" width="3.28515625" style="381" customWidth="1"/>
    <col min="3089" max="3328" width="9" style="381"/>
    <col min="3329" max="3329" width="3.28515625" style="381" customWidth="1"/>
    <col min="3330" max="3330" width="2" style="381" customWidth="1"/>
    <col min="3331" max="3335" width="8.28515625" style="381" customWidth="1"/>
    <col min="3336" max="3336" width="3.28515625" style="381" customWidth="1"/>
    <col min="3337" max="3337" width="2" style="381" customWidth="1"/>
    <col min="3338" max="3338" width="7" style="381" customWidth="1"/>
    <col min="3339" max="3340" width="8.28515625" style="381" customWidth="1"/>
    <col min="3341" max="3341" width="8.5703125" style="381" customWidth="1"/>
    <col min="3342" max="3342" width="8.28515625" style="381" customWidth="1"/>
    <col min="3343" max="3343" width="2" style="381" customWidth="1"/>
    <col min="3344" max="3344" width="3.28515625" style="381" customWidth="1"/>
    <col min="3345" max="3584" width="9" style="381"/>
    <col min="3585" max="3585" width="3.28515625" style="381" customWidth="1"/>
    <col min="3586" max="3586" width="2" style="381" customWidth="1"/>
    <col min="3587" max="3591" width="8.28515625" style="381" customWidth="1"/>
    <col min="3592" max="3592" width="3.28515625" style="381" customWidth="1"/>
    <col min="3593" max="3593" width="2" style="381" customWidth="1"/>
    <col min="3594" max="3594" width="7" style="381" customWidth="1"/>
    <col min="3595" max="3596" width="8.28515625" style="381" customWidth="1"/>
    <col min="3597" max="3597" width="8.5703125" style="381" customWidth="1"/>
    <col min="3598" max="3598" width="8.28515625" style="381" customWidth="1"/>
    <col min="3599" max="3599" width="2" style="381" customWidth="1"/>
    <col min="3600" max="3600" width="3.28515625" style="381" customWidth="1"/>
    <col min="3601" max="3840" width="9" style="381"/>
    <col min="3841" max="3841" width="3.28515625" style="381" customWidth="1"/>
    <col min="3842" max="3842" width="2" style="381" customWidth="1"/>
    <col min="3843" max="3847" width="8.28515625" style="381" customWidth="1"/>
    <col min="3848" max="3848" width="3.28515625" style="381" customWidth="1"/>
    <col min="3849" max="3849" width="2" style="381" customWidth="1"/>
    <col min="3850" max="3850" width="7" style="381" customWidth="1"/>
    <col min="3851" max="3852" width="8.28515625" style="381" customWidth="1"/>
    <col min="3853" max="3853" width="8.5703125" style="381" customWidth="1"/>
    <col min="3854" max="3854" width="8.28515625" style="381" customWidth="1"/>
    <col min="3855" max="3855" width="2" style="381" customWidth="1"/>
    <col min="3856" max="3856" width="3.28515625" style="381" customWidth="1"/>
    <col min="3857" max="4096" width="9" style="381"/>
    <col min="4097" max="4097" width="3.28515625" style="381" customWidth="1"/>
    <col min="4098" max="4098" width="2" style="381" customWidth="1"/>
    <col min="4099" max="4103" width="8.28515625" style="381" customWidth="1"/>
    <col min="4104" max="4104" width="3.28515625" style="381" customWidth="1"/>
    <col min="4105" max="4105" width="2" style="381" customWidth="1"/>
    <col min="4106" max="4106" width="7" style="381" customWidth="1"/>
    <col min="4107" max="4108" width="8.28515625" style="381" customWidth="1"/>
    <col min="4109" max="4109" width="8.5703125" style="381" customWidth="1"/>
    <col min="4110" max="4110" width="8.28515625" style="381" customWidth="1"/>
    <col min="4111" max="4111" width="2" style="381" customWidth="1"/>
    <col min="4112" max="4112" width="3.28515625" style="381" customWidth="1"/>
    <col min="4113" max="4352" width="9" style="381"/>
    <col min="4353" max="4353" width="3.28515625" style="381" customWidth="1"/>
    <col min="4354" max="4354" width="2" style="381" customWidth="1"/>
    <col min="4355" max="4359" width="8.28515625" style="381" customWidth="1"/>
    <col min="4360" max="4360" width="3.28515625" style="381" customWidth="1"/>
    <col min="4361" max="4361" width="2" style="381" customWidth="1"/>
    <col min="4362" max="4362" width="7" style="381" customWidth="1"/>
    <col min="4363" max="4364" width="8.28515625" style="381" customWidth="1"/>
    <col min="4365" max="4365" width="8.5703125" style="381" customWidth="1"/>
    <col min="4366" max="4366" width="8.28515625" style="381" customWidth="1"/>
    <col min="4367" max="4367" width="2" style="381" customWidth="1"/>
    <col min="4368" max="4368" width="3.28515625" style="381" customWidth="1"/>
    <col min="4369" max="4608" width="9" style="381"/>
    <col min="4609" max="4609" width="3.28515625" style="381" customWidth="1"/>
    <col min="4610" max="4610" width="2" style="381" customWidth="1"/>
    <col min="4611" max="4615" width="8.28515625" style="381" customWidth="1"/>
    <col min="4616" max="4616" width="3.28515625" style="381" customWidth="1"/>
    <col min="4617" max="4617" width="2" style="381" customWidth="1"/>
    <col min="4618" max="4618" width="7" style="381" customWidth="1"/>
    <col min="4619" max="4620" width="8.28515625" style="381" customWidth="1"/>
    <col min="4621" max="4621" width="8.5703125" style="381" customWidth="1"/>
    <col min="4622" max="4622" width="8.28515625" style="381" customWidth="1"/>
    <col min="4623" max="4623" width="2" style="381" customWidth="1"/>
    <col min="4624" max="4624" width="3.28515625" style="381" customWidth="1"/>
    <col min="4625" max="4864" width="9" style="381"/>
    <col min="4865" max="4865" width="3.28515625" style="381" customWidth="1"/>
    <col min="4866" max="4866" width="2" style="381" customWidth="1"/>
    <col min="4867" max="4871" width="8.28515625" style="381" customWidth="1"/>
    <col min="4872" max="4872" width="3.28515625" style="381" customWidth="1"/>
    <col min="4873" max="4873" width="2" style="381" customWidth="1"/>
    <col min="4874" max="4874" width="7" style="381" customWidth="1"/>
    <col min="4875" max="4876" width="8.28515625" style="381" customWidth="1"/>
    <col min="4877" max="4877" width="8.5703125" style="381" customWidth="1"/>
    <col min="4878" max="4878" width="8.28515625" style="381" customWidth="1"/>
    <col min="4879" max="4879" width="2" style="381" customWidth="1"/>
    <col min="4880" max="4880" width="3.28515625" style="381" customWidth="1"/>
    <col min="4881" max="5120" width="9" style="381"/>
    <col min="5121" max="5121" width="3.28515625" style="381" customWidth="1"/>
    <col min="5122" max="5122" width="2" style="381" customWidth="1"/>
    <col min="5123" max="5127" width="8.28515625" style="381" customWidth="1"/>
    <col min="5128" max="5128" width="3.28515625" style="381" customWidth="1"/>
    <col min="5129" max="5129" width="2" style="381" customWidth="1"/>
    <col min="5130" max="5130" width="7" style="381" customWidth="1"/>
    <col min="5131" max="5132" width="8.28515625" style="381" customWidth="1"/>
    <col min="5133" max="5133" width="8.5703125" style="381" customWidth="1"/>
    <col min="5134" max="5134" width="8.28515625" style="381" customWidth="1"/>
    <col min="5135" max="5135" width="2" style="381" customWidth="1"/>
    <col min="5136" max="5136" width="3.28515625" style="381" customWidth="1"/>
    <col min="5137" max="5376" width="9" style="381"/>
    <col min="5377" max="5377" width="3.28515625" style="381" customWidth="1"/>
    <col min="5378" max="5378" width="2" style="381" customWidth="1"/>
    <col min="5379" max="5383" width="8.28515625" style="381" customWidth="1"/>
    <col min="5384" max="5384" width="3.28515625" style="381" customWidth="1"/>
    <col min="5385" max="5385" width="2" style="381" customWidth="1"/>
    <col min="5386" max="5386" width="7" style="381" customWidth="1"/>
    <col min="5387" max="5388" width="8.28515625" style="381" customWidth="1"/>
    <col min="5389" max="5389" width="8.5703125" style="381" customWidth="1"/>
    <col min="5390" max="5390" width="8.28515625" style="381" customWidth="1"/>
    <col min="5391" max="5391" width="2" style="381" customWidth="1"/>
    <col min="5392" max="5392" width="3.28515625" style="381" customWidth="1"/>
    <col min="5393" max="5632" width="9" style="381"/>
    <col min="5633" max="5633" width="3.28515625" style="381" customWidth="1"/>
    <col min="5634" max="5634" width="2" style="381" customWidth="1"/>
    <col min="5635" max="5639" width="8.28515625" style="381" customWidth="1"/>
    <col min="5640" max="5640" width="3.28515625" style="381" customWidth="1"/>
    <col min="5641" max="5641" width="2" style="381" customWidth="1"/>
    <col min="5642" max="5642" width="7" style="381" customWidth="1"/>
    <col min="5643" max="5644" width="8.28515625" style="381" customWidth="1"/>
    <col min="5645" max="5645" width="8.5703125" style="381" customWidth="1"/>
    <col min="5646" max="5646" width="8.28515625" style="381" customWidth="1"/>
    <col min="5647" max="5647" width="2" style="381" customWidth="1"/>
    <col min="5648" max="5648" width="3.28515625" style="381" customWidth="1"/>
    <col min="5649" max="5888" width="9" style="381"/>
    <col min="5889" max="5889" width="3.28515625" style="381" customWidth="1"/>
    <col min="5890" max="5890" width="2" style="381" customWidth="1"/>
    <col min="5891" max="5895" width="8.28515625" style="381" customWidth="1"/>
    <col min="5896" max="5896" width="3.28515625" style="381" customWidth="1"/>
    <col min="5897" max="5897" width="2" style="381" customWidth="1"/>
    <col min="5898" max="5898" width="7" style="381" customWidth="1"/>
    <col min="5899" max="5900" width="8.28515625" style="381" customWidth="1"/>
    <col min="5901" max="5901" width="8.5703125" style="381" customWidth="1"/>
    <col min="5902" max="5902" width="8.28515625" style="381" customWidth="1"/>
    <col min="5903" max="5903" width="2" style="381" customWidth="1"/>
    <col min="5904" max="5904" width="3.28515625" style="381" customWidth="1"/>
    <col min="5905" max="6144" width="9" style="381"/>
    <col min="6145" max="6145" width="3.28515625" style="381" customWidth="1"/>
    <col min="6146" max="6146" width="2" style="381" customWidth="1"/>
    <col min="6147" max="6151" width="8.28515625" style="381" customWidth="1"/>
    <col min="6152" max="6152" width="3.28515625" style="381" customWidth="1"/>
    <col min="6153" max="6153" width="2" style="381" customWidth="1"/>
    <col min="6154" max="6154" width="7" style="381" customWidth="1"/>
    <col min="6155" max="6156" width="8.28515625" style="381" customWidth="1"/>
    <col min="6157" max="6157" width="8.5703125" style="381" customWidth="1"/>
    <col min="6158" max="6158" width="8.28515625" style="381" customWidth="1"/>
    <col min="6159" max="6159" width="2" style="381" customWidth="1"/>
    <col min="6160" max="6160" width="3.28515625" style="381" customWidth="1"/>
    <col min="6161" max="6400" width="9" style="381"/>
    <col min="6401" max="6401" width="3.28515625" style="381" customWidth="1"/>
    <col min="6402" max="6402" width="2" style="381" customWidth="1"/>
    <col min="6403" max="6407" width="8.28515625" style="381" customWidth="1"/>
    <col min="6408" max="6408" width="3.28515625" style="381" customWidth="1"/>
    <col min="6409" max="6409" width="2" style="381" customWidth="1"/>
    <col min="6410" max="6410" width="7" style="381" customWidth="1"/>
    <col min="6411" max="6412" width="8.28515625" style="381" customWidth="1"/>
    <col min="6413" max="6413" width="8.5703125" style="381" customWidth="1"/>
    <col min="6414" max="6414" width="8.28515625" style="381" customWidth="1"/>
    <col min="6415" max="6415" width="2" style="381" customWidth="1"/>
    <col min="6416" max="6416" width="3.28515625" style="381" customWidth="1"/>
    <col min="6417" max="6656" width="9" style="381"/>
    <col min="6657" max="6657" width="3.28515625" style="381" customWidth="1"/>
    <col min="6658" max="6658" width="2" style="381" customWidth="1"/>
    <col min="6659" max="6663" width="8.28515625" style="381" customWidth="1"/>
    <col min="6664" max="6664" width="3.28515625" style="381" customWidth="1"/>
    <col min="6665" max="6665" width="2" style="381" customWidth="1"/>
    <col min="6666" max="6666" width="7" style="381" customWidth="1"/>
    <col min="6667" max="6668" width="8.28515625" style="381" customWidth="1"/>
    <col min="6669" max="6669" width="8.5703125" style="381" customWidth="1"/>
    <col min="6670" max="6670" width="8.28515625" style="381" customWidth="1"/>
    <col min="6671" max="6671" width="2" style="381" customWidth="1"/>
    <col min="6672" max="6672" width="3.28515625" style="381" customWidth="1"/>
    <col min="6673" max="6912" width="9" style="381"/>
    <col min="6913" max="6913" width="3.28515625" style="381" customWidth="1"/>
    <col min="6914" max="6914" width="2" style="381" customWidth="1"/>
    <col min="6915" max="6919" width="8.28515625" style="381" customWidth="1"/>
    <col min="6920" max="6920" width="3.28515625" style="381" customWidth="1"/>
    <col min="6921" max="6921" width="2" style="381" customWidth="1"/>
    <col min="6922" max="6922" width="7" style="381" customWidth="1"/>
    <col min="6923" max="6924" width="8.28515625" style="381" customWidth="1"/>
    <col min="6925" max="6925" width="8.5703125" style="381" customWidth="1"/>
    <col min="6926" max="6926" width="8.28515625" style="381" customWidth="1"/>
    <col min="6927" max="6927" width="2" style="381" customWidth="1"/>
    <col min="6928" max="6928" width="3.28515625" style="381" customWidth="1"/>
    <col min="6929" max="7168" width="9" style="381"/>
    <col min="7169" max="7169" width="3.28515625" style="381" customWidth="1"/>
    <col min="7170" max="7170" width="2" style="381" customWidth="1"/>
    <col min="7171" max="7175" width="8.28515625" style="381" customWidth="1"/>
    <col min="7176" max="7176" width="3.28515625" style="381" customWidth="1"/>
    <col min="7177" max="7177" width="2" style="381" customWidth="1"/>
    <col min="7178" max="7178" width="7" style="381" customWidth="1"/>
    <col min="7179" max="7180" width="8.28515625" style="381" customWidth="1"/>
    <col min="7181" max="7181" width="8.5703125" style="381" customWidth="1"/>
    <col min="7182" max="7182" width="8.28515625" style="381" customWidth="1"/>
    <col min="7183" max="7183" width="2" style="381" customWidth="1"/>
    <col min="7184" max="7184" width="3.28515625" style="381" customWidth="1"/>
    <col min="7185" max="7424" width="9" style="381"/>
    <col min="7425" max="7425" width="3.28515625" style="381" customWidth="1"/>
    <col min="7426" max="7426" width="2" style="381" customWidth="1"/>
    <col min="7427" max="7431" width="8.28515625" style="381" customWidth="1"/>
    <col min="7432" max="7432" width="3.28515625" style="381" customWidth="1"/>
    <col min="7433" max="7433" width="2" style="381" customWidth="1"/>
    <col min="7434" max="7434" width="7" style="381" customWidth="1"/>
    <col min="7435" max="7436" width="8.28515625" style="381" customWidth="1"/>
    <col min="7437" max="7437" width="8.5703125" style="381" customWidth="1"/>
    <col min="7438" max="7438" width="8.28515625" style="381" customWidth="1"/>
    <col min="7439" max="7439" width="2" style="381" customWidth="1"/>
    <col min="7440" max="7440" width="3.28515625" style="381" customWidth="1"/>
    <col min="7441" max="7680" width="9" style="381"/>
    <col min="7681" max="7681" width="3.28515625" style="381" customWidth="1"/>
    <col min="7682" max="7682" width="2" style="381" customWidth="1"/>
    <col min="7683" max="7687" width="8.28515625" style="381" customWidth="1"/>
    <col min="7688" max="7688" width="3.28515625" style="381" customWidth="1"/>
    <col min="7689" max="7689" width="2" style="381" customWidth="1"/>
    <col min="7690" max="7690" width="7" style="381" customWidth="1"/>
    <col min="7691" max="7692" width="8.28515625" style="381" customWidth="1"/>
    <col min="7693" max="7693" width="8.5703125" style="381" customWidth="1"/>
    <col min="7694" max="7694" width="8.28515625" style="381" customWidth="1"/>
    <col min="7695" max="7695" width="2" style="381" customWidth="1"/>
    <col min="7696" max="7696" width="3.28515625" style="381" customWidth="1"/>
    <col min="7697" max="7936" width="9" style="381"/>
    <col min="7937" max="7937" width="3.28515625" style="381" customWidth="1"/>
    <col min="7938" max="7938" width="2" style="381" customWidth="1"/>
    <col min="7939" max="7943" width="8.28515625" style="381" customWidth="1"/>
    <col min="7944" max="7944" width="3.28515625" style="381" customWidth="1"/>
    <col min="7945" max="7945" width="2" style="381" customWidth="1"/>
    <col min="7946" max="7946" width="7" style="381" customWidth="1"/>
    <col min="7947" max="7948" width="8.28515625" style="381" customWidth="1"/>
    <col min="7949" max="7949" width="8.5703125" style="381" customWidth="1"/>
    <col min="7950" max="7950" width="8.28515625" style="381" customWidth="1"/>
    <col min="7951" max="7951" width="2" style="381" customWidth="1"/>
    <col min="7952" max="7952" width="3.28515625" style="381" customWidth="1"/>
    <col min="7953" max="8192" width="9" style="381"/>
    <col min="8193" max="8193" width="3.28515625" style="381" customWidth="1"/>
    <col min="8194" max="8194" width="2" style="381" customWidth="1"/>
    <col min="8195" max="8199" width="8.28515625" style="381" customWidth="1"/>
    <col min="8200" max="8200" width="3.28515625" style="381" customWidth="1"/>
    <col min="8201" max="8201" width="2" style="381" customWidth="1"/>
    <col min="8202" max="8202" width="7" style="381" customWidth="1"/>
    <col min="8203" max="8204" width="8.28515625" style="381" customWidth="1"/>
    <col min="8205" max="8205" width="8.5703125" style="381" customWidth="1"/>
    <col min="8206" max="8206" width="8.28515625" style="381" customWidth="1"/>
    <col min="8207" max="8207" width="2" style="381" customWidth="1"/>
    <col min="8208" max="8208" width="3.28515625" style="381" customWidth="1"/>
    <col min="8209" max="8448" width="9" style="381"/>
    <col min="8449" max="8449" width="3.28515625" style="381" customWidth="1"/>
    <col min="8450" max="8450" width="2" style="381" customWidth="1"/>
    <col min="8451" max="8455" width="8.28515625" style="381" customWidth="1"/>
    <col min="8456" max="8456" width="3.28515625" style="381" customWidth="1"/>
    <col min="8457" max="8457" width="2" style="381" customWidth="1"/>
    <col min="8458" max="8458" width="7" style="381" customWidth="1"/>
    <col min="8459" max="8460" width="8.28515625" style="381" customWidth="1"/>
    <col min="8461" max="8461" width="8.5703125" style="381" customWidth="1"/>
    <col min="8462" max="8462" width="8.28515625" style="381" customWidth="1"/>
    <col min="8463" max="8463" width="2" style="381" customWidth="1"/>
    <col min="8464" max="8464" width="3.28515625" style="381" customWidth="1"/>
    <col min="8465" max="8704" width="9" style="381"/>
    <col min="8705" max="8705" width="3.28515625" style="381" customWidth="1"/>
    <col min="8706" max="8706" width="2" style="381" customWidth="1"/>
    <col min="8707" max="8711" width="8.28515625" style="381" customWidth="1"/>
    <col min="8712" max="8712" width="3.28515625" style="381" customWidth="1"/>
    <col min="8713" max="8713" width="2" style="381" customWidth="1"/>
    <col min="8714" max="8714" width="7" style="381" customWidth="1"/>
    <col min="8715" max="8716" width="8.28515625" style="381" customWidth="1"/>
    <col min="8717" max="8717" width="8.5703125" style="381" customWidth="1"/>
    <col min="8718" max="8718" width="8.28515625" style="381" customWidth="1"/>
    <col min="8719" max="8719" width="2" style="381" customWidth="1"/>
    <col min="8720" max="8720" width="3.28515625" style="381" customWidth="1"/>
    <col min="8721" max="8960" width="9" style="381"/>
    <col min="8961" max="8961" width="3.28515625" style="381" customWidth="1"/>
    <col min="8962" max="8962" width="2" style="381" customWidth="1"/>
    <col min="8963" max="8967" width="8.28515625" style="381" customWidth="1"/>
    <col min="8968" max="8968" width="3.28515625" style="381" customWidth="1"/>
    <col min="8969" max="8969" width="2" style="381" customWidth="1"/>
    <col min="8970" max="8970" width="7" style="381" customWidth="1"/>
    <col min="8971" max="8972" width="8.28515625" style="381" customWidth="1"/>
    <col min="8973" max="8973" width="8.5703125" style="381" customWidth="1"/>
    <col min="8974" max="8974" width="8.28515625" style="381" customWidth="1"/>
    <col min="8975" max="8975" width="2" style="381" customWidth="1"/>
    <col min="8976" max="8976" width="3.28515625" style="381" customWidth="1"/>
    <col min="8977" max="9216" width="9" style="381"/>
    <col min="9217" max="9217" width="3.28515625" style="381" customWidth="1"/>
    <col min="9218" max="9218" width="2" style="381" customWidth="1"/>
    <col min="9219" max="9223" width="8.28515625" style="381" customWidth="1"/>
    <col min="9224" max="9224" width="3.28515625" style="381" customWidth="1"/>
    <col min="9225" max="9225" width="2" style="381" customWidth="1"/>
    <col min="9226" max="9226" width="7" style="381" customWidth="1"/>
    <col min="9227" max="9228" width="8.28515625" style="381" customWidth="1"/>
    <col min="9229" max="9229" width="8.5703125" style="381" customWidth="1"/>
    <col min="9230" max="9230" width="8.28515625" style="381" customWidth="1"/>
    <col min="9231" max="9231" width="2" style="381" customWidth="1"/>
    <col min="9232" max="9232" width="3.28515625" style="381" customWidth="1"/>
    <col min="9233" max="9472" width="9" style="381"/>
    <col min="9473" max="9473" width="3.28515625" style="381" customWidth="1"/>
    <col min="9474" max="9474" width="2" style="381" customWidth="1"/>
    <col min="9475" max="9479" width="8.28515625" style="381" customWidth="1"/>
    <col min="9480" max="9480" width="3.28515625" style="381" customWidth="1"/>
    <col min="9481" max="9481" width="2" style="381" customWidth="1"/>
    <col min="9482" max="9482" width="7" style="381" customWidth="1"/>
    <col min="9483" max="9484" width="8.28515625" style="381" customWidth="1"/>
    <col min="9485" max="9485" width="8.5703125" style="381" customWidth="1"/>
    <col min="9486" max="9486" width="8.28515625" style="381" customWidth="1"/>
    <col min="9487" max="9487" width="2" style="381" customWidth="1"/>
    <col min="9488" max="9488" width="3.28515625" style="381" customWidth="1"/>
    <col min="9489" max="9728" width="9" style="381"/>
    <col min="9729" max="9729" width="3.28515625" style="381" customWidth="1"/>
    <col min="9730" max="9730" width="2" style="381" customWidth="1"/>
    <col min="9731" max="9735" width="8.28515625" style="381" customWidth="1"/>
    <col min="9736" max="9736" width="3.28515625" style="381" customWidth="1"/>
    <col min="9737" max="9737" width="2" style="381" customWidth="1"/>
    <col min="9738" max="9738" width="7" style="381" customWidth="1"/>
    <col min="9739" max="9740" width="8.28515625" style="381" customWidth="1"/>
    <col min="9741" max="9741" width="8.5703125" style="381" customWidth="1"/>
    <col min="9742" max="9742" width="8.28515625" style="381" customWidth="1"/>
    <col min="9743" max="9743" width="2" style="381" customWidth="1"/>
    <col min="9744" max="9744" width="3.28515625" style="381" customWidth="1"/>
    <col min="9745" max="9984" width="9" style="381"/>
    <col min="9985" max="9985" width="3.28515625" style="381" customWidth="1"/>
    <col min="9986" max="9986" width="2" style="381" customWidth="1"/>
    <col min="9987" max="9991" width="8.28515625" style="381" customWidth="1"/>
    <col min="9992" max="9992" width="3.28515625" style="381" customWidth="1"/>
    <col min="9993" max="9993" width="2" style="381" customWidth="1"/>
    <col min="9994" max="9994" width="7" style="381" customWidth="1"/>
    <col min="9995" max="9996" width="8.28515625" style="381" customWidth="1"/>
    <col min="9997" max="9997" width="8.5703125" style="381" customWidth="1"/>
    <col min="9998" max="9998" width="8.28515625" style="381" customWidth="1"/>
    <col min="9999" max="9999" width="2" style="381" customWidth="1"/>
    <col min="10000" max="10000" width="3.28515625" style="381" customWidth="1"/>
    <col min="10001" max="10240" width="9" style="381"/>
    <col min="10241" max="10241" width="3.28515625" style="381" customWidth="1"/>
    <col min="10242" max="10242" width="2" style="381" customWidth="1"/>
    <col min="10243" max="10247" width="8.28515625" style="381" customWidth="1"/>
    <col min="10248" max="10248" width="3.28515625" style="381" customWidth="1"/>
    <col min="10249" max="10249" width="2" style="381" customWidth="1"/>
    <col min="10250" max="10250" width="7" style="381" customWidth="1"/>
    <col min="10251" max="10252" width="8.28515625" style="381" customWidth="1"/>
    <col min="10253" max="10253" width="8.5703125" style="381" customWidth="1"/>
    <col min="10254" max="10254" width="8.28515625" style="381" customWidth="1"/>
    <col min="10255" max="10255" width="2" style="381" customWidth="1"/>
    <col min="10256" max="10256" width="3.28515625" style="381" customWidth="1"/>
    <col min="10257" max="10496" width="9" style="381"/>
    <col min="10497" max="10497" width="3.28515625" style="381" customWidth="1"/>
    <col min="10498" max="10498" width="2" style="381" customWidth="1"/>
    <col min="10499" max="10503" width="8.28515625" style="381" customWidth="1"/>
    <col min="10504" max="10504" width="3.28515625" style="381" customWidth="1"/>
    <col min="10505" max="10505" width="2" style="381" customWidth="1"/>
    <col min="10506" max="10506" width="7" style="381" customWidth="1"/>
    <col min="10507" max="10508" width="8.28515625" style="381" customWidth="1"/>
    <col min="10509" max="10509" width="8.5703125" style="381" customWidth="1"/>
    <col min="10510" max="10510" width="8.28515625" style="381" customWidth="1"/>
    <col min="10511" max="10511" width="2" style="381" customWidth="1"/>
    <col min="10512" max="10512" width="3.28515625" style="381" customWidth="1"/>
    <col min="10513" max="10752" width="9" style="381"/>
    <col min="10753" max="10753" width="3.28515625" style="381" customWidth="1"/>
    <col min="10754" max="10754" width="2" style="381" customWidth="1"/>
    <col min="10755" max="10759" width="8.28515625" style="381" customWidth="1"/>
    <col min="10760" max="10760" width="3.28515625" style="381" customWidth="1"/>
    <col min="10761" max="10761" width="2" style="381" customWidth="1"/>
    <col min="10762" max="10762" width="7" style="381" customWidth="1"/>
    <col min="10763" max="10764" width="8.28515625" style="381" customWidth="1"/>
    <col min="10765" max="10765" width="8.5703125" style="381" customWidth="1"/>
    <col min="10766" max="10766" width="8.28515625" style="381" customWidth="1"/>
    <col min="10767" max="10767" width="2" style="381" customWidth="1"/>
    <col min="10768" max="10768" width="3.28515625" style="381" customWidth="1"/>
    <col min="10769" max="11008" width="9" style="381"/>
    <col min="11009" max="11009" width="3.28515625" style="381" customWidth="1"/>
    <col min="11010" max="11010" width="2" style="381" customWidth="1"/>
    <col min="11011" max="11015" width="8.28515625" style="381" customWidth="1"/>
    <col min="11016" max="11016" width="3.28515625" style="381" customWidth="1"/>
    <col min="11017" max="11017" width="2" style="381" customWidth="1"/>
    <col min="11018" max="11018" width="7" style="381" customWidth="1"/>
    <col min="11019" max="11020" width="8.28515625" style="381" customWidth="1"/>
    <col min="11021" max="11021" width="8.5703125" style="381" customWidth="1"/>
    <col min="11022" max="11022" width="8.28515625" style="381" customWidth="1"/>
    <col min="11023" max="11023" width="2" style="381" customWidth="1"/>
    <col min="11024" max="11024" width="3.28515625" style="381" customWidth="1"/>
    <col min="11025" max="11264" width="9" style="381"/>
    <col min="11265" max="11265" width="3.28515625" style="381" customWidth="1"/>
    <col min="11266" max="11266" width="2" style="381" customWidth="1"/>
    <col min="11267" max="11271" width="8.28515625" style="381" customWidth="1"/>
    <col min="11272" max="11272" width="3.28515625" style="381" customWidth="1"/>
    <col min="11273" max="11273" width="2" style="381" customWidth="1"/>
    <col min="11274" max="11274" width="7" style="381" customWidth="1"/>
    <col min="11275" max="11276" width="8.28515625" style="381" customWidth="1"/>
    <col min="11277" max="11277" width="8.5703125" style="381" customWidth="1"/>
    <col min="11278" max="11278" width="8.28515625" style="381" customWidth="1"/>
    <col min="11279" max="11279" width="2" style="381" customWidth="1"/>
    <col min="11280" max="11280" width="3.28515625" style="381" customWidth="1"/>
    <col min="11281" max="11520" width="9" style="381"/>
    <col min="11521" max="11521" width="3.28515625" style="381" customWidth="1"/>
    <col min="11522" max="11522" width="2" style="381" customWidth="1"/>
    <col min="11523" max="11527" width="8.28515625" style="381" customWidth="1"/>
    <col min="11528" max="11528" width="3.28515625" style="381" customWidth="1"/>
    <col min="11529" max="11529" width="2" style="381" customWidth="1"/>
    <col min="11530" max="11530" width="7" style="381" customWidth="1"/>
    <col min="11531" max="11532" width="8.28515625" style="381" customWidth="1"/>
    <col min="11533" max="11533" width="8.5703125" style="381" customWidth="1"/>
    <col min="11534" max="11534" width="8.28515625" style="381" customWidth="1"/>
    <col min="11535" max="11535" width="2" style="381" customWidth="1"/>
    <col min="11536" max="11536" width="3.28515625" style="381" customWidth="1"/>
    <col min="11537" max="11776" width="9" style="381"/>
    <col min="11777" max="11777" width="3.28515625" style="381" customWidth="1"/>
    <col min="11778" max="11778" width="2" style="381" customWidth="1"/>
    <col min="11779" max="11783" width="8.28515625" style="381" customWidth="1"/>
    <col min="11784" max="11784" width="3.28515625" style="381" customWidth="1"/>
    <col min="11785" max="11785" width="2" style="381" customWidth="1"/>
    <col min="11786" max="11786" width="7" style="381" customWidth="1"/>
    <col min="11787" max="11788" width="8.28515625" style="381" customWidth="1"/>
    <col min="11789" max="11789" width="8.5703125" style="381" customWidth="1"/>
    <col min="11790" max="11790" width="8.28515625" style="381" customWidth="1"/>
    <col min="11791" max="11791" width="2" style="381" customWidth="1"/>
    <col min="11792" max="11792" width="3.28515625" style="381" customWidth="1"/>
    <col min="11793" max="12032" width="9" style="381"/>
    <col min="12033" max="12033" width="3.28515625" style="381" customWidth="1"/>
    <col min="12034" max="12034" width="2" style="381" customWidth="1"/>
    <col min="12035" max="12039" width="8.28515625" style="381" customWidth="1"/>
    <col min="12040" max="12040" width="3.28515625" style="381" customWidth="1"/>
    <col min="12041" max="12041" width="2" style="381" customWidth="1"/>
    <col min="12042" max="12042" width="7" style="381" customWidth="1"/>
    <col min="12043" max="12044" width="8.28515625" style="381" customWidth="1"/>
    <col min="12045" max="12045" width="8.5703125" style="381" customWidth="1"/>
    <col min="12046" max="12046" width="8.28515625" style="381" customWidth="1"/>
    <col min="12047" max="12047" width="2" style="381" customWidth="1"/>
    <col min="12048" max="12048" width="3.28515625" style="381" customWidth="1"/>
    <col min="12049" max="12288" width="9" style="381"/>
    <col min="12289" max="12289" width="3.28515625" style="381" customWidth="1"/>
    <col min="12290" max="12290" width="2" style="381" customWidth="1"/>
    <col min="12291" max="12295" width="8.28515625" style="381" customWidth="1"/>
    <col min="12296" max="12296" width="3.28515625" style="381" customWidth="1"/>
    <col min="12297" max="12297" width="2" style="381" customWidth="1"/>
    <col min="12298" max="12298" width="7" style="381" customWidth="1"/>
    <col min="12299" max="12300" width="8.28515625" style="381" customWidth="1"/>
    <col min="12301" max="12301" width="8.5703125" style="381" customWidth="1"/>
    <col min="12302" max="12302" width="8.28515625" style="381" customWidth="1"/>
    <col min="12303" max="12303" width="2" style="381" customWidth="1"/>
    <col min="12304" max="12304" width="3.28515625" style="381" customWidth="1"/>
    <col min="12305" max="12544" width="9" style="381"/>
    <col min="12545" max="12545" width="3.28515625" style="381" customWidth="1"/>
    <col min="12546" max="12546" width="2" style="381" customWidth="1"/>
    <col min="12547" max="12551" width="8.28515625" style="381" customWidth="1"/>
    <col min="12552" max="12552" width="3.28515625" style="381" customWidth="1"/>
    <col min="12553" max="12553" width="2" style="381" customWidth="1"/>
    <col min="12554" max="12554" width="7" style="381" customWidth="1"/>
    <col min="12555" max="12556" width="8.28515625" style="381" customWidth="1"/>
    <col min="12557" max="12557" width="8.5703125" style="381" customWidth="1"/>
    <col min="12558" max="12558" width="8.28515625" style="381" customWidth="1"/>
    <col min="12559" max="12559" width="2" style="381" customWidth="1"/>
    <col min="12560" max="12560" width="3.28515625" style="381" customWidth="1"/>
    <col min="12561" max="12800" width="9" style="381"/>
    <col min="12801" max="12801" width="3.28515625" style="381" customWidth="1"/>
    <col min="12802" max="12802" width="2" style="381" customWidth="1"/>
    <col min="12803" max="12807" width="8.28515625" style="381" customWidth="1"/>
    <col min="12808" max="12808" width="3.28515625" style="381" customWidth="1"/>
    <col min="12809" max="12809" width="2" style="381" customWidth="1"/>
    <col min="12810" max="12810" width="7" style="381" customWidth="1"/>
    <col min="12811" max="12812" width="8.28515625" style="381" customWidth="1"/>
    <col min="12813" max="12813" width="8.5703125" style="381" customWidth="1"/>
    <col min="12814" max="12814" width="8.28515625" style="381" customWidth="1"/>
    <col min="12815" max="12815" width="2" style="381" customWidth="1"/>
    <col min="12816" max="12816" width="3.28515625" style="381" customWidth="1"/>
    <col min="12817" max="13056" width="9" style="381"/>
    <col min="13057" max="13057" width="3.28515625" style="381" customWidth="1"/>
    <col min="13058" max="13058" width="2" style="381" customWidth="1"/>
    <col min="13059" max="13063" width="8.28515625" style="381" customWidth="1"/>
    <col min="13064" max="13064" width="3.28515625" style="381" customWidth="1"/>
    <col min="13065" max="13065" width="2" style="381" customWidth="1"/>
    <col min="13066" max="13066" width="7" style="381" customWidth="1"/>
    <col min="13067" max="13068" width="8.28515625" style="381" customWidth="1"/>
    <col min="13069" max="13069" width="8.5703125" style="381" customWidth="1"/>
    <col min="13070" max="13070" width="8.28515625" style="381" customWidth="1"/>
    <col min="13071" max="13071" width="2" style="381" customWidth="1"/>
    <col min="13072" max="13072" width="3.28515625" style="381" customWidth="1"/>
    <col min="13073" max="13312" width="9" style="381"/>
    <col min="13313" max="13313" width="3.28515625" style="381" customWidth="1"/>
    <col min="13314" max="13314" width="2" style="381" customWidth="1"/>
    <col min="13315" max="13319" width="8.28515625" style="381" customWidth="1"/>
    <col min="13320" max="13320" width="3.28515625" style="381" customWidth="1"/>
    <col min="13321" max="13321" width="2" style="381" customWidth="1"/>
    <col min="13322" max="13322" width="7" style="381" customWidth="1"/>
    <col min="13323" max="13324" width="8.28515625" style="381" customWidth="1"/>
    <col min="13325" max="13325" width="8.5703125" style="381" customWidth="1"/>
    <col min="13326" max="13326" width="8.28515625" style="381" customWidth="1"/>
    <col min="13327" max="13327" width="2" style="381" customWidth="1"/>
    <col min="13328" max="13328" width="3.28515625" style="381" customWidth="1"/>
    <col min="13329" max="13568" width="9" style="381"/>
    <col min="13569" max="13569" width="3.28515625" style="381" customWidth="1"/>
    <col min="13570" max="13570" width="2" style="381" customWidth="1"/>
    <col min="13571" max="13575" width="8.28515625" style="381" customWidth="1"/>
    <col min="13576" max="13576" width="3.28515625" style="381" customWidth="1"/>
    <col min="13577" max="13577" width="2" style="381" customWidth="1"/>
    <col min="13578" max="13578" width="7" style="381" customWidth="1"/>
    <col min="13579" max="13580" width="8.28515625" style="381" customWidth="1"/>
    <col min="13581" max="13581" width="8.5703125" style="381" customWidth="1"/>
    <col min="13582" max="13582" width="8.28515625" style="381" customWidth="1"/>
    <col min="13583" max="13583" width="2" style="381" customWidth="1"/>
    <col min="13584" max="13584" width="3.28515625" style="381" customWidth="1"/>
    <col min="13585" max="13824" width="9" style="381"/>
    <col min="13825" max="13825" width="3.28515625" style="381" customWidth="1"/>
    <col min="13826" max="13826" width="2" style="381" customWidth="1"/>
    <col min="13827" max="13831" width="8.28515625" style="381" customWidth="1"/>
    <col min="13832" max="13832" width="3.28515625" style="381" customWidth="1"/>
    <col min="13833" max="13833" width="2" style="381" customWidth="1"/>
    <col min="13834" max="13834" width="7" style="381" customWidth="1"/>
    <col min="13835" max="13836" width="8.28515625" style="381" customWidth="1"/>
    <col min="13837" max="13837" width="8.5703125" style="381" customWidth="1"/>
    <col min="13838" max="13838" width="8.28515625" style="381" customWidth="1"/>
    <col min="13839" max="13839" width="2" style="381" customWidth="1"/>
    <col min="13840" max="13840" width="3.28515625" style="381" customWidth="1"/>
    <col min="13841" max="14080" width="9" style="381"/>
    <col min="14081" max="14081" width="3.28515625" style="381" customWidth="1"/>
    <col min="14082" max="14082" width="2" style="381" customWidth="1"/>
    <col min="14083" max="14087" width="8.28515625" style="381" customWidth="1"/>
    <col min="14088" max="14088" width="3.28515625" style="381" customWidth="1"/>
    <col min="14089" max="14089" width="2" style="381" customWidth="1"/>
    <col min="14090" max="14090" width="7" style="381" customWidth="1"/>
    <col min="14091" max="14092" width="8.28515625" style="381" customWidth="1"/>
    <col min="14093" max="14093" width="8.5703125" style="381" customWidth="1"/>
    <col min="14094" max="14094" width="8.28515625" style="381" customWidth="1"/>
    <col min="14095" max="14095" width="2" style="381" customWidth="1"/>
    <col min="14096" max="14096" width="3.28515625" style="381" customWidth="1"/>
    <col min="14097" max="14336" width="9" style="381"/>
    <col min="14337" max="14337" width="3.28515625" style="381" customWidth="1"/>
    <col min="14338" max="14338" width="2" style="381" customWidth="1"/>
    <col min="14339" max="14343" width="8.28515625" style="381" customWidth="1"/>
    <col min="14344" max="14344" width="3.28515625" style="381" customWidth="1"/>
    <col min="14345" max="14345" width="2" style="381" customWidth="1"/>
    <col min="14346" max="14346" width="7" style="381" customWidth="1"/>
    <col min="14347" max="14348" width="8.28515625" style="381" customWidth="1"/>
    <col min="14349" max="14349" width="8.5703125" style="381" customWidth="1"/>
    <col min="14350" max="14350" width="8.28515625" style="381" customWidth="1"/>
    <col min="14351" max="14351" width="2" style="381" customWidth="1"/>
    <col min="14352" max="14352" width="3.28515625" style="381" customWidth="1"/>
    <col min="14353" max="14592" width="9" style="381"/>
    <col min="14593" max="14593" width="3.28515625" style="381" customWidth="1"/>
    <col min="14594" max="14594" width="2" style="381" customWidth="1"/>
    <col min="14595" max="14599" width="8.28515625" style="381" customWidth="1"/>
    <col min="14600" max="14600" width="3.28515625" style="381" customWidth="1"/>
    <col min="14601" max="14601" width="2" style="381" customWidth="1"/>
    <col min="14602" max="14602" width="7" style="381" customWidth="1"/>
    <col min="14603" max="14604" width="8.28515625" style="381" customWidth="1"/>
    <col min="14605" max="14605" width="8.5703125" style="381" customWidth="1"/>
    <col min="14606" max="14606" width="8.28515625" style="381" customWidth="1"/>
    <col min="14607" max="14607" width="2" style="381" customWidth="1"/>
    <col min="14608" max="14608" width="3.28515625" style="381" customWidth="1"/>
    <col min="14609" max="14848" width="9" style="381"/>
    <col min="14849" max="14849" width="3.28515625" style="381" customWidth="1"/>
    <col min="14850" max="14850" width="2" style="381" customWidth="1"/>
    <col min="14851" max="14855" width="8.28515625" style="381" customWidth="1"/>
    <col min="14856" max="14856" width="3.28515625" style="381" customWidth="1"/>
    <col min="14857" max="14857" width="2" style="381" customWidth="1"/>
    <col min="14858" max="14858" width="7" style="381" customWidth="1"/>
    <col min="14859" max="14860" width="8.28515625" style="381" customWidth="1"/>
    <col min="14861" max="14861" width="8.5703125" style="381" customWidth="1"/>
    <col min="14862" max="14862" width="8.28515625" style="381" customWidth="1"/>
    <col min="14863" max="14863" width="2" style="381" customWidth="1"/>
    <col min="14864" max="14864" width="3.28515625" style="381" customWidth="1"/>
    <col min="14865" max="15104" width="9" style="381"/>
    <col min="15105" max="15105" width="3.28515625" style="381" customWidth="1"/>
    <col min="15106" max="15106" width="2" style="381" customWidth="1"/>
    <col min="15107" max="15111" width="8.28515625" style="381" customWidth="1"/>
    <col min="15112" max="15112" width="3.28515625" style="381" customWidth="1"/>
    <col min="15113" max="15113" width="2" style="381" customWidth="1"/>
    <col min="15114" max="15114" width="7" style="381" customWidth="1"/>
    <col min="15115" max="15116" width="8.28515625" style="381" customWidth="1"/>
    <col min="15117" max="15117" width="8.5703125" style="381" customWidth="1"/>
    <col min="15118" max="15118" width="8.28515625" style="381" customWidth="1"/>
    <col min="15119" max="15119" width="2" style="381" customWidth="1"/>
    <col min="15120" max="15120" width="3.28515625" style="381" customWidth="1"/>
    <col min="15121" max="15360" width="9" style="381"/>
    <col min="15361" max="15361" width="3.28515625" style="381" customWidth="1"/>
    <col min="15362" max="15362" width="2" style="381" customWidth="1"/>
    <col min="15363" max="15367" width="8.28515625" style="381" customWidth="1"/>
    <col min="15368" max="15368" width="3.28515625" style="381" customWidth="1"/>
    <col min="15369" max="15369" width="2" style="381" customWidth="1"/>
    <col min="15370" max="15370" width="7" style="381" customWidth="1"/>
    <col min="15371" max="15372" width="8.28515625" style="381" customWidth="1"/>
    <col min="15373" max="15373" width="8.5703125" style="381" customWidth="1"/>
    <col min="15374" max="15374" width="8.28515625" style="381" customWidth="1"/>
    <col min="15375" max="15375" width="2" style="381" customWidth="1"/>
    <col min="15376" max="15376" width="3.28515625" style="381" customWidth="1"/>
    <col min="15377" max="15616" width="9" style="381"/>
    <col min="15617" max="15617" width="3.28515625" style="381" customWidth="1"/>
    <col min="15618" max="15618" width="2" style="381" customWidth="1"/>
    <col min="15619" max="15623" width="8.28515625" style="381" customWidth="1"/>
    <col min="15624" max="15624" width="3.28515625" style="381" customWidth="1"/>
    <col min="15625" max="15625" width="2" style="381" customWidth="1"/>
    <col min="15626" max="15626" width="7" style="381" customWidth="1"/>
    <col min="15627" max="15628" width="8.28515625" style="381" customWidth="1"/>
    <col min="15629" max="15629" width="8.5703125" style="381" customWidth="1"/>
    <col min="15630" max="15630" width="8.28515625" style="381" customWidth="1"/>
    <col min="15631" max="15631" width="2" style="381" customWidth="1"/>
    <col min="15632" max="15632" width="3.28515625" style="381" customWidth="1"/>
    <col min="15633" max="15872" width="9" style="381"/>
    <col min="15873" max="15873" width="3.28515625" style="381" customWidth="1"/>
    <col min="15874" max="15874" width="2" style="381" customWidth="1"/>
    <col min="15875" max="15879" width="8.28515625" style="381" customWidth="1"/>
    <col min="15880" max="15880" width="3.28515625" style="381" customWidth="1"/>
    <col min="15881" max="15881" width="2" style="381" customWidth="1"/>
    <col min="15882" max="15882" width="7" style="381" customWidth="1"/>
    <col min="15883" max="15884" width="8.28515625" style="381" customWidth="1"/>
    <col min="15885" max="15885" width="8.5703125" style="381" customWidth="1"/>
    <col min="15886" max="15886" width="8.28515625" style="381" customWidth="1"/>
    <col min="15887" max="15887" width="2" style="381" customWidth="1"/>
    <col min="15888" max="15888" width="3.28515625" style="381" customWidth="1"/>
    <col min="15889" max="16128" width="9" style="381"/>
    <col min="16129" max="16129" width="3.28515625" style="381" customWidth="1"/>
    <col min="16130" max="16130" width="2" style="381" customWidth="1"/>
    <col min="16131" max="16135" width="8.28515625" style="381" customWidth="1"/>
    <col min="16136" max="16136" width="3.28515625" style="381" customWidth="1"/>
    <col min="16137" max="16137" width="2" style="381" customWidth="1"/>
    <col min="16138" max="16138" width="7" style="381" customWidth="1"/>
    <col min="16139" max="16140" width="8.28515625" style="381" customWidth="1"/>
    <col min="16141" max="16141" width="8.5703125" style="381" customWidth="1"/>
    <col min="16142" max="16142" width="8.28515625" style="381" customWidth="1"/>
    <col min="16143" max="16143" width="2" style="381" customWidth="1"/>
    <col min="16144" max="16144" width="3.28515625" style="381" customWidth="1"/>
    <col min="16145" max="16384" width="9" style="381"/>
  </cols>
  <sheetData>
    <row r="1" spans="1:16" ht="9.9499999999999993" customHeight="1">
      <c r="A1" s="379"/>
      <c r="B1" s="380"/>
      <c r="C1" s="380"/>
      <c r="E1" s="382"/>
      <c r="F1" s="383"/>
      <c r="G1" s="384"/>
      <c r="H1" s="384"/>
      <c r="I1" s="384"/>
      <c r="J1" s="384"/>
      <c r="K1" s="385"/>
      <c r="L1" s="386"/>
      <c r="M1" s="386"/>
      <c r="N1" s="387"/>
      <c r="O1" s="387"/>
      <c r="P1" s="388"/>
    </row>
    <row r="2" spans="1:16" ht="9.9499999999999993" customHeight="1">
      <c r="A2" s="1795"/>
      <c r="B2" s="1796"/>
      <c r="C2" s="1797"/>
      <c r="D2" s="1797"/>
      <c r="E2" s="1797"/>
      <c r="F2" s="1797"/>
      <c r="G2" s="1797"/>
      <c r="H2" s="1797"/>
      <c r="I2" s="1797"/>
      <c r="J2" s="1797"/>
      <c r="K2" s="1797"/>
      <c r="L2" s="1797"/>
      <c r="M2" s="1797"/>
      <c r="N2" s="1797"/>
      <c r="O2" s="389"/>
      <c r="P2" s="390"/>
    </row>
    <row r="3" spans="1:16" ht="9.9499999999999993" customHeight="1">
      <c r="A3" s="1798"/>
      <c r="B3" s="1797"/>
      <c r="C3" s="1797"/>
      <c r="D3" s="1797"/>
      <c r="E3" s="1797"/>
      <c r="F3" s="1797"/>
      <c r="G3" s="1797"/>
      <c r="H3" s="1797"/>
      <c r="I3" s="1797"/>
      <c r="J3" s="1797"/>
      <c r="K3" s="1797"/>
      <c r="L3" s="1797"/>
      <c r="M3" s="1797"/>
      <c r="N3" s="1797"/>
      <c r="O3" s="389"/>
      <c r="P3" s="390"/>
    </row>
    <row r="4" spans="1:16" ht="15" customHeight="1">
      <c r="A4" s="391"/>
      <c r="B4" s="392"/>
      <c r="C4" s="392"/>
      <c r="D4" s="392"/>
      <c r="E4" s="393"/>
      <c r="F4" s="394"/>
      <c r="G4" s="394"/>
      <c r="H4" s="394"/>
      <c r="I4" s="394"/>
      <c r="J4" s="394"/>
      <c r="K4" s="395"/>
      <c r="L4" s="395"/>
      <c r="M4" s="395"/>
      <c r="N4" s="396"/>
      <c r="O4" s="397"/>
      <c r="P4" s="388"/>
    </row>
    <row r="5" spans="1:16" ht="15" customHeight="1">
      <c r="A5" s="398"/>
      <c r="B5" s="399"/>
      <c r="C5" s="399"/>
      <c r="D5" s="399"/>
      <c r="E5" s="399"/>
      <c r="F5" s="399"/>
      <c r="G5" s="399"/>
      <c r="H5" s="399"/>
      <c r="I5" s="399"/>
      <c r="J5" s="399"/>
      <c r="K5" s="400"/>
      <c r="L5" s="400"/>
      <c r="M5" s="400"/>
      <c r="N5" s="401"/>
      <c r="O5" s="402"/>
      <c r="P5" s="403"/>
    </row>
    <row r="6" spans="1:16" ht="15" customHeight="1">
      <c r="A6" s="404"/>
      <c r="B6" s="405"/>
      <c r="C6" s="1799"/>
      <c r="D6" s="1799"/>
      <c r="E6" s="1799"/>
      <c r="F6" s="1799"/>
      <c r="G6" s="405"/>
      <c r="H6" s="405"/>
      <c r="I6" s="405"/>
      <c r="J6" s="405"/>
      <c r="K6" s="400"/>
      <c r="L6" s="400"/>
      <c r="M6" s="400"/>
      <c r="N6" s="401"/>
      <c r="O6" s="402"/>
      <c r="P6" s="406"/>
    </row>
    <row r="7" spans="1:16" ht="7.5" customHeight="1">
      <c r="A7" s="407"/>
      <c r="B7" s="384"/>
      <c r="C7" s="1800"/>
      <c r="D7" s="1800"/>
      <c r="E7" s="1800"/>
      <c r="F7" s="1800"/>
      <c r="G7" s="384"/>
      <c r="H7" s="384"/>
      <c r="I7" s="384"/>
      <c r="J7" s="384"/>
      <c r="K7" s="408"/>
      <c r="L7" s="408"/>
      <c r="M7" s="408"/>
      <c r="N7" s="402"/>
      <c r="O7" s="402"/>
      <c r="P7" s="406"/>
    </row>
    <row r="8" spans="1:16" ht="13.5" customHeight="1">
      <c r="A8" s="409"/>
      <c r="B8" s="410"/>
      <c r="C8" s="1801"/>
      <c r="D8" s="1801"/>
      <c r="E8" s="1801"/>
      <c r="F8" s="1801"/>
      <c r="G8" s="411"/>
      <c r="H8" s="412"/>
      <c r="I8" s="412"/>
      <c r="J8" s="412"/>
      <c r="K8" s="412"/>
      <c r="L8" s="412"/>
      <c r="M8" s="411"/>
      <c r="N8" s="412"/>
      <c r="O8" s="413"/>
      <c r="P8" s="406"/>
    </row>
    <row r="9" spans="1:16" ht="12.75" customHeight="1">
      <c r="A9" s="407"/>
      <c r="B9" s="731"/>
      <c r="C9" s="731"/>
      <c r="D9" s="731"/>
      <c r="E9" s="731"/>
      <c r="F9" s="1802" t="s">
        <v>383</v>
      </c>
      <c r="G9" s="1802"/>
      <c r="H9" s="1803">
        <v>45933</v>
      </c>
      <c r="I9" s="1803"/>
      <c r="J9" s="1803"/>
      <c r="K9" s="1803"/>
      <c r="L9" s="731"/>
      <c r="M9" s="731"/>
      <c r="N9" s="731"/>
      <c r="O9" s="731"/>
      <c r="P9" s="406"/>
    </row>
    <row r="10" spans="1:16" ht="9.75" hidden="1" customHeight="1">
      <c r="A10" s="407"/>
      <c r="B10" s="453"/>
      <c r="C10" s="1786"/>
      <c r="D10" s="1786"/>
      <c r="E10" s="1786"/>
      <c r="F10" s="1786"/>
      <c r="G10" s="453"/>
      <c r="H10" s="453"/>
      <c r="I10" s="453"/>
      <c r="J10" s="453"/>
      <c r="K10" s="454"/>
      <c r="L10" s="454"/>
      <c r="M10" s="454"/>
      <c r="N10" s="455"/>
      <c r="O10" s="455"/>
      <c r="P10" s="406"/>
    </row>
    <row r="11" spans="1:16" ht="15" hidden="1" customHeight="1">
      <c r="A11" s="407"/>
      <c r="B11" s="453"/>
      <c r="C11" s="453"/>
      <c r="D11" s="453"/>
      <c r="E11" s="453"/>
      <c r="F11" s="453"/>
      <c r="G11" s="453"/>
      <c r="H11" s="453"/>
      <c r="I11" s="453"/>
      <c r="J11" s="453"/>
      <c r="K11" s="454"/>
      <c r="L11" s="454"/>
      <c r="M11" s="454"/>
      <c r="N11" s="455"/>
      <c r="O11" s="455"/>
      <c r="P11" s="406"/>
    </row>
    <row r="12" spans="1:16" ht="15" customHeight="1">
      <c r="A12" s="407"/>
      <c r="B12" s="1787" t="s">
        <v>474</v>
      </c>
      <c r="C12" s="1787"/>
      <c r="D12" s="1787"/>
      <c r="E12" s="1787"/>
      <c r="F12" s="1787"/>
      <c r="G12" s="1787"/>
      <c r="H12" s="1787"/>
      <c r="I12" s="1787"/>
      <c r="J12" s="1787"/>
      <c r="K12" s="1787"/>
      <c r="L12" s="1787"/>
      <c r="M12" s="1787"/>
      <c r="N12" s="1787"/>
      <c r="O12" s="1787"/>
      <c r="P12" s="406"/>
    </row>
    <row r="13" spans="1:16" ht="9.9499999999999993" customHeight="1">
      <c r="A13" s="414"/>
      <c r="B13" s="415"/>
      <c r="C13" s="415"/>
      <c r="D13" s="415"/>
      <c r="E13" s="415"/>
      <c r="F13" s="415"/>
      <c r="G13" s="415"/>
      <c r="H13" s="415"/>
      <c r="I13" s="415"/>
      <c r="J13" s="415"/>
      <c r="K13" s="415"/>
      <c r="L13" s="415"/>
      <c r="M13" s="415"/>
      <c r="N13" s="415"/>
      <c r="O13" s="415"/>
      <c r="P13" s="416"/>
    </row>
    <row r="14" spans="1:16" ht="9.9499999999999993" customHeight="1">
      <c r="A14" s="414"/>
      <c r="B14" s="1775" t="s">
        <v>188</v>
      </c>
      <c r="C14" s="1776"/>
      <c r="D14" s="1776"/>
      <c r="E14" s="1776"/>
      <c r="F14" s="1776"/>
      <c r="G14" s="1777"/>
      <c r="H14" s="415"/>
      <c r="I14" s="1775" t="s">
        <v>189</v>
      </c>
      <c r="J14" s="1776"/>
      <c r="K14" s="1776"/>
      <c r="L14" s="1776"/>
      <c r="M14" s="1776"/>
      <c r="N14" s="1776"/>
      <c r="O14" s="1777"/>
      <c r="P14" s="416"/>
    </row>
    <row r="15" spans="1:16" ht="9.9499999999999993" customHeight="1">
      <c r="A15" s="414"/>
      <c r="B15" s="1778"/>
      <c r="C15" s="1779"/>
      <c r="D15" s="1779"/>
      <c r="E15" s="1779"/>
      <c r="F15" s="1779"/>
      <c r="G15" s="1780"/>
      <c r="H15" s="415"/>
      <c r="I15" s="1778"/>
      <c r="J15" s="1779"/>
      <c r="K15" s="1779"/>
      <c r="L15" s="1779"/>
      <c r="M15" s="1779"/>
      <c r="N15" s="1779"/>
      <c r="O15" s="1780"/>
      <c r="P15" s="416"/>
    </row>
    <row r="16" spans="1:16" ht="9.9499999999999993" customHeight="1">
      <c r="A16" s="417"/>
      <c r="B16" s="418"/>
      <c r="C16" s="418"/>
      <c r="D16" s="418"/>
      <c r="E16" s="418"/>
      <c r="F16" s="418"/>
      <c r="G16" s="419"/>
      <c r="H16" s="415"/>
      <c r="I16" s="420"/>
      <c r="J16" s="1788" t="s">
        <v>304</v>
      </c>
      <c r="K16" s="1789"/>
      <c r="L16" s="1789"/>
      <c r="M16" s="1790"/>
      <c r="N16" s="1791"/>
      <c r="O16" s="419"/>
      <c r="P16" s="416"/>
    </row>
    <row r="17" spans="1:17" ht="5.0999999999999996" customHeight="1">
      <c r="A17" s="417"/>
      <c r="B17" s="415"/>
      <c r="C17" s="421"/>
      <c r="D17" s="421"/>
      <c r="E17" s="421"/>
      <c r="F17" s="421"/>
      <c r="G17" s="422"/>
      <c r="H17" s="415"/>
      <c r="I17" s="423"/>
      <c r="J17" s="1789"/>
      <c r="K17" s="1789"/>
      <c r="L17" s="1789"/>
      <c r="M17" s="1790"/>
      <c r="N17" s="1791"/>
      <c r="O17" s="424"/>
      <c r="P17" s="416"/>
    </row>
    <row r="18" spans="1:17" ht="9.9499999999999993" customHeight="1">
      <c r="A18" s="417"/>
      <c r="B18" s="415"/>
      <c r="C18" s="425" t="s">
        <v>190</v>
      </c>
      <c r="D18" s="426"/>
      <c r="E18" s="426"/>
      <c r="F18" s="427"/>
      <c r="G18" s="428"/>
      <c r="H18" s="415"/>
      <c r="I18" s="423"/>
      <c r="J18" s="1789"/>
      <c r="K18" s="1789"/>
      <c r="L18" s="1789"/>
      <c r="M18" s="1790"/>
      <c r="N18" s="1791"/>
      <c r="O18" s="428"/>
      <c r="P18" s="416"/>
    </row>
    <row r="19" spans="1:17" ht="9.9499999999999993" customHeight="1">
      <c r="A19" s="417"/>
      <c r="B19" s="415"/>
      <c r="C19" s="429" t="s">
        <v>191</v>
      </c>
      <c r="D19" s="430" t="s">
        <v>760</v>
      </c>
      <c r="E19" s="426"/>
      <c r="F19" s="431"/>
      <c r="G19" s="432"/>
      <c r="H19" s="415"/>
      <c r="I19" s="423"/>
      <c r="J19" s="1789"/>
      <c r="K19" s="1789"/>
      <c r="L19" s="1789"/>
      <c r="M19" s="1790"/>
      <c r="N19" s="1791"/>
      <c r="O19" s="428"/>
      <c r="P19" s="416"/>
    </row>
    <row r="20" spans="1:17" ht="9.9499999999999993" customHeight="1">
      <c r="A20" s="417"/>
      <c r="B20" s="415"/>
      <c r="C20" s="429" t="s">
        <v>193</v>
      </c>
      <c r="D20" s="426" t="s">
        <v>194</v>
      </c>
      <c r="E20" s="426"/>
      <c r="F20" s="427"/>
      <c r="G20" s="428"/>
      <c r="H20" s="415"/>
      <c r="I20" s="423"/>
      <c r="J20" s="1789"/>
      <c r="K20" s="1789"/>
      <c r="L20" s="1789"/>
      <c r="M20" s="1790"/>
      <c r="N20" s="1791"/>
      <c r="O20" s="428"/>
      <c r="P20" s="416"/>
    </row>
    <row r="21" spans="1:17" ht="9.9499999999999993" customHeight="1">
      <c r="A21" s="417"/>
      <c r="B21" s="415"/>
      <c r="C21" s="456" t="s">
        <v>195</v>
      </c>
      <c r="D21" s="457"/>
      <c r="E21" s="433"/>
      <c r="F21" s="433"/>
      <c r="G21" s="428"/>
      <c r="H21" s="415"/>
      <c r="I21" s="423"/>
      <c r="J21" s="1789"/>
      <c r="K21" s="1789"/>
      <c r="L21" s="1789"/>
      <c r="M21" s="1790"/>
      <c r="N21" s="1791"/>
      <c r="O21" s="428"/>
      <c r="P21" s="416"/>
    </row>
    <row r="22" spans="1:17" ht="5.0999999999999996" customHeight="1">
      <c r="A22" s="417"/>
      <c r="B22" s="415"/>
      <c r="C22" s="456"/>
      <c r="D22" s="457"/>
      <c r="E22" s="433"/>
      <c r="F22" s="433"/>
      <c r="G22" s="428"/>
      <c r="H22" s="415"/>
      <c r="I22" s="423"/>
      <c r="J22" s="1789"/>
      <c r="K22" s="1789"/>
      <c r="L22" s="1789"/>
      <c r="M22" s="1790"/>
      <c r="N22" s="1791"/>
      <c r="O22" s="428"/>
      <c r="P22" s="416"/>
    </row>
    <row r="23" spans="1:17" ht="9.9499999999999993" customHeight="1">
      <c r="A23" s="417"/>
      <c r="B23" s="434"/>
      <c r="C23" s="435"/>
      <c r="D23" s="435"/>
      <c r="E23" s="435"/>
      <c r="F23" s="435"/>
      <c r="G23" s="436"/>
      <c r="H23" s="415"/>
      <c r="I23" s="437"/>
      <c r="J23" s="1792"/>
      <c r="K23" s="1792"/>
      <c r="L23" s="1792"/>
      <c r="M23" s="1793"/>
      <c r="N23" s="1794"/>
      <c r="O23" s="436"/>
      <c r="P23" s="416"/>
    </row>
    <row r="24" spans="1:17" ht="9.9499999999999993" customHeight="1">
      <c r="A24" s="414"/>
      <c r="B24" s="415"/>
      <c r="C24" s="427"/>
      <c r="D24" s="427"/>
      <c r="E24" s="427"/>
      <c r="F24" s="427"/>
      <c r="G24" s="427"/>
      <c r="H24" s="415"/>
      <c r="I24" s="415"/>
      <c r="J24" s="427"/>
      <c r="K24" s="427"/>
      <c r="L24" s="427"/>
      <c r="M24" s="427"/>
      <c r="N24" s="427"/>
      <c r="O24" s="427"/>
      <c r="P24" s="416"/>
    </row>
    <row r="25" spans="1:17" ht="9.9499999999999993" customHeight="1">
      <c r="A25" s="414"/>
      <c r="B25" s="1775" t="s">
        <v>196</v>
      </c>
      <c r="C25" s="1776"/>
      <c r="D25" s="1776"/>
      <c r="E25" s="1776"/>
      <c r="F25" s="1776"/>
      <c r="G25" s="1777"/>
      <c r="H25" s="438"/>
      <c r="I25" s="1775" t="s">
        <v>380</v>
      </c>
      <c r="J25" s="1776"/>
      <c r="K25" s="1776"/>
      <c r="L25" s="1776"/>
      <c r="M25" s="1776"/>
      <c r="N25" s="1776"/>
      <c r="O25" s="1777"/>
      <c r="P25" s="416"/>
    </row>
    <row r="26" spans="1:17" ht="9.9499999999999993" customHeight="1">
      <c r="A26" s="414"/>
      <c r="B26" s="1778"/>
      <c r="C26" s="1779"/>
      <c r="D26" s="1779"/>
      <c r="E26" s="1779"/>
      <c r="F26" s="1779"/>
      <c r="G26" s="1780"/>
      <c r="H26" s="438"/>
      <c r="I26" s="1778"/>
      <c r="J26" s="1779"/>
      <c r="K26" s="1779"/>
      <c r="L26" s="1779"/>
      <c r="M26" s="1779"/>
      <c r="N26" s="1779"/>
      <c r="O26" s="1780"/>
      <c r="P26" s="416"/>
    </row>
    <row r="27" spans="1:17" ht="9.9499999999999993" customHeight="1">
      <c r="A27" s="414"/>
      <c r="B27" s="446"/>
      <c r="C27" s="728"/>
      <c r="D27" s="447"/>
      <c r="E27" s="447"/>
      <c r="F27" s="447"/>
      <c r="G27" s="448"/>
      <c r="H27" s="415"/>
      <c r="I27" s="463"/>
      <c r="J27" s="464"/>
      <c r="K27" s="464"/>
      <c r="L27" s="464"/>
      <c r="M27" s="464"/>
      <c r="N27" s="464"/>
      <c r="O27" s="465"/>
      <c r="P27" s="416"/>
    </row>
    <row r="28" spans="1:17" ht="11.25" customHeight="1">
      <c r="A28" s="414"/>
      <c r="B28" s="449"/>
      <c r="C28" s="1781" t="s">
        <v>473</v>
      </c>
      <c r="D28" s="1782"/>
      <c r="E28" s="1782"/>
      <c r="F28" s="1782"/>
      <c r="G28" s="2076"/>
      <c r="H28" s="415"/>
      <c r="I28" s="1783" t="s">
        <v>305</v>
      </c>
      <c r="J28" s="1784"/>
      <c r="K28" s="1784"/>
      <c r="L28" s="1784"/>
      <c r="M28" s="1784"/>
      <c r="N28" s="1784"/>
      <c r="O28" s="1785"/>
      <c r="P28" s="416"/>
    </row>
    <row r="29" spans="1:17" ht="11.25" customHeight="1">
      <c r="A29" s="414"/>
      <c r="B29" s="449"/>
      <c r="C29" s="717" t="s">
        <v>475</v>
      </c>
      <c r="D29" s="443"/>
      <c r="E29" s="443"/>
      <c r="F29" s="171"/>
      <c r="G29" s="172" t="s">
        <v>197</v>
      </c>
      <c r="H29" s="415"/>
      <c r="I29" s="1783"/>
      <c r="J29" s="1784"/>
      <c r="K29" s="1784"/>
      <c r="L29" s="1784"/>
      <c r="M29" s="1784"/>
      <c r="N29" s="1784"/>
      <c r="O29" s="1785"/>
      <c r="P29" s="416"/>
      <c r="Q29" s="543"/>
    </row>
    <row r="30" spans="1:17" ht="9.9499999999999993" customHeight="1">
      <c r="A30" s="414"/>
      <c r="B30" s="449"/>
      <c r="C30" s="717" t="s">
        <v>476</v>
      </c>
      <c r="D30" s="443"/>
      <c r="E30" s="443"/>
      <c r="F30" s="171"/>
      <c r="G30" s="172" t="s">
        <v>198</v>
      </c>
      <c r="H30" s="415"/>
      <c r="I30" s="466"/>
      <c r="J30" s="1766"/>
      <c r="K30" s="1766"/>
      <c r="L30" s="1766"/>
      <c r="M30" s="1766"/>
      <c r="N30" s="1766"/>
      <c r="O30" s="468"/>
      <c r="P30" s="416"/>
    </row>
    <row r="31" spans="1:17" ht="9.9499999999999993" customHeight="1">
      <c r="A31" s="414"/>
      <c r="B31" s="449"/>
      <c r="C31" s="717"/>
      <c r="D31" s="443"/>
      <c r="E31" s="443"/>
      <c r="F31" s="171"/>
      <c r="G31" s="172"/>
      <c r="H31" s="415"/>
      <c r="I31" s="466"/>
      <c r="J31" s="467"/>
      <c r="K31" s="467"/>
      <c r="L31" s="467"/>
      <c r="M31" s="467"/>
      <c r="N31" s="467"/>
      <c r="O31" s="468"/>
      <c r="P31" s="416"/>
    </row>
    <row r="32" spans="1:17" ht="9.9499999999999993" customHeight="1">
      <c r="A32" s="414"/>
      <c r="B32" s="449"/>
      <c r="C32" s="717"/>
      <c r="D32" s="443"/>
      <c r="E32" s="443"/>
      <c r="F32" s="171"/>
      <c r="G32" s="172"/>
      <c r="H32" s="415"/>
      <c r="I32" s="469"/>
      <c r="J32" s="470"/>
      <c r="K32" s="470"/>
      <c r="L32" s="470"/>
      <c r="M32" s="470"/>
      <c r="N32" s="470"/>
      <c r="O32" s="471"/>
      <c r="P32" s="416"/>
    </row>
    <row r="33" spans="1:16" ht="9.9499999999999993" customHeight="1">
      <c r="A33" s="414"/>
      <c r="B33" s="458"/>
      <c r="C33" s="717"/>
      <c r="D33" s="443"/>
      <c r="E33" s="443"/>
      <c r="F33" s="171"/>
      <c r="G33" s="172"/>
      <c r="H33" s="415"/>
      <c r="I33" s="439"/>
      <c r="J33" s="439"/>
      <c r="K33" s="439"/>
      <c r="L33" s="439"/>
      <c r="M33" s="439"/>
      <c r="N33" s="439"/>
      <c r="O33" s="439"/>
      <c r="P33" s="416"/>
    </row>
    <row r="34" spans="1:16" ht="9.9499999999999993" customHeight="1">
      <c r="A34" s="414"/>
      <c r="B34" s="449"/>
      <c r="C34" s="717"/>
      <c r="D34" s="443"/>
      <c r="E34" s="443"/>
      <c r="F34" s="171"/>
      <c r="G34" s="172"/>
      <c r="H34" s="415"/>
      <c r="I34" s="439"/>
      <c r="J34" s="439"/>
      <c r="K34" s="439"/>
      <c r="L34" s="439"/>
      <c r="M34" s="439"/>
      <c r="N34" s="439"/>
      <c r="O34" s="439"/>
      <c r="P34" s="416"/>
    </row>
    <row r="35" spans="1:16" ht="11.45" customHeight="1">
      <c r="A35" s="414"/>
      <c r="B35" s="449"/>
      <c r="C35" s="718"/>
      <c r="D35" s="491"/>
      <c r="E35" s="491"/>
      <c r="F35" s="491"/>
      <c r="G35" s="492"/>
      <c r="H35" s="415"/>
      <c r="O35" s="439"/>
      <c r="P35" s="416"/>
    </row>
    <row r="36" spans="1:16" ht="9.9499999999999993" customHeight="1">
      <c r="A36" s="414"/>
      <c r="B36" s="449"/>
      <c r="D36" s="725"/>
      <c r="E36" s="727"/>
      <c r="O36" s="427"/>
      <c r="P36" s="416"/>
    </row>
    <row r="37" spans="1:16" ht="9.9499999999999993" customHeight="1">
      <c r="A37" s="414"/>
      <c r="B37" s="449"/>
      <c r="D37" s="726"/>
      <c r="O37" s="427"/>
      <c r="P37" s="416"/>
    </row>
    <row r="38" spans="1:16" ht="9.9499999999999993" customHeight="1">
      <c r="A38" s="414"/>
      <c r="B38" s="449"/>
      <c r="C38" s="425"/>
      <c r="D38" s="489"/>
      <c r="E38" s="1750" t="s">
        <v>199</v>
      </c>
      <c r="F38" s="1751"/>
      <c r="G38" s="1751"/>
      <c r="H38" s="1751"/>
      <c r="I38" s="1751"/>
      <c r="J38" s="1751"/>
      <c r="K38" s="1751"/>
      <c r="L38" s="1751"/>
      <c r="O38" s="427"/>
      <c r="P38" s="416"/>
    </row>
    <row r="39" spans="1:16" ht="9.9499999999999993" customHeight="1">
      <c r="A39" s="414"/>
      <c r="B39" s="449"/>
      <c r="C39" s="486"/>
      <c r="D39" s="172"/>
      <c r="E39" s="1750"/>
      <c r="F39" s="1751"/>
      <c r="G39" s="1751"/>
      <c r="H39" s="1751"/>
      <c r="I39" s="1751"/>
      <c r="J39" s="1751"/>
      <c r="K39" s="1751"/>
      <c r="L39" s="1751"/>
      <c r="O39" s="427"/>
      <c r="P39" s="416"/>
    </row>
    <row r="40" spans="1:16" ht="9.9499999999999993" customHeight="1">
      <c r="A40" s="414"/>
      <c r="B40" s="449"/>
      <c r="C40" s="475"/>
      <c r="D40" s="172"/>
      <c r="E40" s="1767" t="s">
        <v>382</v>
      </c>
      <c r="F40" s="1768"/>
      <c r="G40" s="1768"/>
      <c r="H40" s="1768"/>
      <c r="I40" s="1768"/>
      <c r="J40" s="1768"/>
      <c r="K40" s="1768"/>
      <c r="L40" s="1769"/>
      <c r="O40" s="427"/>
      <c r="P40" s="416"/>
    </row>
    <row r="41" spans="1:16" ht="9.9499999999999993" customHeight="1">
      <c r="A41" s="414"/>
      <c r="B41" s="449"/>
      <c r="C41" s="475"/>
      <c r="D41" s="172"/>
      <c r="G41" s="744" t="s">
        <v>200</v>
      </c>
      <c r="H41" s="727"/>
      <c r="I41" s="727"/>
      <c r="J41" s="736">
        <v>-0.125</v>
      </c>
      <c r="K41" s="743"/>
      <c r="L41" s="729"/>
      <c r="O41" s="418"/>
      <c r="P41" s="416"/>
    </row>
    <row r="42" spans="1:16" ht="10.5" customHeight="1">
      <c r="A42" s="414"/>
      <c r="B42" s="449"/>
      <c r="C42" s="475"/>
      <c r="D42" s="490"/>
      <c r="G42" s="742" t="s">
        <v>215</v>
      </c>
      <c r="J42" s="743">
        <v>-0.25</v>
      </c>
      <c r="K42" s="743"/>
      <c r="L42" s="729"/>
      <c r="P42" s="416"/>
    </row>
    <row r="43" spans="1:16" ht="9.9499999999999993" customHeight="1">
      <c r="A43" s="414"/>
      <c r="B43" s="449"/>
      <c r="C43" s="475"/>
      <c r="D43" s="487"/>
      <c r="G43" s="742" t="s">
        <v>216</v>
      </c>
      <c r="J43" s="743">
        <v>-0.375</v>
      </c>
      <c r="K43" s="743"/>
      <c r="L43" s="729"/>
      <c r="P43" s="416"/>
    </row>
    <row r="44" spans="1:16" ht="9.9499999999999993" customHeight="1">
      <c r="A44" s="414"/>
      <c r="B44" s="449"/>
      <c r="D44" s="716"/>
      <c r="G44" s="742" t="s">
        <v>217</v>
      </c>
      <c r="H44" s="715"/>
      <c r="J44" s="743">
        <v>-0.5</v>
      </c>
      <c r="K44" s="715"/>
      <c r="L44" s="729"/>
      <c r="P44" s="416"/>
    </row>
    <row r="45" spans="1:16" ht="9.9499999999999993" customHeight="1">
      <c r="A45" s="414"/>
      <c r="B45" s="449"/>
      <c r="D45" s="487"/>
      <c r="E45" s="719"/>
      <c r="F45" s="720"/>
      <c r="G45" s="720"/>
      <c r="H45" s="720"/>
      <c r="I45" s="720"/>
      <c r="J45" s="720"/>
      <c r="K45" s="720"/>
      <c r="L45" s="721"/>
      <c r="P45" s="416"/>
    </row>
    <row r="46" spans="1:16" ht="9.9499999999999993" customHeight="1">
      <c r="A46" s="414"/>
      <c r="B46" s="449"/>
      <c r="D46" s="487"/>
      <c r="E46" s="1744" t="s">
        <v>34</v>
      </c>
      <c r="F46" s="1745"/>
      <c r="G46" s="1745"/>
      <c r="H46" s="1745"/>
      <c r="I46" s="1745"/>
      <c r="J46" s="1745"/>
      <c r="K46" s="1745"/>
      <c r="L46" s="1746"/>
      <c r="P46" s="416"/>
    </row>
    <row r="47" spans="1:16" ht="9.9499999999999993" customHeight="1">
      <c r="A47" s="414"/>
      <c r="B47" s="449"/>
      <c r="C47" s="485"/>
      <c r="D47" s="488"/>
      <c r="E47" s="722"/>
      <c r="F47" s="723"/>
      <c r="G47" s="723"/>
      <c r="H47" s="723"/>
      <c r="I47" s="723"/>
      <c r="J47" s="723"/>
      <c r="K47" s="723"/>
      <c r="L47" s="724"/>
      <c r="P47" s="416"/>
    </row>
    <row r="48" spans="1:16" ht="9.9499999999999993" customHeight="1">
      <c r="A48" s="414"/>
      <c r="B48" s="1747" t="s">
        <v>201</v>
      </c>
      <c r="C48" s="1748"/>
      <c r="D48" s="1748"/>
      <c r="E48" s="1748"/>
      <c r="F48" s="1748"/>
      <c r="G48" s="1748"/>
      <c r="H48" s="1748"/>
      <c r="I48" s="1748"/>
      <c r="J48" s="1748"/>
      <c r="K48" s="1748"/>
      <c r="L48" s="1748"/>
      <c r="M48" s="1748"/>
      <c r="N48" s="1748"/>
      <c r="O48" s="1749"/>
      <c r="P48" s="416"/>
    </row>
    <row r="49" spans="1:16" ht="9.9499999999999993" customHeight="1">
      <c r="A49" s="414"/>
      <c r="B49" s="1750"/>
      <c r="C49" s="1751"/>
      <c r="D49" s="1751"/>
      <c r="E49" s="1751"/>
      <c r="F49" s="1751"/>
      <c r="G49" s="1751"/>
      <c r="H49" s="1751"/>
      <c r="I49" s="1751"/>
      <c r="J49" s="1751"/>
      <c r="K49" s="1751"/>
      <c r="L49" s="1751"/>
      <c r="M49" s="1751"/>
      <c r="N49" s="1751"/>
      <c r="O49" s="1752"/>
      <c r="P49" s="416"/>
    </row>
    <row r="50" spans="1:16" ht="15">
      <c r="A50" s="414"/>
      <c r="B50" s="473"/>
      <c r="C50" s="67" t="s">
        <v>202</v>
      </c>
      <c r="D50" s="483"/>
      <c r="E50" s="483"/>
      <c r="F50" s="483"/>
      <c r="G50" s="483"/>
      <c r="H50" s="484"/>
      <c r="I50" s="482"/>
      <c r="J50" s="482"/>
      <c r="K50" s="482"/>
      <c r="L50" s="482"/>
      <c r="M50" s="482"/>
      <c r="N50" s="482"/>
      <c r="O50" s="476"/>
      <c r="P50" s="416"/>
    </row>
    <row r="51" spans="1:16" ht="15">
      <c r="A51" s="414"/>
      <c r="B51" s="449"/>
      <c r="C51" s="67" t="s">
        <v>410</v>
      </c>
      <c r="D51" s="67"/>
      <c r="E51" s="67"/>
      <c r="F51" s="67"/>
      <c r="G51" s="67"/>
      <c r="H51" s="67"/>
      <c r="I51" s="67"/>
      <c r="J51" s="67"/>
      <c r="K51" s="67"/>
      <c r="L51" s="67"/>
      <c r="M51" s="482"/>
      <c r="N51" s="482"/>
      <c r="O51" s="478"/>
      <c r="P51" s="416"/>
    </row>
    <row r="52" spans="1:16" ht="9.9499999999999993" customHeight="1">
      <c r="A52" s="414"/>
      <c r="B52" s="449"/>
      <c r="H52" s="415"/>
      <c r="O52" s="478"/>
      <c r="P52" s="416"/>
    </row>
    <row r="53" spans="1:16" ht="9.9499999999999993" customHeight="1">
      <c r="A53" s="441"/>
      <c r="B53" s="460"/>
      <c r="C53" s="443" t="s">
        <v>203</v>
      </c>
      <c r="H53" s="415"/>
      <c r="O53" s="478"/>
      <c r="P53" s="442"/>
    </row>
    <row r="54" spans="1:16" ht="9.9499999999999993" customHeight="1">
      <c r="A54" s="441"/>
      <c r="B54" s="460"/>
      <c r="C54" s="443"/>
      <c r="H54" s="415"/>
      <c r="O54" s="478"/>
      <c r="P54" s="442"/>
    </row>
    <row r="55" spans="1:16" ht="9.9499999999999993" customHeight="1">
      <c r="A55" s="441"/>
      <c r="B55" s="481"/>
      <c r="C55" s="475"/>
      <c r="D55" s="171"/>
      <c r="E55" s="171"/>
      <c r="F55" s="1753"/>
      <c r="G55" s="1753"/>
      <c r="H55" s="415"/>
      <c r="O55" s="478"/>
      <c r="P55" s="442"/>
    </row>
    <row r="56" spans="1:16" ht="9.9499999999999993" customHeight="1">
      <c r="A56" s="441"/>
      <c r="B56" s="477"/>
      <c r="C56" s="472"/>
      <c r="D56" s="472"/>
      <c r="E56" s="472"/>
      <c r="F56" s="472"/>
      <c r="G56" s="474"/>
      <c r="H56" s="474"/>
      <c r="I56" s="479"/>
      <c r="J56" s="479"/>
      <c r="K56" s="479"/>
      <c r="L56" s="479"/>
      <c r="M56" s="479"/>
      <c r="N56" s="479"/>
      <c r="O56" s="480"/>
      <c r="P56" s="442"/>
    </row>
    <row r="57" spans="1:16" ht="9.9499999999999993" customHeight="1">
      <c r="A57" s="441"/>
      <c r="B57" s="1747"/>
      <c r="C57" s="1754"/>
      <c r="D57" s="1754"/>
      <c r="E57" s="1754"/>
      <c r="F57" s="1754"/>
      <c r="G57" s="1754"/>
      <c r="H57" s="1754"/>
      <c r="I57" s="1754"/>
      <c r="J57" s="1754"/>
      <c r="K57" s="1754"/>
      <c r="L57" s="1754"/>
      <c r="M57" s="1754"/>
      <c r="N57" s="1754"/>
      <c r="O57" s="1755"/>
      <c r="P57" s="442"/>
    </row>
    <row r="58" spans="1:16" ht="9.9499999999999993" customHeight="1">
      <c r="A58" s="441"/>
      <c r="B58" s="1756"/>
      <c r="C58" s="1757"/>
      <c r="D58" s="1757"/>
      <c r="E58" s="1757"/>
      <c r="F58" s="1757"/>
      <c r="G58" s="1757"/>
      <c r="H58" s="1757"/>
      <c r="I58" s="1757"/>
      <c r="J58" s="1757"/>
      <c r="K58" s="1757"/>
      <c r="L58" s="1757"/>
      <c r="M58" s="1757"/>
      <c r="N58" s="1757"/>
      <c r="O58" s="1758"/>
      <c r="P58" s="442"/>
    </row>
    <row r="59" spans="1:16" ht="9.9499999999999993" customHeight="1">
      <c r="A59" s="451"/>
      <c r="B59" s="458"/>
      <c r="O59" s="440"/>
      <c r="P59" s="442"/>
    </row>
    <row r="60" spans="1:16" ht="9.9499999999999993" customHeight="1">
      <c r="A60" s="451"/>
      <c r="B60" s="458"/>
      <c r="O60" s="440"/>
      <c r="P60" s="442"/>
    </row>
    <row r="61" spans="1:16" ht="9.9499999999999993" customHeight="1">
      <c r="A61" s="451"/>
      <c r="B61" s="449"/>
      <c r="C61" s="1759"/>
      <c r="D61" s="1759"/>
      <c r="E61" s="1759"/>
      <c r="F61" s="1759"/>
      <c r="G61" s="1759"/>
      <c r="H61" s="1759"/>
      <c r="I61" s="1759"/>
      <c r="J61" s="1759"/>
      <c r="K61" s="1759"/>
      <c r="L61" s="1759"/>
      <c r="M61" s="1759"/>
      <c r="N61" s="1759"/>
      <c r="O61" s="459"/>
      <c r="P61" s="450"/>
    </row>
    <row r="62" spans="1:16" ht="9.9499999999999993" customHeight="1">
      <c r="A62" s="451"/>
      <c r="B62" s="460"/>
      <c r="C62" s="443"/>
      <c r="O62" s="459"/>
      <c r="P62" s="450"/>
    </row>
    <row r="63" spans="1:16" ht="9.9499999999999993" customHeight="1">
      <c r="A63" s="451"/>
      <c r="B63" s="460"/>
      <c r="C63" s="443"/>
      <c r="O63" s="459"/>
      <c r="P63" s="450"/>
    </row>
    <row r="64" spans="1:16" ht="9.9499999999999993" customHeight="1">
      <c r="A64" s="451"/>
      <c r="B64" s="460"/>
      <c r="C64" s="461"/>
      <c r="D64" s="450"/>
      <c r="E64" s="450"/>
      <c r="F64" s="450"/>
      <c r="G64" s="384"/>
      <c r="H64" s="462"/>
      <c r="I64" s="462"/>
      <c r="J64" s="450"/>
      <c r="K64" s="450"/>
      <c r="L64" s="450"/>
      <c r="M64" s="450"/>
      <c r="N64" s="450"/>
      <c r="O64" s="459"/>
      <c r="P64" s="442"/>
    </row>
    <row r="65" spans="1:16" ht="9.9499999999999993" customHeight="1">
      <c r="A65" s="451"/>
      <c r="B65" s="460"/>
      <c r="C65" s="450"/>
      <c r="D65" s="450"/>
      <c r="E65" s="450"/>
      <c r="F65" s="450"/>
      <c r="G65" s="462"/>
      <c r="H65" s="462"/>
      <c r="I65" s="462"/>
      <c r="J65" s="450"/>
      <c r="K65" s="450"/>
      <c r="L65" s="450"/>
      <c r="M65" s="450"/>
      <c r="N65" s="450"/>
      <c r="O65" s="459"/>
      <c r="P65" s="442"/>
    </row>
    <row r="66" spans="1:16" ht="9.9499999999999993" customHeight="1">
      <c r="A66" s="451"/>
      <c r="B66" s="458"/>
      <c r="O66" s="440"/>
      <c r="P66" s="442"/>
    </row>
    <row r="67" spans="1:16" ht="9.9499999999999993" customHeight="1">
      <c r="A67" s="451"/>
      <c r="B67" s="458"/>
      <c r="O67" s="440"/>
      <c r="P67" s="442"/>
    </row>
    <row r="68" spans="1:16" ht="12" customHeight="1">
      <c r="A68" s="451"/>
      <c r="B68" s="458"/>
      <c r="O68" s="440"/>
      <c r="P68" s="442"/>
    </row>
    <row r="69" spans="1:16" ht="12" customHeight="1">
      <c r="A69" s="452"/>
      <c r="B69" s="458"/>
      <c r="O69" s="440"/>
      <c r="P69" s="444"/>
    </row>
    <row r="70" spans="1:16" ht="9.9499999999999993" customHeight="1">
      <c r="A70" s="445"/>
      <c r="B70" s="458"/>
      <c r="O70" s="440"/>
      <c r="P70" s="445"/>
    </row>
    <row r="71" spans="1:16" ht="89.25" customHeight="1">
      <c r="A71" s="445"/>
      <c r="B71" s="458"/>
      <c r="O71" s="440"/>
      <c r="P71" s="445"/>
    </row>
    <row r="72" spans="1:16" ht="6.6" customHeight="1">
      <c r="B72" s="1760" t="s">
        <v>204</v>
      </c>
      <c r="C72" s="1761"/>
      <c r="D72" s="1761"/>
      <c r="E72" s="1761"/>
      <c r="F72" s="1761"/>
      <c r="G72" s="1761"/>
      <c r="H72" s="1761"/>
      <c r="I72" s="1761"/>
      <c r="J72" s="1761"/>
      <c r="K72" s="1761"/>
      <c r="L72" s="1761"/>
      <c r="M72" s="1761"/>
      <c r="N72" s="1761"/>
      <c r="O72" s="1762"/>
    </row>
    <row r="73" spans="1:16">
      <c r="B73" s="1763"/>
      <c r="C73" s="1764"/>
      <c r="D73" s="1764"/>
      <c r="E73" s="1764"/>
      <c r="F73" s="1764"/>
      <c r="G73" s="1764"/>
      <c r="H73" s="1764"/>
      <c r="I73" s="1764"/>
      <c r="J73" s="1764"/>
      <c r="K73" s="1764"/>
      <c r="L73" s="1764"/>
      <c r="M73" s="1764"/>
      <c r="N73" s="1764"/>
      <c r="O73" s="1765"/>
    </row>
    <row r="74" spans="1:16">
      <c r="B74" s="1770" t="s">
        <v>205</v>
      </c>
      <c r="C74" s="1771"/>
      <c r="D74" s="1771"/>
      <c r="E74" s="1771"/>
      <c r="F74" s="1771"/>
      <c r="G74" s="1771"/>
      <c r="H74" s="1771"/>
      <c r="I74" s="1771"/>
      <c r="J74" s="1771"/>
      <c r="K74" s="1771"/>
      <c r="L74" s="1771"/>
      <c r="M74" s="1771"/>
      <c r="N74" s="1771"/>
      <c r="O74" s="1772"/>
    </row>
    <row r="75" spans="1:16" ht="9.9499999999999993" customHeight="1">
      <c r="B75" s="1773" t="s">
        <v>206</v>
      </c>
      <c r="C75" s="1753"/>
      <c r="D75" s="1753"/>
      <c r="E75" s="1753"/>
      <c r="F75" s="1753"/>
      <c r="G75" s="1753"/>
      <c r="H75" s="1753"/>
      <c r="I75" s="1753"/>
      <c r="J75" s="1753"/>
      <c r="K75" s="1753"/>
      <c r="L75" s="1753"/>
      <c r="M75" s="1753"/>
      <c r="N75" s="1753"/>
      <c r="O75" s="1774"/>
    </row>
    <row r="76" spans="1:16" ht="13.5" customHeight="1">
      <c r="B76" s="1738" t="s">
        <v>207</v>
      </c>
      <c r="C76" s="1739"/>
      <c r="D76" s="1739"/>
      <c r="E76" s="1739"/>
      <c r="F76" s="1739"/>
      <c r="G76" s="1739"/>
      <c r="H76" s="1739"/>
      <c r="I76" s="1739"/>
      <c r="J76" s="1739"/>
      <c r="K76" s="1739"/>
      <c r="L76" s="1739"/>
      <c r="M76" s="1739"/>
      <c r="N76" s="1739"/>
      <c r="O76" s="1740"/>
    </row>
    <row r="77" spans="1:16">
      <c r="B77" s="1741"/>
      <c r="C77" s="1742"/>
      <c r="D77" s="1742"/>
      <c r="E77" s="1742"/>
      <c r="F77" s="1742"/>
      <c r="G77" s="1742"/>
      <c r="H77" s="1742"/>
      <c r="I77" s="1742"/>
      <c r="J77" s="1742"/>
      <c r="K77" s="1742"/>
      <c r="L77" s="1742"/>
      <c r="M77" s="1742"/>
      <c r="N77" s="1742"/>
      <c r="O77" s="1743"/>
    </row>
  </sheetData>
  <mergeCells count="28">
    <mergeCell ref="B74:O74"/>
    <mergeCell ref="B75:O75"/>
    <mergeCell ref="B76:O77"/>
    <mergeCell ref="C28:G28"/>
    <mergeCell ref="E46:L46"/>
    <mergeCell ref="B48:O49"/>
    <mergeCell ref="F55:G55"/>
    <mergeCell ref="B57:O58"/>
    <mergeCell ref="C61:N61"/>
    <mergeCell ref="B72:O73"/>
    <mergeCell ref="I28:O28"/>
    <mergeCell ref="I29:O29"/>
    <mergeCell ref="J30:N30"/>
    <mergeCell ref="E38:L39"/>
    <mergeCell ref="E40:L40"/>
    <mergeCell ref="B25:G26"/>
    <mergeCell ref="I25:O26"/>
    <mergeCell ref="A2:N3"/>
    <mergeCell ref="C6:F6"/>
    <mergeCell ref="C7:F7"/>
    <mergeCell ref="C8:F8"/>
    <mergeCell ref="F9:G9"/>
    <mergeCell ref="H9:K9"/>
    <mergeCell ref="C10:F10"/>
    <mergeCell ref="B12:O12"/>
    <mergeCell ref="B14:G15"/>
    <mergeCell ref="I14:O15"/>
    <mergeCell ref="J16:N23"/>
  </mergeCells>
  <hyperlinks>
    <hyperlink ref="J16:L23" r:id="rId1" display="AMC selection can be made vy clicking here.  theLender accepts transferred appraisals." xr:uid="{76B9D39C-BBF0-4A54-94AE-99AC3D5CB1C3}"/>
    <hyperlink ref="J16:N23" r:id="rId2" display="AMC selection can be made by clicking here.  theLender accepts transferred appraisals." xr:uid="{5E148748-1B6D-47F9-82B2-00A0C41CC488}"/>
  </hyperlinks>
  <pageMargins left="0.25" right="0.25" top="0.75" bottom="0.75" header="0.3" footer="0.3"/>
  <pageSetup paperSize="5" orientation="portrait" r:id="rId3"/>
  <drawing r:id="rId4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78345-D8A4-457B-89D1-6D6513DAF9DF}">
  <sheetPr codeName="Sheet17">
    <pageSetUpPr fitToPage="1"/>
  </sheetPr>
  <dimension ref="A1:R39"/>
  <sheetViews>
    <sheetView workbookViewId="0">
      <selection activeCell="U60" sqref="U60"/>
    </sheetView>
  </sheetViews>
  <sheetFormatPr defaultColWidth="8.7109375" defaultRowHeight="12.75"/>
  <cols>
    <col min="1" max="1" width="14.5703125" style="811" customWidth="1"/>
    <col min="2" max="3" width="13.28515625" style="811" customWidth="1"/>
    <col min="4" max="4" width="13.42578125" style="811" customWidth="1"/>
    <col min="5" max="5" width="1.85546875" style="811" customWidth="1"/>
    <col min="6" max="6" width="15" style="811" customWidth="1"/>
    <col min="7" max="7" width="25.85546875" style="811" customWidth="1"/>
    <col min="8" max="8" width="9.42578125" style="811" customWidth="1"/>
    <col min="9" max="13" width="9.7109375" style="811" customWidth="1"/>
    <col min="14" max="14" width="11.42578125" style="811" customWidth="1"/>
    <col min="15" max="15" width="1.7109375" style="811" customWidth="1"/>
    <col min="16" max="18" width="19.140625" style="811" customWidth="1"/>
    <col min="19" max="16384" width="8.7109375" style="811"/>
  </cols>
  <sheetData>
    <row r="1" spans="1:18" customFormat="1" ht="15.75" thickBot="1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8" customFormat="1" ht="26.25">
      <c r="A2" s="76"/>
      <c r="B2" s="77"/>
      <c r="C2" s="1808" t="s">
        <v>473</v>
      </c>
      <c r="D2" s="1808"/>
      <c r="E2" s="1808"/>
      <c r="F2" s="1808"/>
      <c r="G2" s="1808"/>
      <c r="H2" s="1808"/>
      <c r="I2" s="1808"/>
      <c r="J2" s="1808"/>
      <c r="K2" s="1808"/>
      <c r="L2" s="1808"/>
      <c r="M2" s="1808"/>
      <c r="N2" s="1808"/>
    </row>
    <row r="3" spans="1:18" customFormat="1" ht="31.5" thickBot="1">
      <c r="A3" s="78"/>
      <c r="B3" s="79"/>
      <c r="C3" s="80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</row>
    <row r="4" spans="1:18" customFormat="1" ht="31.5" thickBot="1">
      <c r="A4" s="83"/>
      <c r="B4" s="83"/>
      <c r="C4" s="83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</row>
    <row r="5" spans="1:18" customFormat="1" ht="15.75" thickBot="1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P5" s="525"/>
      <c r="Q5" s="708" t="s">
        <v>481</v>
      </c>
      <c r="R5" s="527"/>
    </row>
    <row r="6" spans="1:18" ht="19.5" thickBot="1">
      <c r="A6" s="845"/>
      <c r="B6" s="845"/>
      <c r="C6" s="845"/>
      <c r="D6" s="845"/>
      <c r="E6" s="845"/>
      <c r="F6" s="845"/>
      <c r="G6" s="845"/>
      <c r="H6" s="845"/>
      <c r="I6" s="845"/>
      <c r="J6" s="845"/>
      <c r="K6" s="845"/>
      <c r="L6" s="845"/>
      <c r="M6" s="845"/>
      <c r="N6" s="845"/>
      <c r="O6" s="845"/>
      <c r="P6" s="519"/>
      <c r="Q6" s="519"/>
      <c r="R6" s="519"/>
    </row>
    <row r="7" spans="1:18" ht="15" thickBot="1">
      <c r="A7" s="2081" t="s">
        <v>477</v>
      </c>
      <c r="B7" s="2082"/>
      <c r="C7" s="2082"/>
      <c r="D7" s="2083"/>
      <c r="E7" s="813"/>
      <c r="F7" s="2081" t="s">
        <v>484</v>
      </c>
      <c r="G7" s="2082"/>
      <c r="H7" s="2082"/>
      <c r="I7" s="2082"/>
      <c r="J7" s="2082"/>
      <c r="K7" s="2082"/>
      <c r="L7" s="2082"/>
      <c r="M7" s="2082"/>
      <c r="N7" s="2083"/>
      <c r="P7" s="544" t="s">
        <v>226</v>
      </c>
      <c r="Q7" s="545" t="s">
        <v>227</v>
      </c>
      <c r="R7" s="545" t="s">
        <v>228</v>
      </c>
    </row>
    <row r="8" spans="1:18" ht="15" thickBot="1">
      <c r="A8" s="856" t="s">
        <v>3</v>
      </c>
      <c r="B8" s="856" t="s">
        <v>247</v>
      </c>
      <c r="C8" s="856" t="s">
        <v>13</v>
      </c>
      <c r="D8" s="856" t="s">
        <v>447</v>
      </c>
      <c r="E8" s="814"/>
      <c r="F8" s="2084"/>
      <c r="G8" s="853"/>
      <c r="H8" s="873" t="s">
        <v>15</v>
      </c>
      <c r="I8" s="854" t="s">
        <v>16</v>
      </c>
      <c r="J8" s="854" t="s">
        <v>17</v>
      </c>
      <c r="K8" s="854" t="s">
        <v>18</v>
      </c>
      <c r="L8" s="854" t="s">
        <v>19</v>
      </c>
      <c r="M8" s="854" t="s">
        <v>20</v>
      </c>
      <c r="N8" s="855" t="s">
        <v>21</v>
      </c>
      <c r="P8" s="519"/>
      <c r="Q8" s="519"/>
      <c r="R8" s="519"/>
    </row>
    <row r="9" spans="1:18" ht="15" customHeight="1">
      <c r="A9" s="815">
        <v>8.375</v>
      </c>
      <c r="B9" s="815">
        <v>95.863749999999996</v>
      </c>
      <c r="C9" s="815">
        <v>95.863749999999996</v>
      </c>
      <c r="D9" s="815">
        <v>95.863749999999996</v>
      </c>
      <c r="E9" s="816"/>
      <c r="F9" s="2085"/>
      <c r="G9" s="817" t="s">
        <v>129</v>
      </c>
      <c r="H9" s="861">
        <v>0.25</v>
      </c>
      <c r="I9" s="862">
        <v>0.25</v>
      </c>
      <c r="J9" s="862">
        <v>0.25</v>
      </c>
      <c r="K9" s="862">
        <v>0.125</v>
      </c>
      <c r="L9" s="862">
        <v>0</v>
      </c>
      <c r="M9" s="862">
        <v>-0.5</v>
      </c>
      <c r="N9" s="863">
        <v>-2.5</v>
      </c>
      <c r="P9" s="528" t="s">
        <v>229</v>
      </c>
      <c r="Q9" s="532" t="s">
        <v>221</v>
      </c>
      <c r="R9" s="537"/>
    </row>
    <row r="10" spans="1:18" ht="15" customHeight="1">
      <c r="A10" s="815">
        <v>8.5</v>
      </c>
      <c r="B10" s="815">
        <v>96.113749999999996</v>
      </c>
      <c r="C10" s="815">
        <v>96.113749999999996</v>
      </c>
      <c r="D10" s="815">
        <v>96.113749999999996</v>
      </c>
      <c r="E10" s="816"/>
      <c r="F10" s="2085"/>
      <c r="G10" s="818" t="s">
        <v>343</v>
      </c>
      <c r="H10" s="864">
        <v>0.125</v>
      </c>
      <c r="I10" s="862">
        <v>0.125</v>
      </c>
      <c r="J10" s="862">
        <v>0.125</v>
      </c>
      <c r="K10" s="862">
        <v>0</v>
      </c>
      <c r="L10" s="862">
        <v>-0.25</v>
      </c>
      <c r="M10" s="862">
        <v>-0.625</v>
      </c>
      <c r="N10" s="865">
        <v>-3</v>
      </c>
      <c r="P10" s="529" t="s">
        <v>230</v>
      </c>
      <c r="Q10" s="533">
        <v>9.25</v>
      </c>
      <c r="R10" s="538">
        <f>IF(Q9="7/6 Arm",VLOOKUP(Q10,$A$8:$D$34,3,FALSE),IF(Q9="5/6 Arm",VLOOKUP(Q10,$A$8:$D$34,2,FALSE),VLOOKUP(Q10,$A$8:$D$34,4,FALSE)))</f>
        <v>97.613749999999996</v>
      </c>
    </row>
    <row r="11" spans="1:18" ht="15">
      <c r="A11" s="815">
        <v>8.625</v>
      </c>
      <c r="B11" s="815">
        <v>96.363749999999996</v>
      </c>
      <c r="C11" s="815">
        <v>96.363749999999996</v>
      </c>
      <c r="D11" s="815">
        <v>96.363749999999996</v>
      </c>
      <c r="E11" s="816"/>
      <c r="F11" s="2085"/>
      <c r="G11" s="818" t="s">
        <v>342</v>
      </c>
      <c r="H11" s="864">
        <v>0</v>
      </c>
      <c r="I11" s="862">
        <v>0</v>
      </c>
      <c r="J11" s="862">
        <v>-0.125</v>
      </c>
      <c r="K11" s="862">
        <v>-0.25</v>
      </c>
      <c r="L11" s="862">
        <v>-0.625</v>
      </c>
      <c r="M11" s="862">
        <v>-1</v>
      </c>
      <c r="N11" s="865" t="s">
        <v>14</v>
      </c>
      <c r="P11" s="529" t="s">
        <v>409</v>
      </c>
      <c r="Q11" s="533" t="s">
        <v>15</v>
      </c>
      <c r="R11" s="538"/>
    </row>
    <row r="12" spans="1:18" ht="15">
      <c r="A12" s="815">
        <v>8.75</v>
      </c>
      <c r="B12" s="815">
        <v>96.613749999999996</v>
      </c>
      <c r="C12" s="815">
        <v>96.613749999999996</v>
      </c>
      <c r="D12" s="815">
        <v>96.613749999999996</v>
      </c>
      <c r="E12" s="816"/>
      <c r="F12" s="2085"/>
      <c r="G12" s="819" t="s">
        <v>453</v>
      </c>
      <c r="H12" s="864">
        <v>-0.125</v>
      </c>
      <c r="I12" s="862">
        <v>-0.25</v>
      </c>
      <c r="J12" s="862">
        <v>-0.375</v>
      </c>
      <c r="K12" s="862">
        <v>-0.5</v>
      </c>
      <c r="L12" s="862">
        <v>-0.75</v>
      </c>
      <c r="M12" s="862" t="s">
        <v>14</v>
      </c>
      <c r="N12" s="865" t="s">
        <v>14</v>
      </c>
      <c r="P12" s="529" t="s">
        <v>231</v>
      </c>
      <c r="Q12" s="533" t="s">
        <v>342</v>
      </c>
      <c r="R12" s="538">
        <f>IFERROR(INDEX($H$9:$N$13,MATCH(Q12,$G$9:$G$13,0),MATCH($Q$11,$H$8:$N$8,0),1),0)</f>
        <v>0</v>
      </c>
    </row>
    <row r="13" spans="1:18" ht="15.75" thickBot="1">
      <c r="A13" s="815">
        <v>8.875</v>
      </c>
      <c r="B13" s="815">
        <v>96.863749999999996</v>
      </c>
      <c r="C13" s="815">
        <v>96.863749999999996</v>
      </c>
      <c r="D13" s="815">
        <v>96.863749999999996</v>
      </c>
      <c r="E13" s="816"/>
      <c r="F13" s="2086"/>
      <c r="G13" s="820" t="s">
        <v>340</v>
      </c>
      <c r="H13" s="866">
        <v>-0.5</v>
      </c>
      <c r="I13" s="867">
        <v>-0.875</v>
      </c>
      <c r="J13" s="867">
        <v>-1.125</v>
      </c>
      <c r="K13" s="867">
        <v>-1.5</v>
      </c>
      <c r="L13" s="867" t="s">
        <v>14</v>
      </c>
      <c r="M13" s="867" t="s">
        <v>14</v>
      </c>
      <c r="N13" s="868" t="s">
        <v>14</v>
      </c>
      <c r="P13" s="529" t="s">
        <v>490</v>
      </c>
      <c r="Q13" s="533" t="s">
        <v>220</v>
      </c>
      <c r="R13" s="538">
        <f t="shared" ref="R13:R19" si="0">IFERROR(INDEX($H$17:$N$26,MATCH(Q13,$G$17:$G$26,0),MATCH($Q$11,$H$16:$N$16,0),1),0)</f>
        <v>0</v>
      </c>
    </row>
    <row r="14" spans="1:18" ht="15.75" thickBot="1">
      <c r="A14" s="815">
        <v>9</v>
      </c>
      <c r="B14" s="815">
        <v>97.113749999999996</v>
      </c>
      <c r="C14" s="815">
        <v>97.113749999999996</v>
      </c>
      <c r="D14" s="815">
        <v>97.113749999999996</v>
      </c>
      <c r="E14" s="816"/>
      <c r="F14" s="821"/>
      <c r="G14" s="822"/>
      <c r="H14" s="823"/>
      <c r="I14" s="823"/>
      <c r="J14" s="823"/>
      <c r="K14" s="823"/>
      <c r="L14" s="823"/>
      <c r="M14" s="823"/>
      <c r="N14" s="823"/>
      <c r="P14" s="529" t="s">
        <v>68</v>
      </c>
      <c r="Q14" s="533" t="s">
        <v>220</v>
      </c>
      <c r="R14" s="538">
        <f t="shared" si="0"/>
        <v>0</v>
      </c>
    </row>
    <row r="15" spans="1:18" ht="15.75" thickBot="1">
      <c r="A15" s="815">
        <v>9.125</v>
      </c>
      <c r="B15" s="815">
        <v>97.363749999999996</v>
      </c>
      <c r="C15" s="815">
        <v>97.363749999999996</v>
      </c>
      <c r="D15" s="815">
        <v>97.363749999999996</v>
      </c>
      <c r="E15" s="816"/>
      <c r="F15" s="2081" t="s">
        <v>458</v>
      </c>
      <c r="G15" s="2082"/>
      <c r="H15" s="2082"/>
      <c r="I15" s="2082"/>
      <c r="J15" s="2082"/>
      <c r="K15" s="2082"/>
      <c r="L15" s="2082"/>
      <c r="M15" s="2082"/>
      <c r="N15" s="2083"/>
      <c r="P15" s="529" t="s">
        <v>478</v>
      </c>
      <c r="Q15" s="533" t="s">
        <v>220</v>
      </c>
      <c r="R15" s="538">
        <f t="shared" si="0"/>
        <v>0</v>
      </c>
    </row>
    <row r="16" spans="1:18" ht="15.75" thickBot="1">
      <c r="A16" s="815">
        <v>9.25</v>
      </c>
      <c r="B16" s="815">
        <v>97.613749999999996</v>
      </c>
      <c r="C16" s="815">
        <v>97.613749999999996</v>
      </c>
      <c r="D16" s="815">
        <v>97.613749999999996</v>
      </c>
      <c r="E16" s="816"/>
      <c r="F16" s="824"/>
      <c r="G16" s="875" t="s">
        <v>349</v>
      </c>
      <c r="H16" s="873" t="s">
        <v>15</v>
      </c>
      <c r="I16" s="854" t="s">
        <v>16</v>
      </c>
      <c r="J16" s="854" t="s">
        <v>17</v>
      </c>
      <c r="K16" s="854" t="s">
        <v>18</v>
      </c>
      <c r="L16" s="854" t="s">
        <v>19</v>
      </c>
      <c r="M16" s="854" t="s">
        <v>20</v>
      </c>
      <c r="N16" s="855" t="s">
        <v>21</v>
      </c>
      <c r="P16" s="529" t="s">
        <v>49</v>
      </c>
      <c r="Q16" s="533" t="s">
        <v>220</v>
      </c>
      <c r="R16" s="538">
        <f t="shared" si="0"/>
        <v>0</v>
      </c>
    </row>
    <row r="17" spans="1:18" ht="15" customHeight="1">
      <c r="A17" s="815">
        <v>9.375</v>
      </c>
      <c r="B17" s="815">
        <v>97.863749999999996</v>
      </c>
      <c r="C17" s="815">
        <v>97.863749999999996</v>
      </c>
      <c r="D17" s="815">
        <v>97.863749999999996</v>
      </c>
      <c r="E17" s="825"/>
      <c r="F17" s="826"/>
      <c r="G17" s="857" t="s">
        <v>459</v>
      </c>
      <c r="H17" s="861">
        <v>0</v>
      </c>
      <c r="I17" s="862">
        <v>0</v>
      </c>
      <c r="J17" s="862">
        <v>0</v>
      </c>
      <c r="K17" s="862">
        <v>0</v>
      </c>
      <c r="L17" s="862">
        <v>0</v>
      </c>
      <c r="M17" s="862">
        <v>0</v>
      </c>
      <c r="N17" s="863">
        <v>0</v>
      </c>
      <c r="P17" s="529" t="s">
        <v>404</v>
      </c>
      <c r="Q17" s="533" t="s">
        <v>220</v>
      </c>
      <c r="R17" s="538">
        <f t="shared" si="0"/>
        <v>0</v>
      </c>
    </row>
    <row r="18" spans="1:18" ht="15" customHeight="1">
      <c r="A18" s="815">
        <v>9.5</v>
      </c>
      <c r="B18" s="815">
        <v>98.113749999999996</v>
      </c>
      <c r="C18" s="815">
        <v>98.113749999999996</v>
      </c>
      <c r="D18" s="815">
        <v>98.113749999999996</v>
      </c>
      <c r="E18" s="816"/>
      <c r="F18" s="826"/>
      <c r="G18" s="874" t="s">
        <v>489</v>
      </c>
      <c r="H18" s="861">
        <v>-0.25</v>
      </c>
      <c r="I18" s="862">
        <v>-0.25</v>
      </c>
      <c r="J18" s="862">
        <v>-0.25</v>
      </c>
      <c r="K18" s="862">
        <v>-0.25</v>
      </c>
      <c r="L18" s="862">
        <v>-0.25</v>
      </c>
      <c r="M18" s="862">
        <v>-0.25</v>
      </c>
      <c r="N18" s="863">
        <v>-0.5</v>
      </c>
      <c r="P18" s="529" t="s">
        <v>479</v>
      </c>
      <c r="Q18" s="533" t="s">
        <v>220</v>
      </c>
      <c r="R18" s="538">
        <f t="shared" si="0"/>
        <v>0</v>
      </c>
    </row>
    <row r="19" spans="1:18" ht="15" customHeight="1">
      <c r="A19" s="815">
        <v>9.625</v>
      </c>
      <c r="B19" s="815">
        <v>98.363749999999996</v>
      </c>
      <c r="C19" s="815">
        <v>98.363749999999996</v>
      </c>
      <c r="D19" s="815">
        <v>98.363749999999996</v>
      </c>
      <c r="E19" s="816"/>
      <c r="F19" s="826"/>
      <c r="G19" s="874" t="s">
        <v>102</v>
      </c>
      <c r="H19" s="861">
        <v>-0.25</v>
      </c>
      <c r="I19" s="862">
        <v>-0.25</v>
      </c>
      <c r="J19" s="862">
        <v>-0.375</v>
      </c>
      <c r="K19" s="862">
        <v>-0.5</v>
      </c>
      <c r="L19" s="862">
        <v>-0.625</v>
      </c>
      <c r="M19" s="862">
        <v>-0.75</v>
      </c>
      <c r="N19" s="863">
        <v>-1</v>
      </c>
      <c r="P19" s="529" t="s">
        <v>480</v>
      </c>
      <c r="Q19" s="533" t="s">
        <v>220</v>
      </c>
      <c r="R19" s="538">
        <f t="shared" si="0"/>
        <v>0</v>
      </c>
    </row>
    <row r="20" spans="1:18" ht="15" customHeight="1">
      <c r="A20" s="815">
        <v>9.75</v>
      </c>
      <c r="B20" s="815">
        <v>98.613749999999996</v>
      </c>
      <c r="C20" s="815">
        <v>98.613749999999996</v>
      </c>
      <c r="D20" s="815">
        <v>98.613749999999996</v>
      </c>
      <c r="E20" s="816"/>
      <c r="F20" s="826"/>
      <c r="G20" s="827" t="s">
        <v>68</v>
      </c>
      <c r="H20" s="864">
        <v>-0.25</v>
      </c>
      <c r="I20" s="862">
        <v>-0.25</v>
      </c>
      <c r="J20" s="862">
        <v>-0.25</v>
      </c>
      <c r="K20" s="862">
        <v>-0.25</v>
      </c>
      <c r="L20" s="862">
        <v>-0.25</v>
      </c>
      <c r="M20" s="862">
        <v>-0.5</v>
      </c>
      <c r="N20" s="862">
        <v>-0.5</v>
      </c>
      <c r="P20" s="529" t="s">
        <v>236</v>
      </c>
      <c r="Q20" s="533">
        <v>30</v>
      </c>
      <c r="R20" s="538">
        <f>IF(Q20=15,0,IF(Q20=30,H33))</f>
        <v>-0.25</v>
      </c>
    </row>
    <row r="21" spans="1:18" ht="15" customHeight="1" thickBot="1">
      <c r="A21" s="815">
        <v>9.875</v>
      </c>
      <c r="B21" s="815">
        <v>98.863749999999996</v>
      </c>
      <c r="C21" s="815">
        <v>98.863749999999996</v>
      </c>
      <c r="D21" s="815">
        <v>98.863749999999996</v>
      </c>
      <c r="E21" s="816"/>
      <c r="F21" s="826"/>
      <c r="G21" s="828" t="s">
        <v>460</v>
      </c>
      <c r="H21" s="864">
        <v>-0.25</v>
      </c>
      <c r="I21" s="862">
        <v>-0.25</v>
      </c>
      <c r="J21" s="862">
        <v>-0.25</v>
      </c>
      <c r="K21" s="862">
        <v>-0.25</v>
      </c>
      <c r="L21" s="862">
        <v>-0.5</v>
      </c>
      <c r="M21" s="862">
        <v>-0.5</v>
      </c>
      <c r="N21" s="869" t="s">
        <v>14</v>
      </c>
      <c r="P21" s="530" t="s">
        <v>237</v>
      </c>
      <c r="Q21" s="534"/>
      <c r="R21" s="539">
        <f>R12+R13+R14+R15+R16+R17+R18+R19+R20</f>
        <v>-0.25</v>
      </c>
    </row>
    <row r="22" spans="1:18" ht="15" customHeight="1" thickBot="1">
      <c r="A22" s="815">
        <v>10</v>
      </c>
      <c r="B22" s="815">
        <v>99.113749999999996</v>
      </c>
      <c r="C22" s="815">
        <v>99.113749999999996</v>
      </c>
      <c r="D22" s="815">
        <v>99.113749999999996</v>
      </c>
      <c r="E22" s="816"/>
      <c r="F22" s="826"/>
      <c r="G22" s="827" t="s">
        <v>404</v>
      </c>
      <c r="H22" s="864">
        <v>-0.25</v>
      </c>
      <c r="I22" s="862">
        <v>-0.25</v>
      </c>
      <c r="J22" s="862">
        <v>-0.5</v>
      </c>
      <c r="K22" s="862">
        <v>-0.5</v>
      </c>
      <c r="L22" s="862">
        <v>-0.5</v>
      </c>
      <c r="M22" s="862">
        <v>-0.5</v>
      </c>
      <c r="N22" s="869">
        <v>-0.75</v>
      </c>
      <c r="P22" s="521"/>
      <c r="Q22" s="522"/>
      <c r="R22" s="531"/>
    </row>
    <row r="23" spans="1:18" ht="15" customHeight="1" thickBot="1">
      <c r="A23" s="815">
        <v>10.125</v>
      </c>
      <c r="B23" s="815">
        <v>99.363749999999996</v>
      </c>
      <c r="C23" s="815">
        <v>99.363749999999996</v>
      </c>
      <c r="D23" s="815">
        <v>99.363749999999996</v>
      </c>
      <c r="E23" s="816"/>
      <c r="F23" s="826"/>
      <c r="G23" s="827" t="s">
        <v>461</v>
      </c>
      <c r="H23" s="864">
        <v>-0.25</v>
      </c>
      <c r="I23" s="862">
        <v>-0.25</v>
      </c>
      <c r="J23" s="862">
        <v>-0.25</v>
      </c>
      <c r="K23" s="862">
        <v>-0.25</v>
      </c>
      <c r="L23" s="862">
        <v>-0.25</v>
      </c>
      <c r="M23" s="862">
        <v>-0.25</v>
      </c>
      <c r="N23" s="869" t="s">
        <v>14</v>
      </c>
      <c r="P23" s="523" t="s">
        <v>238</v>
      </c>
      <c r="Q23" s="524"/>
      <c r="R23" s="714">
        <f>IF(ISNUMBER(MATCH("NA", R12:R19, 0)), "NA",MIN(R21+R10,D36))</f>
        <v>97.363749999999996</v>
      </c>
    </row>
    <row r="24" spans="1:18" ht="15" customHeight="1" thickBot="1">
      <c r="A24" s="815">
        <v>10.25</v>
      </c>
      <c r="B24" s="815">
        <v>99.613749999999996</v>
      </c>
      <c r="C24" s="815">
        <v>99.613749999999996</v>
      </c>
      <c r="D24" s="815">
        <v>99.613749999999996</v>
      </c>
      <c r="E24" s="816"/>
      <c r="F24" s="826"/>
      <c r="G24" s="829" t="s">
        <v>462</v>
      </c>
      <c r="H24" s="864">
        <v>-0.5</v>
      </c>
      <c r="I24" s="862">
        <v>-0.5</v>
      </c>
      <c r="J24" s="862">
        <v>-0.5</v>
      </c>
      <c r="K24" s="862">
        <v>-0.5</v>
      </c>
      <c r="L24" s="862">
        <v>-0.75</v>
      </c>
      <c r="M24" s="862">
        <v>-0.75</v>
      </c>
      <c r="N24" s="869">
        <v>-1.25</v>
      </c>
      <c r="P24" s="518"/>
      <c r="Q24" s="518"/>
      <c r="R24" s="518"/>
    </row>
    <row r="25" spans="1:18" ht="15.75" thickBot="1">
      <c r="A25" s="815">
        <v>10.375</v>
      </c>
      <c r="B25" s="815">
        <v>99.863749999999996</v>
      </c>
      <c r="C25" s="815">
        <v>99.863749999999996</v>
      </c>
      <c r="D25" s="815">
        <v>99.863749999999996</v>
      </c>
      <c r="E25" s="816"/>
      <c r="F25" s="826"/>
      <c r="G25" s="830" t="s">
        <v>463</v>
      </c>
      <c r="H25" s="864">
        <v>-0.25</v>
      </c>
      <c r="I25" s="862">
        <v>-0.25</v>
      </c>
      <c r="J25" s="862">
        <v>-0.25</v>
      </c>
      <c r="K25" s="862">
        <v>-0.25</v>
      </c>
      <c r="L25" s="862">
        <v>-0.5</v>
      </c>
      <c r="M25" s="862">
        <v>-0.75</v>
      </c>
      <c r="N25" s="869">
        <v>-1</v>
      </c>
      <c r="P25" s="921" t="s">
        <v>482</v>
      </c>
      <c r="Q25" s="922"/>
      <c r="R25" s="923"/>
    </row>
    <row r="26" spans="1:18" ht="15.75" thickBot="1">
      <c r="A26" s="815">
        <v>10.5</v>
      </c>
      <c r="B26" s="815">
        <v>100.11375</v>
      </c>
      <c r="C26" s="815">
        <v>100.11375</v>
      </c>
      <c r="D26" s="815">
        <v>100.11375</v>
      </c>
      <c r="E26" s="816"/>
      <c r="F26" s="831"/>
      <c r="G26" s="832" t="s">
        <v>464</v>
      </c>
      <c r="H26" s="866">
        <v>0</v>
      </c>
      <c r="I26" s="867">
        <v>0</v>
      </c>
      <c r="J26" s="867">
        <v>0</v>
      </c>
      <c r="K26" s="867">
        <v>-0.25</v>
      </c>
      <c r="L26" s="867">
        <v>-0.5</v>
      </c>
      <c r="M26" s="867">
        <v>-0.75</v>
      </c>
      <c r="N26" s="868" t="s">
        <v>14</v>
      </c>
    </row>
    <row r="27" spans="1:18" ht="15.75" thickBot="1">
      <c r="A27" s="815">
        <v>10.625</v>
      </c>
      <c r="B27" s="815">
        <v>100.36375</v>
      </c>
      <c r="C27" s="815">
        <v>100.36375</v>
      </c>
      <c r="D27" s="815">
        <v>100.36375</v>
      </c>
      <c r="E27" s="816"/>
    </row>
    <row r="28" spans="1:18" ht="15.75" thickBot="1">
      <c r="A28" s="815">
        <v>10.75</v>
      </c>
      <c r="B28" s="815">
        <v>100.61375</v>
      </c>
      <c r="C28" s="815">
        <v>100.61375</v>
      </c>
      <c r="D28" s="815">
        <v>100.61375</v>
      </c>
      <c r="E28" s="816"/>
      <c r="F28" s="849" t="s">
        <v>465</v>
      </c>
      <c r="G28" s="847"/>
      <c r="H28" s="847"/>
      <c r="I28" s="847"/>
      <c r="J28" s="847"/>
      <c r="K28" s="847"/>
      <c r="L28" s="847"/>
      <c r="M28" s="847"/>
      <c r="N28" s="545"/>
    </row>
    <row r="29" spans="1:18" ht="15.75" thickBot="1">
      <c r="A29" s="815">
        <v>10.875</v>
      </c>
      <c r="B29" s="815">
        <v>100.86375</v>
      </c>
      <c r="C29" s="815">
        <v>100.86375</v>
      </c>
      <c r="D29" s="815">
        <v>100.86375</v>
      </c>
      <c r="E29" s="834"/>
      <c r="F29" s="833" t="s">
        <v>466</v>
      </c>
      <c r="G29" s="850" t="s">
        <v>467</v>
      </c>
      <c r="H29" s="851"/>
      <c r="I29" s="851"/>
      <c r="J29" s="851"/>
      <c r="K29" s="851"/>
      <c r="L29" s="851"/>
      <c r="M29" s="851"/>
      <c r="N29" s="852"/>
    </row>
    <row r="30" spans="1:18" ht="15.75" thickBot="1">
      <c r="A30" s="815">
        <v>11</v>
      </c>
      <c r="B30" s="815">
        <v>101.11375</v>
      </c>
      <c r="C30" s="815">
        <v>101.11375</v>
      </c>
      <c r="D30" s="815">
        <v>101.11375</v>
      </c>
      <c r="E30" s="839"/>
      <c r="F30" s="835" t="s">
        <v>468</v>
      </c>
      <c r="G30" s="836" t="s">
        <v>469</v>
      </c>
      <c r="H30" s="837"/>
      <c r="I30" s="837"/>
      <c r="J30" s="837"/>
      <c r="K30" s="837"/>
      <c r="L30" s="837"/>
      <c r="M30" s="837"/>
      <c r="N30" s="838"/>
    </row>
    <row r="31" spans="1:18" ht="15.75" thickBot="1">
      <c r="A31" s="815">
        <v>11.125</v>
      </c>
      <c r="B31" s="815">
        <v>101.36375</v>
      </c>
      <c r="C31" s="815">
        <v>101.36375</v>
      </c>
      <c r="D31" s="815">
        <v>101.36375</v>
      </c>
      <c r="E31" s="839"/>
      <c r="P31"/>
      <c r="Q31"/>
      <c r="R31"/>
    </row>
    <row r="32" spans="1:18" ht="15" customHeight="1" thickBot="1">
      <c r="A32" s="815">
        <v>11.25</v>
      </c>
      <c r="B32" s="815">
        <v>101.61375</v>
      </c>
      <c r="C32" s="815">
        <v>101.61375</v>
      </c>
      <c r="D32" s="815">
        <v>101.61375</v>
      </c>
      <c r="F32" s="846"/>
      <c r="G32" s="847" t="s">
        <v>470</v>
      </c>
      <c r="H32" s="848" t="s">
        <v>471</v>
      </c>
      <c r="J32" s="2081" t="s">
        <v>446</v>
      </c>
      <c r="K32" s="2082"/>
      <c r="L32" s="2082"/>
      <c r="M32" s="2082"/>
      <c r="N32" s="2083"/>
      <c r="P32"/>
      <c r="Q32"/>
      <c r="R32"/>
    </row>
    <row r="33" spans="1:18" ht="15" customHeight="1" thickBot="1">
      <c r="A33" s="815">
        <v>11.375</v>
      </c>
      <c r="B33" s="815">
        <v>101.86375</v>
      </c>
      <c r="C33" s="815">
        <v>101.86375</v>
      </c>
      <c r="D33" s="815">
        <v>101.86375</v>
      </c>
      <c r="F33" s="870" t="s">
        <v>236</v>
      </c>
      <c r="G33" s="871">
        <v>30</v>
      </c>
      <c r="H33" s="872">
        <v>-0.25</v>
      </c>
      <c r="J33" s="846"/>
      <c r="K33" s="848"/>
      <c r="L33" s="846"/>
      <c r="M33" s="545"/>
      <c r="N33" s="545"/>
      <c r="P33"/>
      <c r="Q33"/>
      <c r="R33"/>
    </row>
    <row r="34" spans="1:18" ht="15">
      <c r="A34" s="815">
        <v>11.5</v>
      </c>
      <c r="B34" s="815">
        <v>102.11375</v>
      </c>
      <c r="C34" s="815">
        <v>102.11375</v>
      </c>
      <c r="D34" s="815">
        <v>102.11375</v>
      </c>
      <c r="J34" s="2087" t="s">
        <v>448</v>
      </c>
      <c r="K34" s="2088"/>
      <c r="L34" s="2077" t="s">
        <v>449</v>
      </c>
      <c r="M34" s="2078"/>
      <c r="N34" s="1649">
        <v>125000</v>
      </c>
      <c r="P34"/>
      <c r="Q34"/>
      <c r="R34"/>
    </row>
    <row r="35" spans="1:18" ht="15.75" customHeight="1" thickBot="1">
      <c r="A35" s="840"/>
      <c r="B35" s="825"/>
      <c r="C35" s="825"/>
      <c r="D35" s="825"/>
      <c r="F35" s="858"/>
      <c r="G35" s="859"/>
      <c r="H35" s="843"/>
      <c r="J35" s="2087"/>
      <c r="K35" s="2088"/>
      <c r="L35" s="2077" t="s">
        <v>450</v>
      </c>
      <c r="M35" s="2078"/>
      <c r="N35" s="1649">
        <v>1500000</v>
      </c>
      <c r="P35"/>
      <c r="Q35"/>
      <c r="R35"/>
    </row>
    <row r="36" spans="1:18" ht="15.75" thickBot="1">
      <c r="A36" s="841" t="s">
        <v>472</v>
      </c>
      <c r="B36" s="842"/>
      <c r="C36" s="842"/>
      <c r="D36" s="860">
        <v>100.5</v>
      </c>
      <c r="H36" s="843"/>
      <c r="I36" s="843"/>
      <c r="J36" s="2087"/>
      <c r="K36" s="2088"/>
      <c r="L36" s="2077" t="s">
        <v>451</v>
      </c>
      <c r="M36" s="2078"/>
      <c r="N36" s="1649" t="s">
        <v>452</v>
      </c>
      <c r="P36"/>
      <c r="Q36"/>
      <c r="R36"/>
    </row>
    <row r="37" spans="1:18" ht="15.75" thickBot="1">
      <c r="A37" s="812"/>
      <c r="B37" s="812"/>
      <c r="C37" s="812"/>
      <c r="D37" s="844"/>
      <c r="J37" s="2089" t="s">
        <v>49</v>
      </c>
      <c r="K37" s="2090"/>
      <c r="L37" s="2091" t="s">
        <v>454</v>
      </c>
      <c r="M37" s="2092"/>
      <c r="N37" s="1650">
        <v>50</v>
      </c>
      <c r="P37"/>
      <c r="Q37"/>
      <c r="R37"/>
    </row>
    <row r="38" spans="1:18" ht="15.75" customHeight="1">
      <c r="J38" s="2087" t="s">
        <v>455</v>
      </c>
      <c r="K38" s="2088"/>
      <c r="L38" s="2077" t="s">
        <v>456</v>
      </c>
      <c r="M38" s="2078"/>
      <c r="N38" s="1651">
        <v>48</v>
      </c>
      <c r="P38"/>
      <c r="Q38"/>
      <c r="R38"/>
    </row>
    <row r="39" spans="1:18" ht="13.5" thickBot="1">
      <c r="J39" s="2093"/>
      <c r="K39" s="2094"/>
      <c r="L39" s="2079" t="s">
        <v>457</v>
      </c>
      <c r="M39" s="2080"/>
      <c r="N39" s="1652">
        <v>0.75</v>
      </c>
    </row>
  </sheetData>
  <mergeCells count="15">
    <mergeCell ref="L38:M38"/>
    <mergeCell ref="L39:M39"/>
    <mergeCell ref="C2:N2"/>
    <mergeCell ref="F15:N15"/>
    <mergeCell ref="A7:D7"/>
    <mergeCell ref="F7:N7"/>
    <mergeCell ref="F8:F13"/>
    <mergeCell ref="J32:N32"/>
    <mergeCell ref="J34:K36"/>
    <mergeCell ref="L34:M34"/>
    <mergeCell ref="L35:M35"/>
    <mergeCell ref="L36:M36"/>
    <mergeCell ref="J37:K37"/>
    <mergeCell ref="L37:M37"/>
    <mergeCell ref="J38:K39"/>
  </mergeCells>
  <conditionalFormatting sqref="N24:N25">
    <cfRule type="cellIs" dxfId="60" priority="1" operator="equal">
      <formula>"N/A"</formula>
    </cfRule>
  </conditionalFormatting>
  <dataValidations disablePrompts="1" count="4">
    <dataValidation type="list" allowBlank="1" showInputMessage="1" showErrorMessage="1" sqref="Q9" xr:uid="{5904BE9F-BEB4-4EAB-BD36-2D927338B577}">
      <formula1>$B$8:$D$8</formula1>
    </dataValidation>
    <dataValidation type="list" allowBlank="1" showInputMessage="1" showErrorMessage="1" sqref="Q10" xr:uid="{C061D212-2C72-4D52-B804-2B496E225388}">
      <formula1>$A$9:$A$34</formula1>
    </dataValidation>
    <dataValidation type="list" allowBlank="1" showInputMessage="1" showErrorMessage="1" sqref="Q12" xr:uid="{97CC9EB7-16FA-4E1B-AAD7-DB921FECEDB8}">
      <formula1>$G$9:$G$13</formula1>
    </dataValidation>
    <dataValidation type="list" allowBlank="1" showInputMessage="1" showErrorMessage="1" sqref="Q11" xr:uid="{8DD7319C-79E3-4898-A2ED-23940CAC7D9D}">
      <formula1>$H$8:$N$8</formula1>
    </dataValidation>
  </dataValidations>
  <pageMargins left="0.7" right="0.7" top="0.75" bottom="0.75" header="0.3" footer="0.3"/>
  <pageSetup scale="5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8">
        <x14:dataValidation type="list" allowBlank="1" showInputMessage="1" showErrorMessage="1" xr:uid="{04DE9378-091F-4FA3-81F0-11124F813AD2}">
          <x14:formula1>
            <xm:f>margins!$R$166:$R$167</xm:f>
          </x14:formula1>
          <xm:sqref>Q15</xm:sqref>
        </x14:dataValidation>
        <x14:dataValidation type="list" allowBlank="1" showInputMessage="1" showErrorMessage="1" xr:uid="{090A1AD2-06E8-4647-BC0E-798F31BE4817}">
          <x14:formula1>
            <xm:f>margins!$C$119:$C$121</xm:f>
          </x14:formula1>
          <xm:sqref>Q20</xm:sqref>
        </x14:dataValidation>
        <x14:dataValidation type="list" allowBlank="1" showInputMessage="1" showErrorMessage="1" xr:uid="{CCFC330D-7638-482A-A122-82353FEB0EDB}">
          <x14:formula1>
            <xm:f>margins!$R$178:$R$180</xm:f>
          </x14:formula1>
          <xm:sqref>Q19</xm:sqref>
        </x14:dataValidation>
        <x14:dataValidation type="list" allowBlank="1" showInputMessage="1" showErrorMessage="1" xr:uid="{C888CE35-B105-4505-BB8D-5DF53D711966}">
          <x14:formula1>
            <xm:f>margins!$R$175:$R$176</xm:f>
          </x14:formula1>
          <xm:sqref>Q18</xm:sqref>
        </x14:dataValidation>
        <x14:dataValidation type="list" allowBlank="1" showInputMessage="1" showErrorMessage="1" xr:uid="{1D71C5E9-FEC1-4CDD-87BA-BA1AD23EBA20}">
          <x14:formula1>
            <xm:f>margins!$R$169:$R$170</xm:f>
          </x14:formula1>
          <xm:sqref>Q17</xm:sqref>
        </x14:dataValidation>
        <x14:dataValidation type="list" allowBlank="1" showInputMessage="1" showErrorMessage="1" xr:uid="{1F57A317-1AA4-44B5-A5BF-FFDE426D6B43}">
          <x14:formula1>
            <xm:f>margins!$R$172:$R$173</xm:f>
          </x14:formula1>
          <xm:sqref>Q16</xm:sqref>
        </x14:dataValidation>
        <x14:dataValidation type="list" allowBlank="1" showInputMessage="1" showErrorMessage="1" xr:uid="{D749D519-686B-4F2A-A9FC-94E8CEAB144E}">
          <x14:formula1>
            <xm:f>margins!$R$163:$R$164</xm:f>
          </x14:formula1>
          <xm:sqref>Q14</xm:sqref>
        </x14:dataValidation>
        <x14:dataValidation type="list" allowBlank="1" showInputMessage="1" showErrorMessage="1" xr:uid="{6C06E3EA-AD56-4F9D-B7A0-05D2D0DDA80D}">
          <x14:formula1>
            <xm:f>margins!$R$158:$R$161</xm:f>
          </x14:formula1>
          <xm:sqref>Q13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DE235-E966-4ADC-92DE-E70EB283DA8B}">
  <sheetPr codeName="Sheet15">
    <pageSetUpPr fitToPage="1"/>
  </sheetPr>
  <dimension ref="A1:AE78"/>
  <sheetViews>
    <sheetView showGridLines="0" topLeftCell="A4" workbookViewId="0">
      <selection activeCell="V61" sqref="V61"/>
    </sheetView>
  </sheetViews>
  <sheetFormatPr defaultRowHeight="15"/>
  <cols>
    <col min="1" max="9" width="18.28515625" customWidth="1"/>
    <col min="10" max="10" width="16.28515625" customWidth="1"/>
    <col min="11" max="11" width="17.140625" customWidth="1"/>
    <col min="12" max="12" width="21.28515625" customWidth="1"/>
    <col min="13" max="13" width="17" customWidth="1"/>
  </cols>
  <sheetData>
    <row r="1" spans="1:19" ht="15.75" thickBot="1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9" ht="26.25">
      <c r="A2" s="76"/>
      <c r="B2" s="77"/>
      <c r="C2" s="1808" t="s">
        <v>425</v>
      </c>
      <c r="D2" s="1808"/>
      <c r="E2" s="1808"/>
      <c r="F2" s="1808"/>
      <c r="G2" s="1808"/>
      <c r="H2" s="1808"/>
      <c r="I2" s="1808"/>
      <c r="J2" s="1808"/>
      <c r="N2" s="75"/>
    </row>
    <row r="3" spans="1:19" ht="31.5" thickBot="1">
      <c r="A3" s="78"/>
      <c r="B3" s="79"/>
      <c r="C3" s="80"/>
      <c r="D3" s="81"/>
      <c r="E3" s="81"/>
      <c r="F3" s="81"/>
      <c r="G3" s="81"/>
      <c r="H3" s="81"/>
      <c r="I3" s="732">
        <f ca="1">TODAY()</f>
        <v>45933</v>
      </c>
      <c r="J3" s="732"/>
      <c r="N3" s="75"/>
    </row>
    <row r="4" spans="1:19" ht="30.75">
      <c r="A4" s="83"/>
      <c r="B4" s="83"/>
      <c r="C4" s="83"/>
      <c r="D4" s="84"/>
      <c r="E4" s="84"/>
      <c r="F4" s="84"/>
      <c r="G4" s="84"/>
      <c r="H4" s="84"/>
      <c r="I4" s="85"/>
      <c r="J4" s="85"/>
      <c r="N4" s="75"/>
    </row>
    <row r="5" spans="1:19">
      <c r="A5" s="86"/>
      <c r="B5" s="86"/>
      <c r="C5" s="86"/>
      <c r="D5" s="86"/>
      <c r="E5" s="86"/>
      <c r="F5" s="86"/>
      <c r="G5" s="86"/>
      <c r="H5" s="86"/>
      <c r="I5" s="86"/>
      <c r="J5" s="86"/>
      <c r="N5" s="75"/>
    </row>
    <row r="6" spans="1:19" ht="15.75" thickBot="1">
      <c r="I6" s="518"/>
      <c r="J6" s="518"/>
      <c r="K6" s="518"/>
      <c r="L6" s="518"/>
      <c r="M6" s="519"/>
      <c r="N6" s="75"/>
    </row>
    <row r="7" spans="1:19" ht="15.75" thickBot="1">
      <c r="B7" s="1817" t="s">
        <v>541</v>
      </c>
      <c r="C7" s="1818"/>
      <c r="D7" s="1819"/>
      <c r="I7" s="518"/>
      <c r="K7" s="525"/>
      <c r="L7" s="526" t="s">
        <v>426</v>
      </c>
      <c r="M7" s="527"/>
      <c r="N7" s="75"/>
    </row>
    <row r="8" spans="1:19" ht="15.75" thickBot="1">
      <c r="A8" s="87" t="s">
        <v>3</v>
      </c>
      <c r="B8" s="88" t="s">
        <v>13</v>
      </c>
      <c r="C8" s="89" t="s">
        <v>115</v>
      </c>
      <c r="D8" s="89" t="s">
        <v>106</v>
      </c>
      <c r="F8" s="91" t="s">
        <v>110</v>
      </c>
      <c r="G8" s="1611" t="s">
        <v>6</v>
      </c>
      <c r="H8" s="91" t="s">
        <v>330</v>
      </c>
      <c r="I8" s="1612" t="s">
        <v>6</v>
      </c>
      <c r="K8" s="519"/>
      <c r="L8" s="519"/>
      <c r="M8" s="519"/>
      <c r="N8" s="75"/>
    </row>
    <row r="9" spans="1:19" ht="15.75" thickBot="1">
      <c r="A9" s="1017">
        <f>margins!A5</f>
        <v>6.125</v>
      </c>
      <c r="B9" s="1022">
        <f>NONI!B9+0.625+0.25</f>
        <v>100.145</v>
      </c>
      <c r="C9" s="1023">
        <f>NONI!C9+0.625+0.25</f>
        <v>100.04499999999999</v>
      </c>
      <c r="D9" s="1024">
        <f>NONI!D9+0.625+0.25</f>
        <v>100.04499999999999</v>
      </c>
      <c r="E9" s="111" t="s">
        <v>210</v>
      </c>
      <c r="F9" s="95" t="s">
        <v>112</v>
      </c>
      <c r="G9" s="96">
        <v>102</v>
      </c>
      <c r="H9" s="1613" t="s">
        <v>766</v>
      </c>
      <c r="I9" s="1614">
        <v>100.5</v>
      </c>
      <c r="J9" s="104"/>
      <c r="K9" s="544" t="s">
        <v>226</v>
      </c>
      <c r="L9" s="545" t="s">
        <v>227</v>
      </c>
      <c r="M9" s="545" t="s">
        <v>228</v>
      </c>
      <c r="N9" s="75"/>
      <c r="R9" s="104"/>
      <c r="S9" s="104"/>
    </row>
    <row r="10" spans="1:19" ht="15.75" thickBot="1">
      <c r="A10" s="1017">
        <f>margins!A6</f>
        <v>6.25</v>
      </c>
      <c r="B10" s="1025">
        <f>NONI!B10+0.625+0.25</f>
        <v>101.05125</v>
      </c>
      <c r="C10" s="546">
        <f>NONI!C10+0.625+0.25</f>
        <v>100.95124999999999</v>
      </c>
      <c r="D10" s="1018">
        <f>NONI!D10+0.625+0.25</f>
        <v>100.95124999999999</v>
      </c>
      <c r="E10" s="111" t="s">
        <v>211</v>
      </c>
      <c r="F10" s="95" t="s">
        <v>113</v>
      </c>
      <c r="G10" s="97">
        <v>102</v>
      </c>
      <c r="H10" s="104"/>
      <c r="I10" s="800"/>
      <c r="K10" s="519"/>
      <c r="L10" s="519"/>
      <c r="M10" s="519"/>
      <c r="N10" s="75"/>
      <c r="R10" s="104"/>
      <c r="S10" s="104"/>
    </row>
    <row r="11" spans="1:19">
      <c r="A11" s="1017">
        <f>margins!A7</f>
        <v>6.375</v>
      </c>
      <c r="B11" s="1025">
        <f>NONI!B11+0.625+0.25</f>
        <v>101.9575</v>
      </c>
      <c r="C11" s="546">
        <f>NONI!C11+0.625+0.25</f>
        <v>101.85749999999999</v>
      </c>
      <c r="D11" s="1018">
        <f>NONI!D11+0.625+0.25</f>
        <v>101.85749999999999</v>
      </c>
      <c r="E11" s="111" t="s">
        <v>212</v>
      </c>
      <c r="F11" s="95" t="s">
        <v>7</v>
      </c>
      <c r="G11" s="97">
        <v>102</v>
      </c>
      <c r="H11" s="104"/>
      <c r="I11" s="800"/>
      <c r="K11" s="528" t="s">
        <v>229</v>
      </c>
      <c r="L11" s="532" t="s">
        <v>106</v>
      </c>
      <c r="M11" s="537"/>
      <c r="N11" s="75"/>
      <c r="R11" s="104"/>
      <c r="S11" s="104"/>
    </row>
    <row r="12" spans="1:19">
      <c r="A12" s="1017">
        <f>margins!A8</f>
        <v>6.5</v>
      </c>
      <c r="B12" s="1025">
        <f>NONI!B12+0.625+0.25</f>
        <v>102.86375</v>
      </c>
      <c r="C12" s="546">
        <f>NONI!C12+0.625+0.25</f>
        <v>102.76374999999999</v>
      </c>
      <c r="D12" s="1018">
        <f>NONI!D12+0.625+0.25</f>
        <v>102.76374999999999</v>
      </c>
      <c r="E12" s="111" t="s">
        <v>213</v>
      </c>
      <c r="F12" s="95" t="s">
        <v>9</v>
      </c>
      <c r="G12" s="97">
        <v>102</v>
      </c>
      <c r="H12" s="104"/>
      <c r="I12" s="800"/>
      <c r="K12" s="529" t="s">
        <v>230</v>
      </c>
      <c r="L12" s="533">
        <v>7.5</v>
      </c>
      <c r="M12" s="1072">
        <f>IF(L11="7/6 Arm",VLOOKUP(L12,$A$8:$D$37,2,FALSE),IF(L11="10/6 Arm",VLOOKUP(L12,$A$8:$D$37,3,FALSE),VLOOKUP(L12,$A$8:$D$37,4,FALSE)))</f>
        <v>106.74812499999999</v>
      </c>
      <c r="R12" s="104"/>
      <c r="S12" s="104"/>
    </row>
    <row r="13" spans="1:19">
      <c r="A13" s="1017">
        <f>margins!A9</f>
        <v>6.625</v>
      </c>
      <c r="B13" s="1025">
        <f>NONI!B13+0.625+0.25</f>
        <v>103.48875</v>
      </c>
      <c r="C13" s="546">
        <f>NONI!C13+0.625+0.25</f>
        <v>103.38875</v>
      </c>
      <c r="D13" s="1018">
        <f>NONI!D13+0.625+0.25</f>
        <v>103.38875</v>
      </c>
      <c r="F13" s="95" t="s">
        <v>11</v>
      </c>
      <c r="G13" s="97">
        <v>101.5</v>
      </c>
      <c r="H13" s="104"/>
      <c r="I13" s="800"/>
      <c r="K13" s="529" t="s">
        <v>409</v>
      </c>
      <c r="L13" s="533" t="s">
        <v>15</v>
      </c>
      <c r="M13" s="538"/>
      <c r="R13" s="104"/>
      <c r="S13" s="104"/>
    </row>
    <row r="14" spans="1:19" ht="15.75" thickBot="1">
      <c r="A14" s="1017">
        <f>margins!A10</f>
        <v>6.75</v>
      </c>
      <c r="B14" s="1025">
        <f>NONI!B14+0.625+0.25</f>
        <v>104.11375</v>
      </c>
      <c r="C14" s="546">
        <f>NONI!C14+0.625+0.25</f>
        <v>104.01375</v>
      </c>
      <c r="D14" s="1018">
        <f>NONI!D14+0.625+0.25</f>
        <v>104.01375</v>
      </c>
      <c r="F14" s="98" t="s">
        <v>114</v>
      </c>
      <c r="G14" s="99">
        <v>99</v>
      </c>
      <c r="H14" s="104"/>
      <c r="I14" s="800"/>
      <c r="K14" s="529" t="s">
        <v>231</v>
      </c>
      <c r="L14" s="533" t="s">
        <v>129</v>
      </c>
      <c r="M14" s="538">
        <f>IFERROR(INDEX($C$42:$J$47,MATCH(L14,B42:B47,0),MATCH(L13,C41:J41,0),1),0)</f>
        <v>-0.625</v>
      </c>
    </row>
    <row r="15" spans="1:19" ht="15.75" thickBot="1">
      <c r="A15" s="1017">
        <f>margins!A11</f>
        <v>6.875</v>
      </c>
      <c r="B15" s="1025">
        <f>NONI!B15+0.625+0.25</f>
        <v>104.73875</v>
      </c>
      <c r="C15" s="546">
        <f>NONI!C15+0.625+0.25</f>
        <v>104.63874999999999</v>
      </c>
      <c r="D15" s="1018">
        <f>NONI!D15+0.625+0.25</f>
        <v>104.63874999999999</v>
      </c>
      <c r="G15" s="1"/>
      <c r="H15" s="1"/>
      <c r="I15" s="800"/>
      <c r="K15" s="529" t="s">
        <v>52</v>
      </c>
      <c r="L15" s="533" t="s">
        <v>428</v>
      </c>
      <c r="M15" s="538">
        <f t="shared" ref="M15:M17" si="0">IFERROR(INDEX($C$51:$J$78,MATCH(L15,$B$51:$B$78,0),MATCH($L$13,$C$41:$J$41,0),1),0)</f>
        <v>-0.75</v>
      </c>
    </row>
    <row r="16" spans="1:19">
      <c r="A16" s="1017">
        <f>margins!A12</f>
        <v>7</v>
      </c>
      <c r="B16" s="1025">
        <f>NONI!B16+0.625+0.25</f>
        <v>105.16062499999998</v>
      </c>
      <c r="C16" s="546">
        <f>NONI!C16+0.625+0.25</f>
        <v>105.06062499999999</v>
      </c>
      <c r="D16" s="1018">
        <f>NONI!D16+0.625+0.25</f>
        <v>105.06062499999999</v>
      </c>
      <c r="F16" s="513" t="s">
        <v>116</v>
      </c>
      <c r="G16" s="514"/>
      <c r="H16" s="515"/>
      <c r="I16" s="800"/>
      <c r="K16" s="529" t="s">
        <v>61</v>
      </c>
      <c r="L16" s="533" t="s">
        <v>220</v>
      </c>
      <c r="M16" s="538">
        <f t="shared" si="0"/>
        <v>0</v>
      </c>
    </row>
    <row r="17" spans="1:13" ht="15" customHeight="1">
      <c r="A17" s="1017">
        <f>margins!A13</f>
        <v>7.125</v>
      </c>
      <c r="B17" s="1025">
        <f>NONI!B17+0.625+0.25</f>
        <v>105.5825</v>
      </c>
      <c r="C17" s="546">
        <f>NONI!C17+0.625+0.25</f>
        <v>105.48249999999999</v>
      </c>
      <c r="D17" s="1018">
        <f>NONI!D17+0.625+0.25</f>
        <v>105.48249999999999</v>
      </c>
      <c r="F17" s="1809" t="s">
        <v>764</v>
      </c>
      <c r="G17" s="1810"/>
      <c r="H17" s="1811"/>
      <c r="I17" s="800"/>
      <c r="K17" s="529" t="s">
        <v>67</v>
      </c>
      <c r="L17" s="533" t="s">
        <v>220</v>
      </c>
      <c r="M17" s="538">
        <f t="shared" si="0"/>
        <v>0</v>
      </c>
    </row>
    <row r="18" spans="1:13">
      <c r="A18" s="1017">
        <f>margins!A14</f>
        <v>7.25</v>
      </c>
      <c r="B18" s="1025">
        <f>NONI!B18+0.625+0.25</f>
        <v>106.004375</v>
      </c>
      <c r="C18" s="546">
        <f>NONI!C18+0.625+0.25</f>
        <v>105.904375</v>
      </c>
      <c r="D18" s="1018">
        <f>NONI!D18+0.625+0.25</f>
        <v>105.904375</v>
      </c>
      <c r="F18" s="1809" t="s">
        <v>505</v>
      </c>
      <c r="G18" s="1810"/>
      <c r="H18" s="1811"/>
      <c r="I18" s="800"/>
      <c r="K18" s="529" t="s">
        <v>233</v>
      </c>
      <c r="L18" s="533" t="s">
        <v>220</v>
      </c>
      <c r="M18" s="538">
        <f t="shared" ref="M18:M25" si="1">IFERROR(INDEX($C$51:$J$78,MATCH(L18,$B$51:$B$78,0),MATCH($L$13,$C$41:$J$41,0),1),0)</f>
        <v>0</v>
      </c>
    </row>
    <row r="19" spans="1:13" ht="15" customHeight="1">
      <c r="A19" s="1017">
        <f>margins!A15</f>
        <v>7.375</v>
      </c>
      <c r="B19" s="1025">
        <f>NONI!B19+0.625+0.25</f>
        <v>106.42625</v>
      </c>
      <c r="C19" s="546">
        <f>NONI!C19+0.625+0.25</f>
        <v>106.32624999999999</v>
      </c>
      <c r="D19" s="1018">
        <f>NONI!D19+0.625+0.25</f>
        <v>106.32624999999999</v>
      </c>
      <c r="F19" s="1603" t="s">
        <v>762</v>
      </c>
      <c r="G19" s="911"/>
      <c r="H19" s="1604"/>
      <c r="I19" s="800"/>
      <c r="K19" s="529" t="s">
        <v>155</v>
      </c>
      <c r="L19" s="533" t="s">
        <v>220</v>
      </c>
      <c r="M19" s="538">
        <f t="shared" si="1"/>
        <v>0</v>
      </c>
    </row>
    <row r="20" spans="1:13" ht="15.75" thickBot="1">
      <c r="A20" s="1017">
        <f>margins!A16</f>
        <v>7.5</v>
      </c>
      <c r="B20" s="1025">
        <f>NONI!B20+0.625+0.25</f>
        <v>106.84812499999998</v>
      </c>
      <c r="C20" s="546">
        <f>NONI!C20+0.625+0.25</f>
        <v>106.74812499999999</v>
      </c>
      <c r="D20" s="1018">
        <f>NONI!D20+0.625+0.25</f>
        <v>106.74812499999999</v>
      </c>
      <c r="F20" s="1822" t="s">
        <v>763</v>
      </c>
      <c r="G20" s="1823"/>
      <c r="H20" s="1824"/>
      <c r="I20" s="800"/>
      <c r="K20" s="529" t="s">
        <v>234</v>
      </c>
      <c r="L20" s="533" t="s">
        <v>220</v>
      </c>
      <c r="M20" s="538">
        <f t="shared" si="1"/>
        <v>0</v>
      </c>
    </row>
    <row r="21" spans="1:13" ht="15.75" thickBot="1">
      <c r="A21" s="1017">
        <f>margins!A17</f>
        <v>7.625</v>
      </c>
      <c r="B21" s="1025">
        <f>NONI!B21+0.625+0.25</f>
        <v>107.27</v>
      </c>
      <c r="C21" s="546">
        <f>NONI!C21+0.625+0.25</f>
        <v>107.16999999999999</v>
      </c>
      <c r="D21" s="1018">
        <f>NONI!D21+0.625+0.25</f>
        <v>107.16999999999999</v>
      </c>
      <c r="F21" s="1821"/>
      <c r="G21" s="1821"/>
      <c r="H21" s="1821"/>
      <c r="I21" s="800"/>
      <c r="K21" s="529" t="s">
        <v>235</v>
      </c>
      <c r="L21" s="533" t="s">
        <v>210</v>
      </c>
      <c r="M21" s="538">
        <f t="shared" si="1"/>
        <v>0.75</v>
      </c>
    </row>
    <row r="22" spans="1:13">
      <c r="A22" s="1017">
        <f>margins!A18</f>
        <v>7.75</v>
      </c>
      <c r="B22" s="1025">
        <f>NONI!B22+0.625+0.25</f>
        <v>107.69187499999998</v>
      </c>
      <c r="C22" s="546">
        <f>NONI!C22+0.625+0.25</f>
        <v>107.59187499999999</v>
      </c>
      <c r="D22" s="1018">
        <f>NONI!D22+0.625+0.25</f>
        <v>107.59187499999999</v>
      </c>
      <c r="F22" s="493" t="s">
        <v>117</v>
      </c>
      <c r="G22" s="494"/>
      <c r="H22" s="34"/>
      <c r="I22" s="800"/>
      <c r="K22" s="529" t="s">
        <v>74</v>
      </c>
      <c r="L22" s="533" t="s">
        <v>220</v>
      </c>
      <c r="M22" s="538">
        <f t="shared" si="1"/>
        <v>0</v>
      </c>
    </row>
    <row r="23" spans="1:13">
      <c r="A23" s="1017">
        <f>margins!A19</f>
        <v>7.875</v>
      </c>
      <c r="B23" s="1025">
        <f>NONI!B23+0.625+0.25</f>
        <v>108.11375</v>
      </c>
      <c r="C23" s="546">
        <f>NONI!C23+0.625+0.25</f>
        <v>108.01374999999999</v>
      </c>
      <c r="D23" s="1018">
        <f>NONI!D23+0.625+0.25</f>
        <v>108.01374999999999</v>
      </c>
      <c r="F23" s="495" t="s">
        <v>118</v>
      </c>
      <c r="G23" s="496" t="s">
        <v>119</v>
      </c>
      <c r="H23" s="1"/>
      <c r="I23" s="800"/>
      <c r="K23" s="529" t="s">
        <v>187</v>
      </c>
      <c r="L23" s="533" t="s">
        <v>220</v>
      </c>
      <c r="M23" s="538">
        <f t="shared" si="1"/>
        <v>0</v>
      </c>
    </row>
    <row r="24" spans="1:13">
      <c r="A24" s="1017">
        <f>margins!A20</f>
        <v>8</v>
      </c>
      <c r="B24" s="1025">
        <f>NONI!B24+0.625+0.25</f>
        <v>108.53562499999998</v>
      </c>
      <c r="C24" s="546">
        <f>NONI!C24+0.625+0.25</f>
        <v>108.43562499999999</v>
      </c>
      <c r="D24" s="1018">
        <f>NONI!D24+0.625+0.25</f>
        <v>108.43562499999999</v>
      </c>
      <c r="F24" s="497" t="s">
        <v>120</v>
      </c>
      <c r="G24" s="498">
        <v>4.5</v>
      </c>
      <c r="I24" s="800"/>
      <c r="K24" s="529" t="s">
        <v>534</v>
      </c>
      <c r="L24" s="533" t="s">
        <v>153</v>
      </c>
      <c r="M24" s="538">
        <f t="shared" si="1"/>
        <v>0</v>
      </c>
    </row>
    <row r="25" spans="1:13">
      <c r="A25" s="1017">
        <f>margins!A21</f>
        <v>8.125</v>
      </c>
      <c r="B25" s="1025">
        <f>NONI!B25+0.625+0.25</f>
        <v>108.95749999999998</v>
      </c>
      <c r="C25" s="546">
        <f>NONI!C25+0.625+0.25</f>
        <v>108.85749999999999</v>
      </c>
      <c r="D25" s="1018">
        <f>NONI!D25+0.625+0.25</f>
        <v>108.85749999999999</v>
      </c>
      <c r="F25" s="497" t="s">
        <v>302</v>
      </c>
      <c r="G25" s="499" t="s">
        <v>121</v>
      </c>
      <c r="I25" s="800"/>
      <c r="K25" s="529" t="s">
        <v>540</v>
      </c>
      <c r="L25" s="533" t="s">
        <v>539</v>
      </c>
      <c r="M25" s="538">
        <f t="shared" si="1"/>
        <v>-1</v>
      </c>
    </row>
    <row r="26" spans="1:13" ht="15.75" thickBot="1">
      <c r="A26" s="1017">
        <f>margins!A22</f>
        <v>8.25</v>
      </c>
      <c r="B26" s="1025">
        <f>NONI!B26+0.625+0.25</f>
        <v>109.37937499999998</v>
      </c>
      <c r="C26" s="546">
        <f>NONI!C26+0.625+0.25</f>
        <v>109.27937499999999</v>
      </c>
      <c r="D26" s="1018">
        <f>NONI!D26+0.625+0.25</f>
        <v>109.27937499999999</v>
      </c>
      <c r="F26" s="500" t="s">
        <v>122</v>
      </c>
      <c r="G26" s="501" t="s">
        <v>123</v>
      </c>
      <c r="I26" s="800"/>
      <c r="K26" s="529" t="s">
        <v>236</v>
      </c>
      <c r="L26" s="533">
        <v>15</v>
      </c>
      <c r="M26" s="538">
        <f>IF(L26=15,0,IF(L26=30,G29,IF(L26=45,G30,0)))</f>
        <v>0</v>
      </c>
    </row>
    <row r="27" spans="1:13" ht="15.75" thickBot="1">
      <c r="A27" s="1017">
        <f>margins!A23</f>
        <v>8.375</v>
      </c>
      <c r="B27" s="1025">
        <f>NONI!B27+0.625+0.25</f>
        <v>109.75437499999998</v>
      </c>
      <c r="C27" s="546">
        <f>NONI!C27+0.625+0.25</f>
        <v>109.65437499999999</v>
      </c>
      <c r="D27" s="1018">
        <f>NONI!D27+0.625+0.25</f>
        <v>109.65437499999999</v>
      </c>
      <c r="G27" s="1"/>
      <c r="I27" s="800"/>
      <c r="K27" s="530" t="s">
        <v>237</v>
      </c>
      <c r="L27" s="534"/>
      <c r="M27" s="539">
        <f>SUM(M14:M26)</f>
        <v>-1.625</v>
      </c>
    </row>
    <row r="28" spans="1:13" ht="15.75" thickBot="1">
      <c r="A28" s="1017">
        <f>margins!A24</f>
        <v>8.5</v>
      </c>
      <c r="B28" s="1025">
        <f>NONI!B28+0.625+0.25</f>
        <v>110.12937499999998</v>
      </c>
      <c r="C28" s="546">
        <f>NONI!C28+0.625+0.25</f>
        <v>110.02937499999999</v>
      </c>
      <c r="D28" s="1018">
        <f>NONI!D28+0.625+0.25</f>
        <v>110.02937499999999</v>
      </c>
      <c r="F28" s="493" t="s">
        <v>124</v>
      </c>
      <c r="G28" s="494"/>
      <c r="I28" s="800"/>
      <c r="K28" s="521"/>
      <c r="L28" s="522"/>
      <c r="M28" s="531"/>
    </row>
    <row r="29" spans="1:13" ht="15.75" thickBot="1">
      <c r="A29" s="1017">
        <f>margins!A25</f>
        <v>8.625</v>
      </c>
      <c r="B29" s="1025">
        <f>NONI!B29+0.625+0.25</f>
        <v>110.50437499999998</v>
      </c>
      <c r="C29" s="546">
        <f>NONI!C29+0.625+0.25</f>
        <v>110.40437499999999</v>
      </c>
      <c r="D29" s="1018">
        <f>NONI!D29+0.625+0.25</f>
        <v>110.40437499999999</v>
      </c>
      <c r="F29" s="502" t="s">
        <v>125</v>
      </c>
      <c r="G29" s="503">
        <v>-0.25</v>
      </c>
      <c r="H29" s="1"/>
      <c r="I29" s="800"/>
      <c r="K29" s="523" t="s">
        <v>238</v>
      </c>
      <c r="L29" s="524"/>
      <c r="M29" s="714">
        <f>IF(ISNUMBER(MATCH("NA",M14:M26,0)),"NA",IF(L20="Choose a Selection",(MIN(M27+M12,VLOOKUP(IF($L$21="5%,4%,3%,2%,1%","60 Months",IF($L$21="5%,4%,3%,2%","48 Months",IF($L$21="5%,4%,3%","36 Months",IF($L$21="5%,4%","24 Months","")))),$F$9:$G$14,2,FALSE))),MIN(M27+M12,VLOOKUP($L$20,$F$9:$G$14,2,FALSE))))</f>
        <v>102</v>
      </c>
    </row>
    <row r="30" spans="1:13" ht="15.75" thickBot="1">
      <c r="A30" s="1017">
        <f>margins!A26</f>
        <v>8.75</v>
      </c>
      <c r="B30" s="1025">
        <f>NONI!B30+0.625+0.25</f>
        <v>110.75437499999998</v>
      </c>
      <c r="C30" s="546">
        <f>NONI!C30+0.625+0.25</f>
        <v>110.65437499999999</v>
      </c>
      <c r="D30" s="1018">
        <f>NONI!D30+0.625+0.25</f>
        <v>110.65437499999999</v>
      </c>
      <c r="F30" s="913" t="s">
        <v>126</v>
      </c>
      <c r="G30" s="914">
        <v>-0.375</v>
      </c>
      <c r="I30" s="800"/>
      <c r="K30" s="518"/>
      <c r="L30" s="518"/>
      <c r="M30" s="518"/>
    </row>
    <row r="31" spans="1:13" ht="15.75" thickBot="1">
      <c r="A31" s="1017">
        <f>margins!A27</f>
        <v>8.875</v>
      </c>
      <c r="B31" s="1025">
        <f>NONI!B31+0.625+0.25</f>
        <v>111.00437499999998</v>
      </c>
      <c r="C31" s="546">
        <f>NONI!C31+0.625+0.25</f>
        <v>110.90437499999999</v>
      </c>
      <c r="D31" s="1018">
        <f>NONI!D31+0.625+0.25</f>
        <v>110.90437499999999</v>
      </c>
      <c r="I31" s="800"/>
      <c r="K31" s="921" t="s">
        <v>239</v>
      </c>
      <c r="L31" s="922"/>
      <c r="M31" s="923"/>
    </row>
    <row r="32" spans="1:13">
      <c r="A32" s="1017">
        <f>margins!A28</f>
        <v>9</v>
      </c>
      <c r="B32" s="1025">
        <f>NONI!B32+0.625+0.25</f>
        <v>111.25437499999998</v>
      </c>
      <c r="C32" s="546">
        <f>NONI!C32+0.625+0.25</f>
        <v>111.15437499999999</v>
      </c>
      <c r="D32" s="1018">
        <f>NONI!D32+0.625+0.25</f>
        <v>111.15437499999999</v>
      </c>
      <c r="F32" s="1820"/>
      <c r="G32" s="1820"/>
      <c r="I32" s="800"/>
    </row>
    <row r="33" spans="1:31">
      <c r="A33" s="1017">
        <f>margins!A29</f>
        <v>9.125</v>
      </c>
      <c r="B33" s="1025">
        <f>NONI!B33+0.625+0.25</f>
        <v>111.50437499999998</v>
      </c>
      <c r="C33" s="546">
        <f>NONI!C33+0.625+0.25</f>
        <v>111.40437499999999</v>
      </c>
      <c r="D33" s="1018">
        <f>NONI!D33+0.625+0.25</f>
        <v>111.40437499999999</v>
      </c>
      <c r="F33" s="1084"/>
      <c r="G33" s="1085"/>
      <c r="I33" s="800"/>
      <c r="J33" s="518"/>
    </row>
    <row r="34" spans="1:31">
      <c r="A34" s="1017">
        <f>margins!A30</f>
        <v>9.25</v>
      </c>
      <c r="B34" s="1025">
        <f>NONI!B34+0.625+0.25</f>
        <v>111.75437499999998</v>
      </c>
      <c r="C34" s="546">
        <f>NONI!C34+0.625+0.25</f>
        <v>111.65437499999999</v>
      </c>
      <c r="D34" s="1018">
        <f>NONI!D34+0.625+0.25</f>
        <v>111.65437499999999</v>
      </c>
      <c r="F34" s="763"/>
      <c r="G34" s="764"/>
      <c r="I34" s="800"/>
      <c r="J34" s="518"/>
      <c r="K34" s="518"/>
      <c r="L34" s="518"/>
      <c r="M34" s="518"/>
    </row>
    <row r="35" spans="1:31">
      <c r="A35" s="1017">
        <f>margins!A31</f>
        <v>9.375</v>
      </c>
      <c r="B35" s="1025">
        <f>NONI!B35+0.625+0.25</f>
        <v>112.00437499999998</v>
      </c>
      <c r="C35" s="546">
        <f>NONI!C35+0.625+0.25</f>
        <v>111.90437499999999</v>
      </c>
      <c r="D35" s="1018">
        <f>NONI!D35+0.625+0.25</f>
        <v>111.90437499999999</v>
      </c>
      <c r="F35" s="541"/>
      <c r="G35" s="542"/>
      <c r="I35" s="800"/>
      <c r="J35" s="518"/>
      <c r="K35" s="518"/>
      <c r="L35" s="518"/>
      <c r="M35" s="518"/>
    </row>
    <row r="36" spans="1:31">
      <c r="A36" s="1017">
        <f>margins!A32</f>
        <v>9.5</v>
      </c>
      <c r="B36" s="1025">
        <f>NONI!B36+0.625+0.25</f>
        <v>112.25437499999998</v>
      </c>
      <c r="C36" s="546">
        <f>NONI!C36+0.625+0.25</f>
        <v>112.15437499999999</v>
      </c>
      <c r="D36" s="1018">
        <f>NONI!D36+0.625+0.25</f>
        <v>112.15437499999999</v>
      </c>
      <c r="F36" s="1812"/>
      <c r="G36" s="1812"/>
      <c r="I36" s="800"/>
      <c r="J36" s="800"/>
      <c r="K36" s="518"/>
      <c r="L36" s="518"/>
      <c r="M36" s="518"/>
    </row>
    <row r="37" spans="1:31" ht="15.75" thickBot="1">
      <c r="A37" s="1019">
        <f>margins!A33</f>
        <v>9.625</v>
      </c>
      <c r="B37" s="1026">
        <f>NONI!B37+0.625+0.25</f>
        <v>112.50437499999998</v>
      </c>
      <c r="C37" s="1020">
        <f>NONI!C37+0.625+0.25</f>
        <v>112.40437499999999</v>
      </c>
      <c r="D37" s="1021">
        <f>NONI!D37+0.625+0.25</f>
        <v>112.40437499999999</v>
      </c>
      <c r="F37" s="1812"/>
      <c r="G37" s="1812"/>
      <c r="I37" s="800"/>
      <c r="J37" s="518"/>
      <c r="K37" s="518"/>
      <c r="L37" s="518"/>
      <c r="M37" s="518"/>
    </row>
    <row r="38" spans="1:31">
      <c r="I38" s="800"/>
      <c r="K38" s="518"/>
      <c r="L38" s="518"/>
      <c r="M38" s="518"/>
    </row>
    <row r="39" spans="1:31">
      <c r="M39" s="518"/>
    </row>
    <row r="40" spans="1:31">
      <c r="A40" s="3" t="s">
        <v>486</v>
      </c>
      <c r="B40" s="3"/>
      <c r="C40" s="1"/>
      <c r="D40" s="1"/>
      <c r="E40" s="1"/>
      <c r="F40" s="21"/>
      <c r="G40" s="1"/>
      <c r="H40" s="22"/>
      <c r="I40" s="21"/>
      <c r="J40" s="517"/>
    </row>
    <row r="41" spans="1:31">
      <c r="A41" s="1814" t="s">
        <v>127</v>
      </c>
      <c r="B41" s="798" t="s">
        <v>220</v>
      </c>
      <c r="C41" s="504" t="s">
        <v>15</v>
      </c>
      <c r="D41" s="504" t="s">
        <v>16</v>
      </c>
      <c r="E41" s="504" t="s">
        <v>17</v>
      </c>
      <c r="F41" s="504" t="s">
        <v>18</v>
      </c>
      <c r="G41" s="504" t="s">
        <v>19</v>
      </c>
      <c r="H41" s="504" t="s">
        <v>20</v>
      </c>
      <c r="I41" s="504" t="s">
        <v>21</v>
      </c>
      <c r="J41" s="505" t="s">
        <v>22</v>
      </c>
    </row>
    <row r="42" spans="1:31">
      <c r="A42" s="1815"/>
      <c r="B42" s="173" t="s">
        <v>129</v>
      </c>
      <c r="C42" s="1027">
        <v>-0.625</v>
      </c>
      <c r="D42" s="993">
        <v>-0.875</v>
      </c>
      <c r="E42" s="993">
        <v>-1.125</v>
      </c>
      <c r="F42" s="993">
        <v>-1.125</v>
      </c>
      <c r="G42" s="993">
        <v>-1.25</v>
      </c>
      <c r="H42" s="993">
        <v>-1.75</v>
      </c>
      <c r="I42" s="993">
        <v>-2.25</v>
      </c>
      <c r="J42" s="994">
        <v>-6.4749999999999996</v>
      </c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</row>
    <row r="43" spans="1:31">
      <c r="A43" s="1815"/>
      <c r="B43" s="173" t="s">
        <v>24</v>
      </c>
      <c r="C43" s="995">
        <v>-0.75</v>
      </c>
      <c r="D43" s="996">
        <v>-1</v>
      </c>
      <c r="E43" s="996">
        <v>-1.2500000000000002</v>
      </c>
      <c r="F43" s="996">
        <v>-1.25</v>
      </c>
      <c r="G43" s="996">
        <v>-1.5</v>
      </c>
      <c r="H43" s="996">
        <v>-2</v>
      </c>
      <c r="I43" s="996">
        <v>-2.5</v>
      </c>
      <c r="J43" s="958">
        <v>-6.7249999999999996</v>
      </c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</row>
    <row r="44" spans="1:31">
      <c r="A44" s="1815"/>
      <c r="B44" s="173" t="s">
        <v>25</v>
      </c>
      <c r="C44" s="995">
        <v>-1</v>
      </c>
      <c r="D44" s="996">
        <v>-1.25</v>
      </c>
      <c r="E44" s="996">
        <v>-1.5000000000000002</v>
      </c>
      <c r="F44" s="996">
        <v>-1.5</v>
      </c>
      <c r="G44" s="996">
        <v>-1.75</v>
      </c>
      <c r="H44" s="996">
        <v>-2.25</v>
      </c>
      <c r="I44" s="996">
        <v>-3.375</v>
      </c>
      <c r="J44" s="958" t="s">
        <v>14</v>
      </c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</row>
    <row r="45" spans="1:31">
      <c r="A45" s="1815"/>
      <c r="B45" s="173" t="s">
        <v>26</v>
      </c>
      <c r="C45" s="995">
        <v>-1.375</v>
      </c>
      <c r="D45" s="996">
        <v>-1.625</v>
      </c>
      <c r="E45" s="996">
        <v>-1.6250000000000002</v>
      </c>
      <c r="F45" s="996">
        <v>-2.125</v>
      </c>
      <c r="G45" s="996">
        <v>-2.5</v>
      </c>
      <c r="H45" s="996">
        <v>-2.875</v>
      </c>
      <c r="I45" s="996">
        <v>-4.125</v>
      </c>
      <c r="J45" s="958" t="s">
        <v>14</v>
      </c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</row>
    <row r="46" spans="1:31">
      <c r="A46" s="1815"/>
      <c r="B46" s="173" t="s">
        <v>27</v>
      </c>
      <c r="C46" s="995">
        <v>-2</v>
      </c>
      <c r="D46" s="996">
        <v>-2.375</v>
      </c>
      <c r="E46" s="996">
        <v>-2.125</v>
      </c>
      <c r="F46" s="996">
        <v>-2.625</v>
      </c>
      <c r="G46" s="996">
        <v>-3</v>
      </c>
      <c r="H46" s="996">
        <v>-3.5</v>
      </c>
      <c r="I46" s="996" t="s">
        <v>14</v>
      </c>
      <c r="J46" s="958" t="s">
        <v>14</v>
      </c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</row>
    <row r="47" spans="1:31">
      <c r="A47" s="1816"/>
      <c r="B47" s="508" t="s">
        <v>28</v>
      </c>
      <c r="C47" s="1028">
        <v>-2.25</v>
      </c>
      <c r="D47" s="997">
        <v>-2.625</v>
      </c>
      <c r="E47" s="997">
        <v>-2.625</v>
      </c>
      <c r="F47" s="997">
        <v>-3.125</v>
      </c>
      <c r="G47" s="997">
        <v>-3.5</v>
      </c>
      <c r="H47" s="997">
        <v>-5.25</v>
      </c>
      <c r="I47" s="997" t="s">
        <v>14</v>
      </c>
      <c r="J47" s="998" t="s">
        <v>14</v>
      </c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</row>
    <row r="48" spans="1:31">
      <c r="A48" s="509"/>
      <c r="B48" s="517" t="s">
        <v>220</v>
      </c>
    </row>
    <row r="49" spans="1:10">
      <c r="A49" s="3" t="s">
        <v>134</v>
      </c>
      <c r="J49" s="517"/>
    </row>
    <row r="50" spans="1:10">
      <c r="A50" s="100"/>
      <c r="B50" s="142" t="s">
        <v>349</v>
      </c>
      <c r="C50" s="504" t="s">
        <v>15</v>
      </c>
      <c r="D50" s="504" t="s">
        <v>16</v>
      </c>
      <c r="E50" s="504" t="s">
        <v>17</v>
      </c>
      <c r="F50" s="504" t="s">
        <v>18</v>
      </c>
      <c r="G50" s="504" t="s">
        <v>19</v>
      </c>
      <c r="H50" s="504" t="s">
        <v>20</v>
      </c>
      <c r="I50" s="504" t="s">
        <v>21</v>
      </c>
      <c r="J50" s="505" t="s">
        <v>22</v>
      </c>
    </row>
    <row r="51" spans="1:10">
      <c r="A51" s="1804" t="s">
        <v>52</v>
      </c>
      <c r="B51" s="999" t="s">
        <v>143</v>
      </c>
      <c r="C51" s="993">
        <f>NONI!C62</f>
        <v>-0.75</v>
      </c>
      <c r="D51" s="993">
        <f>NONI!D62</f>
        <v>-0.75</v>
      </c>
      <c r="E51" s="993">
        <f>NONI!E62</f>
        <v>-0.875</v>
      </c>
      <c r="F51" s="993">
        <f>NONI!F62</f>
        <v>-0.875</v>
      </c>
      <c r="G51" s="993">
        <f>NONI!G62</f>
        <v>-0.875</v>
      </c>
      <c r="H51" s="993">
        <f>NONI!H62</f>
        <v>-1.75</v>
      </c>
      <c r="I51" s="993">
        <f>NONI!I62</f>
        <v>-2</v>
      </c>
      <c r="J51" s="994">
        <f>NONI!J62</f>
        <v>-4</v>
      </c>
    </row>
    <row r="52" spans="1:10">
      <c r="A52" s="1813"/>
      <c r="B52" s="1000" t="s">
        <v>144</v>
      </c>
      <c r="C52" s="996">
        <f>NONI!C63</f>
        <v>-0.25</v>
      </c>
      <c r="D52" s="996">
        <f>NONI!D63</f>
        <v>-0.25</v>
      </c>
      <c r="E52" s="996">
        <f>NONI!E63</f>
        <v>-0.25</v>
      </c>
      <c r="F52" s="996">
        <f>NONI!F63</f>
        <v>-0.25</v>
      </c>
      <c r="G52" s="996">
        <f>NONI!G63</f>
        <v>-0.25</v>
      </c>
      <c r="H52" s="996">
        <f>NONI!H63</f>
        <v>-0.25</v>
      </c>
      <c r="I52" s="996">
        <f>NONI!I63</f>
        <v>-0.5</v>
      </c>
      <c r="J52" s="958">
        <f>NONI!J63</f>
        <v>-0.5</v>
      </c>
    </row>
    <row r="53" spans="1:10">
      <c r="A53" s="1813"/>
      <c r="B53" s="1001" t="s">
        <v>430</v>
      </c>
      <c r="C53" s="996">
        <f>NONI!C64</f>
        <v>0</v>
      </c>
      <c r="D53" s="996">
        <f>NONI!D64</f>
        <v>0</v>
      </c>
      <c r="E53" s="996">
        <f>NONI!E64</f>
        <v>0</v>
      </c>
      <c r="F53" s="996">
        <f>NONI!F64</f>
        <v>0</v>
      </c>
      <c r="G53" s="996">
        <f>NONI!G64</f>
        <v>0</v>
      </c>
      <c r="H53" s="996">
        <f>NONI!H64</f>
        <v>0</v>
      </c>
      <c r="I53" s="996">
        <f>NONI!I64</f>
        <v>0</v>
      </c>
      <c r="J53" s="958">
        <f>NONI!J64</f>
        <v>0</v>
      </c>
    </row>
    <row r="54" spans="1:10">
      <c r="A54" s="1813"/>
      <c r="B54" s="1000" t="s">
        <v>431</v>
      </c>
      <c r="C54" s="996">
        <f>NONI!C65</f>
        <v>0</v>
      </c>
      <c r="D54" s="996">
        <f>NONI!D65</f>
        <v>0</v>
      </c>
      <c r="E54" s="996">
        <f>NONI!E65</f>
        <v>0</v>
      </c>
      <c r="F54" s="996">
        <f>NONI!F65</f>
        <v>0</v>
      </c>
      <c r="G54" s="996">
        <f>NONI!G65</f>
        <v>0</v>
      </c>
      <c r="H54" s="996">
        <f>NONI!H65</f>
        <v>0</v>
      </c>
      <c r="I54" s="996">
        <f>NONI!I65</f>
        <v>0</v>
      </c>
      <c r="J54" s="958">
        <f>NONI!J65</f>
        <v>0</v>
      </c>
    </row>
    <row r="55" spans="1:10">
      <c r="A55" s="1813"/>
      <c r="B55" s="1001" t="s">
        <v>432</v>
      </c>
      <c r="C55" s="996">
        <f>NONI!C66</f>
        <v>0</v>
      </c>
      <c r="D55" s="996">
        <f>NONI!D66</f>
        <v>0</v>
      </c>
      <c r="E55" s="996">
        <f>NONI!E66</f>
        <v>0</v>
      </c>
      <c r="F55" s="996">
        <f>NONI!F66</f>
        <v>0</v>
      </c>
      <c r="G55" s="996">
        <f>NONI!G66</f>
        <v>0</v>
      </c>
      <c r="H55" s="996">
        <f>NONI!H66</f>
        <v>0</v>
      </c>
      <c r="I55" s="996">
        <f>NONI!I66</f>
        <v>-0.5</v>
      </c>
      <c r="J55" s="958" t="s">
        <v>14</v>
      </c>
    </row>
    <row r="56" spans="1:10">
      <c r="A56" s="1813"/>
      <c r="B56" s="1000" t="s">
        <v>433</v>
      </c>
      <c r="C56" s="996">
        <f>NONI!C67</f>
        <v>0</v>
      </c>
      <c r="D56" s="996">
        <f>NONI!D67</f>
        <v>0</v>
      </c>
      <c r="E56" s="996">
        <f>NONI!E67</f>
        <v>-0.125</v>
      </c>
      <c r="F56" s="996">
        <f>NONI!F67</f>
        <v>-0.125</v>
      </c>
      <c r="G56" s="996">
        <f>NONI!G67</f>
        <v>-0.25</v>
      </c>
      <c r="H56" s="996">
        <f>NONI!H67</f>
        <v>-0.5</v>
      </c>
      <c r="I56" s="996" t="s">
        <v>14</v>
      </c>
      <c r="J56" s="958" t="s">
        <v>14</v>
      </c>
    </row>
    <row r="57" spans="1:10">
      <c r="A57" s="1813"/>
      <c r="B57" s="1001" t="s">
        <v>427</v>
      </c>
      <c r="C57" s="996">
        <f>NONI!C68</f>
        <v>-0.375</v>
      </c>
      <c r="D57" s="996">
        <f>NONI!D68</f>
        <v>-0.375</v>
      </c>
      <c r="E57" s="996">
        <f>NONI!E68</f>
        <v>-0.5</v>
      </c>
      <c r="F57" s="996">
        <f>NONI!F68</f>
        <v>-0.75</v>
      </c>
      <c r="G57" s="996">
        <f>NONI!G68</f>
        <v>-1</v>
      </c>
      <c r="H57" s="996">
        <v>-1</v>
      </c>
      <c r="I57" s="996" t="s">
        <v>14</v>
      </c>
      <c r="J57" s="958" t="s">
        <v>14</v>
      </c>
    </row>
    <row r="58" spans="1:10">
      <c r="A58" s="1813"/>
      <c r="B58" s="1000" t="s">
        <v>428</v>
      </c>
      <c r="C58" s="996">
        <f>NONI!C69</f>
        <v>-0.75</v>
      </c>
      <c r="D58" s="996">
        <f>NONI!D69</f>
        <v>-0.75</v>
      </c>
      <c r="E58" s="996">
        <f>NONI!E69</f>
        <v>-0.75</v>
      </c>
      <c r="F58" s="996">
        <f>NONI!F69</f>
        <v>-1.125</v>
      </c>
      <c r="G58" s="996">
        <f>NONI!G69</f>
        <v>-1.25</v>
      </c>
      <c r="H58" s="996">
        <v>-1.75</v>
      </c>
      <c r="I58" s="996" t="s">
        <v>14</v>
      </c>
      <c r="J58" s="958" t="s">
        <v>14</v>
      </c>
    </row>
    <row r="59" spans="1:10">
      <c r="A59" s="1805"/>
      <c r="B59" s="1002" t="s">
        <v>429</v>
      </c>
      <c r="C59" s="997">
        <f>NONI!C70</f>
        <v>-1.5</v>
      </c>
      <c r="D59" s="997">
        <f>NONI!D70</f>
        <v>-1.5</v>
      </c>
      <c r="E59" s="997">
        <f>NONI!E70</f>
        <v>-1.5</v>
      </c>
      <c r="F59" s="997">
        <f>NONI!F70</f>
        <v>-1.5</v>
      </c>
      <c r="G59" s="997">
        <f>NONI!G70</f>
        <v>-2</v>
      </c>
      <c r="H59" s="997">
        <v>-2.5</v>
      </c>
      <c r="I59" s="997" t="s">
        <v>14</v>
      </c>
      <c r="J59" s="998" t="s">
        <v>14</v>
      </c>
    </row>
    <row r="60" spans="1:10">
      <c r="A60" s="961" t="s">
        <v>61</v>
      </c>
      <c r="B60" s="1003" t="s">
        <v>533</v>
      </c>
      <c r="C60" s="996">
        <v>-0.375</v>
      </c>
      <c r="D60" s="996">
        <v>-0.375</v>
      </c>
      <c r="E60" s="996">
        <v>-0.375</v>
      </c>
      <c r="F60" s="996">
        <v>-0.5</v>
      </c>
      <c r="G60" s="996">
        <v>-0.75</v>
      </c>
      <c r="H60" s="996">
        <v>-1.25</v>
      </c>
      <c r="I60" s="993">
        <v>-2.5</v>
      </c>
      <c r="J60" s="994" t="s">
        <v>14</v>
      </c>
    </row>
    <row r="61" spans="1:10">
      <c r="A61" s="1806" t="s">
        <v>67</v>
      </c>
      <c r="B61" s="1004" t="s">
        <v>68</v>
      </c>
      <c r="C61" s="993">
        <v>-0.125</v>
      </c>
      <c r="D61" s="993">
        <v>-0.125</v>
      </c>
      <c r="E61" s="993">
        <v>-0.125</v>
      </c>
      <c r="F61" s="993">
        <v>-0.25</v>
      </c>
      <c r="G61" s="993">
        <v>-0.5</v>
      </c>
      <c r="H61" s="993">
        <v>-0.75</v>
      </c>
      <c r="I61" s="993">
        <v>-1.25</v>
      </c>
      <c r="J61" s="994">
        <v>-3.5</v>
      </c>
    </row>
    <row r="62" spans="1:10">
      <c r="A62" s="1807"/>
      <c r="B62" s="1005" t="s">
        <v>69</v>
      </c>
      <c r="C62" s="997">
        <v>-0.5</v>
      </c>
      <c r="D62" s="997">
        <v>-0.5</v>
      </c>
      <c r="E62" s="997">
        <v>-0.5</v>
      </c>
      <c r="F62" s="997">
        <v>-0.5</v>
      </c>
      <c r="G62" s="997">
        <v>-0.625</v>
      </c>
      <c r="H62" s="997">
        <v>-0.75</v>
      </c>
      <c r="I62" s="997">
        <v>-1.25</v>
      </c>
      <c r="J62" s="998">
        <v>-4</v>
      </c>
    </row>
    <row r="63" spans="1:10">
      <c r="A63" s="1804" t="s">
        <v>70</v>
      </c>
      <c r="B63" s="1000" t="s">
        <v>154</v>
      </c>
      <c r="C63" s="996">
        <v>-0.25</v>
      </c>
      <c r="D63" s="996">
        <v>-0.25</v>
      </c>
      <c r="E63" s="996">
        <v>-0.25</v>
      </c>
      <c r="F63" s="996">
        <v>-0.25</v>
      </c>
      <c r="G63" s="996">
        <v>-0.25</v>
      </c>
      <c r="H63" s="996">
        <v>-0.375</v>
      </c>
      <c r="I63" s="996">
        <v>-0.5</v>
      </c>
      <c r="J63" s="958">
        <v>-0.5</v>
      </c>
    </row>
    <row r="64" spans="1:10">
      <c r="A64" s="1805"/>
      <c r="B64" s="1000" t="s">
        <v>155</v>
      </c>
      <c r="C64" s="996">
        <v>-0.5</v>
      </c>
      <c r="D64" s="996">
        <v>-0.5</v>
      </c>
      <c r="E64" s="996">
        <v>-0.5</v>
      </c>
      <c r="F64" s="996">
        <v>-0.5</v>
      </c>
      <c r="G64" s="996">
        <v>-0.625</v>
      </c>
      <c r="H64" s="996">
        <v>-0.75</v>
      </c>
      <c r="I64" s="996">
        <v>-0.75</v>
      </c>
      <c r="J64" s="958">
        <v>-1.25</v>
      </c>
    </row>
    <row r="65" spans="1:10">
      <c r="A65" s="797" t="s">
        <v>156</v>
      </c>
      <c r="B65" s="999" t="s">
        <v>112</v>
      </c>
      <c r="C65" s="993">
        <f>margins!AD73</f>
        <v>1</v>
      </c>
      <c r="D65" s="993">
        <f>margins!AE73</f>
        <v>1</v>
      </c>
      <c r="E65" s="993">
        <f>margins!AF73</f>
        <v>1</v>
      </c>
      <c r="F65" s="993">
        <f>margins!AG73</f>
        <v>1</v>
      </c>
      <c r="G65" s="993">
        <f>margins!AH73</f>
        <v>1.125</v>
      </c>
      <c r="H65" s="993">
        <f>margins!AI73</f>
        <v>1.125</v>
      </c>
      <c r="I65" s="993">
        <f>margins!AJ73</f>
        <v>1.125</v>
      </c>
      <c r="J65" s="994">
        <v>1.125</v>
      </c>
    </row>
    <row r="66" spans="1:10">
      <c r="A66" s="511" t="s">
        <v>157</v>
      </c>
      <c r="B66" s="1001" t="s">
        <v>113</v>
      </c>
      <c r="C66" s="996">
        <f>margins!AD74</f>
        <v>0.75</v>
      </c>
      <c r="D66" s="996">
        <f>margins!AE74</f>
        <v>0.75</v>
      </c>
      <c r="E66" s="996">
        <f>margins!AF74</f>
        <v>0.75</v>
      </c>
      <c r="F66" s="996">
        <f>margins!AG74</f>
        <v>0.75</v>
      </c>
      <c r="G66" s="996">
        <f>margins!AH74</f>
        <v>0.875</v>
      </c>
      <c r="H66" s="996">
        <f>margins!AI74</f>
        <v>0.875</v>
      </c>
      <c r="I66" s="996">
        <f>margins!AJ74</f>
        <v>0.875</v>
      </c>
      <c r="J66" s="958">
        <v>0.875</v>
      </c>
    </row>
    <row r="67" spans="1:10">
      <c r="A67" s="511" t="s">
        <v>158</v>
      </c>
      <c r="B67" s="1000" t="s">
        <v>7</v>
      </c>
      <c r="C67" s="996">
        <f>margins!AD75</f>
        <v>0.25</v>
      </c>
      <c r="D67" s="996">
        <f>margins!AE75</f>
        <v>0.25</v>
      </c>
      <c r="E67" s="996">
        <f>margins!AF75</f>
        <v>0.25</v>
      </c>
      <c r="F67" s="996">
        <f>margins!AG75</f>
        <v>0.25</v>
      </c>
      <c r="G67" s="996">
        <f>margins!AH75</f>
        <v>0.25</v>
      </c>
      <c r="H67" s="996">
        <f>margins!AI75</f>
        <v>0.25</v>
      </c>
      <c r="I67" s="996">
        <f>margins!AJ75</f>
        <v>0.25</v>
      </c>
      <c r="J67" s="958">
        <v>0.25</v>
      </c>
    </row>
    <row r="68" spans="1:10">
      <c r="A68" s="511"/>
      <c r="B68" s="1001" t="s">
        <v>9</v>
      </c>
      <c r="C68" s="996">
        <f>margins!AD76</f>
        <v>-0.375</v>
      </c>
      <c r="D68" s="996">
        <f>margins!AE76</f>
        <v>-0.375</v>
      </c>
      <c r="E68" s="996">
        <f>margins!AF76</f>
        <v>-0.375</v>
      </c>
      <c r="F68" s="996">
        <f>margins!AG76</f>
        <v>-0.375</v>
      </c>
      <c r="G68" s="996">
        <f>margins!AH76</f>
        <v>-0.5</v>
      </c>
      <c r="H68" s="996">
        <f>margins!AI76</f>
        <v>-0.5</v>
      </c>
      <c r="I68" s="996">
        <f>margins!AJ76</f>
        <v>-0.5</v>
      </c>
      <c r="J68" s="958">
        <v>-0.5</v>
      </c>
    </row>
    <row r="69" spans="1:10">
      <c r="A69" s="511"/>
      <c r="B69" s="1000" t="s">
        <v>11</v>
      </c>
      <c r="C69" s="996">
        <f>margins!AD77</f>
        <v>-1.125</v>
      </c>
      <c r="D69" s="996">
        <f>margins!AE77</f>
        <v>-1.125</v>
      </c>
      <c r="E69" s="996">
        <f>margins!AF77</f>
        <v>-1.375</v>
      </c>
      <c r="F69" s="996">
        <f>margins!AG77</f>
        <v>-1.375</v>
      </c>
      <c r="G69" s="996">
        <f>margins!AH77</f>
        <v>-1.6250000000000002</v>
      </c>
      <c r="H69" s="996">
        <f>margins!AI77</f>
        <v>-1.6250000000000002</v>
      </c>
      <c r="I69" s="996">
        <f>margins!AJ77</f>
        <v>-1.6250000000000002</v>
      </c>
      <c r="J69" s="958">
        <v>-1.6250000000000002</v>
      </c>
    </row>
    <row r="70" spans="1:10">
      <c r="A70" s="547"/>
      <c r="B70" s="1002" t="s">
        <v>114</v>
      </c>
      <c r="C70" s="997">
        <f>margins!AD78</f>
        <v>-1.7500000000000002</v>
      </c>
      <c r="D70" s="997">
        <f>margins!AE78</f>
        <v>-1.7500000000000002</v>
      </c>
      <c r="E70" s="997">
        <f>margins!AF78</f>
        <v>-2</v>
      </c>
      <c r="F70" s="997">
        <f>margins!AG78</f>
        <v>-2</v>
      </c>
      <c r="G70" s="997">
        <f>margins!AH78</f>
        <v>-2.25</v>
      </c>
      <c r="H70" s="997">
        <f>margins!AI78</f>
        <v>-2.25</v>
      </c>
      <c r="I70" s="997">
        <f>margins!AJ78</f>
        <v>-2.25</v>
      </c>
      <c r="J70" s="998">
        <v>-2.25</v>
      </c>
    </row>
    <row r="71" spans="1:10">
      <c r="A71" s="548" t="s">
        <v>214</v>
      </c>
      <c r="B71" s="1004" t="s">
        <v>210</v>
      </c>
      <c r="C71" s="993">
        <v>0.75</v>
      </c>
      <c r="D71" s="993">
        <v>0.75</v>
      </c>
      <c r="E71" s="993">
        <v>0.75</v>
      </c>
      <c r="F71" s="993">
        <v>0.75</v>
      </c>
      <c r="G71" s="993">
        <v>0.875</v>
      </c>
      <c r="H71" s="993">
        <v>0.875</v>
      </c>
      <c r="I71" s="993">
        <v>0.875</v>
      </c>
      <c r="J71" s="994">
        <v>0.875</v>
      </c>
    </row>
    <row r="72" spans="1:10">
      <c r="A72" s="535"/>
      <c r="B72" s="1001" t="s">
        <v>211</v>
      </c>
      <c r="C72" s="996">
        <v>0.5</v>
      </c>
      <c r="D72" s="996">
        <v>0.5</v>
      </c>
      <c r="E72" s="996">
        <v>0.5</v>
      </c>
      <c r="F72" s="996">
        <v>0.5</v>
      </c>
      <c r="G72" s="996">
        <v>0.625</v>
      </c>
      <c r="H72" s="996">
        <v>0.625</v>
      </c>
      <c r="I72" s="996">
        <v>0.625</v>
      </c>
      <c r="J72" s="958">
        <v>0.625</v>
      </c>
    </row>
    <row r="73" spans="1:10">
      <c r="A73" s="511"/>
      <c r="B73" s="1000" t="s">
        <v>212</v>
      </c>
      <c r="C73" s="996">
        <v>0</v>
      </c>
      <c r="D73" s="996">
        <v>0</v>
      </c>
      <c r="E73" s="996">
        <v>0</v>
      </c>
      <c r="F73" s="996">
        <v>0</v>
      </c>
      <c r="G73" s="996">
        <v>0</v>
      </c>
      <c r="H73" s="996">
        <v>0</v>
      </c>
      <c r="I73" s="996">
        <v>0</v>
      </c>
      <c r="J73" s="958">
        <v>0</v>
      </c>
    </row>
    <row r="74" spans="1:10">
      <c r="A74" s="547"/>
      <c r="B74" s="1002" t="s">
        <v>213</v>
      </c>
      <c r="C74" s="997">
        <v>-0.5</v>
      </c>
      <c r="D74" s="997">
        <v>-0.5</v>
      </c>
      <c r="E74" s="997">
        <v>-0.5</v>
      </c>
      <c r="F74" s="997">
        <v>-0.5</v>
      </c>
      <c r="G74" s="997">
        <v>-0.625</v>
      </c>
      <c r="H74" s="997">
        <v>-0.625</v>
      </c>
      <c r="I74" s="997">
        <v>-0.625</v>
      </c>
      <c r="J74" s="998">
        <v>-0.625</v>
      </c>
    </row>
    <row r="75" spans="1:10">
      <c r="A75" s="548" t="s">
        <v>73</v>
      </c>
      <c r="B75" s="1004" t="s">
        <v>74</v>
      </c>
      <c r="C75" s="993">
        <v>-0.25</v>
      </c>
      <c r="D75" s="993">
        <v>-0.25</v>
      </c>
      <c r="E75" s="993">
        <v>-0.25</v>
      </c>
      <c r="F75" s="993">
        <v>-0.25</v>
      </c>
      <c r="G75" s="993">
        <v>-0.25</v>
      </c>
      <c r="H75" s="993">
        <v>-0.25</v>
      </c>
      <c r="I75" s="993">
        <v>-0.25</v>
      </c>
      <c r="J75" s="994" t="s">
        <v>14</v>
      </c>
    </row>
    <row r="76" spans="1:10">
      <c r="A76" s="511"/>
      <c r="B76" s="1001" t="s">
        <v>187</v>
      </c>
      <c r="C76" s="996">
        <v>-0.25</v>
      </c>
      <c r="D76" s="996">
        <v>-0.25</v>
      </c>
      <c r="E76" s="996">
        <v>-0.25</v>
      </c>
      <c r="F76" s="996">
        <v>-0.25</v>
      </c>
      <c r="G76" s="996">
        <v>-0.25</v>
      </c>
      <c r="H76" s="996">
        <v>-0.25</v>
      </c>
      <c r="I76" s="996">
        <v>-0.25</v>
      </c>
      <c r="J76" s="958">
        <v>-0.25</v>
      </c>
    </row>
    <row r="77" spans="1:10">
      <c r="A77" s="547"/>
      <c r="B77" s="1002" t="s">
        <v>539</v>
      </c>
      <c r="C77" s="997">
        <v>-1</v>
      </c>
      <c r="D77" s="997">
        <v>-1</v>
      </c>
      <c r="E77" s="997">
        <v>-1</v>
      </c>
      <c r="F77" s="997">
        <v>-1</v>
      </c>
      <c r="G77" s="997">
        <v>-1</v>
      </c>
      <c r="H77" s="997">
        <v>-1</v>
      </c>
      <c r="I77" s="997">
        <v>-1</v>
      </c>
      <c r="J77" s="998">
        <v>-1</v>
      </c>
    </row>
    <row r="78" spans="1:10">
      <c r="A78" s="964" t="s">
        <v>152</v>
      </c>
      <c r="B78" s="1029" t="s">
        <v>153</v>
      </c>
      <c r="C78" s="1006">
        <v>0</v>
      </c>
      <c r="D78" s="1006">
        <v>0</v>
      </c>
      <c r="E78" s="1006">
        <v>0</v>
      </c>
      <c r="F78" s="1006">
        <v>0</v>
      </c>
      <c r="G78" s="1006">
        <v>0</v>
      </c>
      <c r="H78" s="1006">
        <v>-0.25</v>
      </c>
      <c r="I78" s="1006">
        <v>-0.5</v>
      </c>
      <c r="J78" s="1007">
        <v>-0.5</v>
      </c>
    </row>
  </sheetData>
  <mergeCells count="12">
    <mergeCell ref="A63:A64"/>
    <mergeCell ref="A61:A62"/>
    <mergeCell ref="C2:J2"/>
    <mergeCell ref="F17:H17"/>
    <mergeCell ref="F18:H18"/>
    <mergeCell ref="F36:G37"/>
    <mergeCell ref="A51:A59"/>
    <mergeCell ref="A41:A47"/>
    <mergeCell ref="B7:D7"/>
    <mergeCell ref="F32:G32"/>
    <mergeCell ref="F21:H21"/>
    <mergeCell ref="F20:H20"/>
  </mergeCells>
  <dataValidations count="5">
    <dataValidation type="list" allowBlank="1" showInputMessage="1" showErrorMessage="1" sqref="L11" xr:uid="{7235D920-F662-415B-8847-76F11E26DAE2}">
      <formula1>$B$8:$D$8</formula1>
    </dataValidation>
    <dataValidation type="list" allowBlank="1" showInputMessage="1" showErrorMessage="1" sqref="L12" xr:uid="{315618DE-AB53-45B6-BB6E-FE8822FBD21D}">
      <formula1>$A$9:$A$37</formula1>
    </dataValidation>
    <dataValidation type="list" allowBlank="1" showInputMessage="1" showErrorMessage="1" sqref="L13" xr:uid="{961569E2-751B-47EB-B7B6-DC98FC2FB5E8}">
      <formula1>$B$41:$J$41</formula1>
    </dataValidation>
    <dataValidation type="list" allowBlank="1" showInputMessage="1" showErrorMessage="1" sqref="L14" xr:uid="{51D749F8-EBD0-4656-BB7A-ECAFB8AD81E1}">
      <formula1>$B$42:$B$47</formula1>
    </dataValidation>
    <dataValidation type="list" allowBlank="1" showInputMessage="1" showErrorMessage="1" sqref="L15" xr:uid="{79D9BDE4-A8AC-42AE-A05B-1F718724B257}">
      <formula1>$B$51:$B$59</formula1>
    </dataValidation>
  </dataValidations>
  <pageMargins left="0.7" right="0.7" top="0.75" bottom="0.75" header="0.3" footer="0.3"/>
  <pageSetup scale="5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90DF56BE-13C9-4890-B94D-9E3A2FC9BBAD}">
          <x14:formula1>
            <xm:f>margins!$C$119:$C$122</xm:f>
          </x14:formula1>
          <xm:sqref>L26</xm:sqref>
        </x14:dataValidation>
        <x14:dataValidation type="list" allowBlank="1" showInputMessage="1" showErrorMessage="1" xr:uid="{656ABC1F-3BD3-4A80-8AAE-C90FD0178558}">
          <x14:formula1>
            <xm:f>margins!$AP$110:$AP$111</xm:f>
          </x14:formula1>
          <xm:sqref>L16</xm:sqref>
        </x14:dataValidation>
        <x14:dataValidation type="list" allowBlank="1" showInputMessage="1" showErrorMessage="1" xr:uid="{DD264958-7016-4D40-8597-14139C6B772B}">
          <x14:formula1>
            <xm:f>margins!$AP$114:$AP$116</xm:f>
          </x14:formula1>
          <xm:sqref>L17</xm:sqref>
        </x14:dataValidation>
        <x14:dataValidation type="list" allowBlank="1" showInputMessage="1" showErrorMessage="1" xr:uid="{B08F0576-67C8-4816-91B3-B17617EA3B91}">
          <x14:formula1>
            <xm:f>margins!$A$135:$A$136</xm:f>
          </x14:formula1>
          <xm:sqref>L24</xm:sqref>
        </x14:dataValidation>
        <x14:dataValidation type="list" allowBlank="1" showInputMessage="1" showErrorMessage="1" xr:uid="{80C394E8-1D46-4CD8-AFAB-081371096B06}">
          <x14:formula1>
            <xm:f>margins!$A$141:$A$142</xm:f>
          </x14:formula1>
          <xm:sqref>L19</xm:sqref>
        </x14:dataValidation>
        <x14:dataValidation type="list" allowBlank="1" showInputMessage="1" showErrorMessage="1" xr:uid="{1107D77D-11CE-408C-B26E-60DB8F92CFA4}">
          <x14:formula1>
            <xm:f>margins!$A$138:$A$139</xm:f>
          </x14:formula1>
          <xm:sqref>L18</xm:sqref>
        </x14:dataValidation>
        <x14:dataValidation type="list" allowBlank="1" showInputMessage="1" showErrorMessage="1" xr:uid="{06C8C1AE-4225-4B83-B3D9-191F64FA04EC}">
          <x14:formula1>
            <xm:f>margins!$A$183:$A$184</xm:f>
          </x14:formula1>
          <xm:sqref>L23</xm:sqref>
        </x14:dataValidation>
        <x14:dataValidation type="list" allowBlank="1" showInputMessage="1" showErrorMessage="1" xr:uid="{5CF2B572-A24B-4F96-AB92-BCFC211C1590}">
          <x14:formula1>
            <xm:f>margins!$A$155:$A$156</xm:f>
          </x14:formula1>
          <xm:sqref>L22</xm:sqref>
        </x14:dataValidation>
        <x14:dataValidation type="list" allowBlank="1" showInputMessage="1" showErrorMessage="1" xr:uid="{FD8EE88D-5DF1-4C22-8F32-2622DEAA1F56}">
          <x14:formula1>
            <xm:f>margins!$A$177:$A$181</xm:f>
          </x14:formula1>
          <xm:sqref>L21</xm:sqref>
        </x14:dataValidation>
        <x14:dataValidation type="list" allowBlank="1" showInputMessage="1" showErrorMessage="1" xr:uid="{33D989C9-12BB-4B18-801D-6F6D45516F61}">
          <x14:formula1>
            <xm:f>margins!$A$144:$A$150</xm:f>
          </x14:formula1>
          <xm:sqref>L20</xm:sqref>
        </x14:dataValidation>
        <x14:dataValidation type="list" allowBlank="1" showInputMessage="1" showErrorMessage="1" xr:uid="{DB47D48E-EFDD-4960-BFDA-2AF8D9C9DA1B}">
          <x14:formula1>
            <xm:f>margins!$A$189:$A$190</xm:f>
          </x14:formula1>
          <xm:sqref>L25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50B77-6A42-470B-8AF8-BFAF87DD3CC0}">
  <sheetPr codeName="Sheet19"/>
  <dimension ref="A1:Q77"/>
  <sheetViews>
    <sheetView showWhiteSpace="0" view="pageLayout" zoomScaleNormal="130" workbookViewId="0">
      <selection activeCell="H9" sqref="H9:K9"/>
    </sheetView>
  </sheetViews>
  <sheetFormatPr defaultColWidth="9" defaultRowHeight="14.25"/>
  <cols>
    <col min="1" max="1" width="3.28515625" style="381" customWidth="1"/>
    <col min="2" max="2" width="2" style="381" customWidth="1"/>
    <col min="3" max="4" width="8.28515625" style="381" customWidth="1"/>
    <col min="5" max="5" width="10" style="381" customWidth="1"/>
    <col min="6" max="7" width="8.28515625" style="381" customWidth="1"/>
    <col min="8" max="8" width="3.5703125" style="381" customWidth="1"/>
    <col min="9" max="9" width="2" style="381" customWidth="1"/>
    <col min="10" max="10" width="7" style="381" customWidth="1"/>
    <col min="11" max="12" width="8.28515625" style="381" customWidth="1"/>
    <col min="13" max="13" width="8.5703125" style="381" customWidth="1"/>
    <col min="14" max="14" width="8.28515625" style="381" customWidth="1"/>
    <col min="15" max="15" width="2" style="381" customWidth="1"/>
    <col min="16" max="16" width="3.28515625" style="381" customWidth="1"/>
    <col min="17" max="256" width="9" style="381"/>
    <col min="257" max="257" width="3.28515625" style="381" customWidth="1"/>
    <col min="258" max="258" width="2" style="381" customWidth="1"/>
    <col min="259" max="263" width="8.28515625" style="381" customWidth="1"/>
    <col min="264" max="264" width="3.28515625" style="381" customWidth="1"/>
    <col min="265" max="265" width="2" style="381" customWidth="1"/>
    <col min="266" max="266" width="7" style="381" customWidth="1"/>
    <col min="267" max="268" width="8.28515625" style="381" customWidth="1"/>
    <col min="269" max="269" width="8.5703125" style="381" customWidth="1"/>
    <col min="270" max="270" width="8.28515625" style="381" customWidth="1"/>
    <col min="271" max="271" width="2" style="381" customWidth="1"/>
    <col min="272" max="272" width="3.28515625" style="381" customWidth="1"/>
    <col min="273" max="512" width="9" style="381"/>
    <col min="513" max="513" width="3.28515625" style="381" customWidth="1"/>
    <col min="514" max="514" width="2" style="381" customWidth="1"/>
    <col min="515" max="519" width="8.28515625" style="381" customWidth="1"/>
    <col min="520" max="520" width="3.28515625" style="381" customWidth="1"/>
    <col min="521" max="521" width="2" style="381" customWidth="1"/>
    <col min="522" max="522" width="7" style="381" customWidth="1"/>
    <col min="523" max="524" width="8.28515625" style="381" customWidth="1"/>
    <col min="525" max="525" width="8.5703125" style="381" customWidth="1"/>
    <col min="526" max="526" width="8.28515625" style="381" customWidth="1"/>
    <col min="527" max="527" width="2" style="381" customWidth="1"/>
    <col min="528" max="528" width="3.28515625" style="381" customWidth="1"/>
    <col min="529" max="768" width="9" style="381"/>
    <col min="769" max="769" width="3.28515625" style="381" customWidth="1"/>
    <col min="770" max="770" width="2" style="381" customWidth="1"/>
    <col min="771" max="775" width="8.28515625" style="381" customWidth="1"/>
    <col min="776" max="776" width="3.28515625" style="381" customWidth="1"/>
    <col min="777" max="777" width="2" style="381" customWidth="1"/>
    <col min="778" max="778" width="7" style="381" customWidth="1"/>
    <col min="779" max="780" width="8.28515625" style="381" customWidth="1"/>
    <col min="781" max="781" width="8.5703125" style="381" customWidth="1"/>
    <col min="782" max="782" width="8.28515625" style="381" customWidth="1"/>
    <col min="783" max="783" width="2" style="381" customWidth="1"/>
    <col min="784" max="784" width="3.28515625" style="381" customWidth="1"/>
    <col min="785" max="1024" width="9" style="381"/>
    <col min="1025" max="1025" width="3.28515625" style="381" customWidth="1"/>
    <col min="1026" max="1026" width="2" style="381" customWidth="1"/>
    <col min="1027" max="1031" width="8.28515625" style="381" customWidth="1"/>
    <col min="1032" max="1032" width="3.28515625" style="381" customWidth="1"/>
    <col min="1033" max="1033" width="2" style="381" customWidth="1"/>
    <col min="1034" max="1034" width="7" style="381" customWidth="1"/>
    <col min="1035" max="1036" width="8.28515625" style="381" customWidth="1"/>
    <col min="1037" max="1037" width="8.5703125" style="381" customWidth="1"/>
    <col min="1038" max="1038" width="8.28515625" style="381" customWidth="1"/>
    <col min="1039" max="1039" width="2" style="381" customWidth="1"/>
    <col min="1040" max="1040" width="3.28515625" style="381" customWidth="1"/>
    <col min="1041" max="1280" width="9" style="381"/>
    <col min="1281" max="1281" width="3.28515625" style="381" customWidth="1"/>
    <col min="1282" max="1282" width="2" style="381" customWidth="1"/>
    <col min="1283" max="1287" width="8.28515625" style="381" customWidth="1"/>
    <col min="1288" max="1288" width="3.28515625" style="381" customWidth="1"/>
    <col min="1289" max="1289" width="2" style="381" customWidth="1"/>
    <col min="1290" max="1290" width="7" style="381" customWidth="1"/>
    <col min="1291" max="1292" width="8.28515625" style="381" customWidth="1"/>
    <col min="1293" max="1293" width="8.5703125" style="381" customWidth="1"/>
    <col min="1294" max="1294" width="8.28515625" style="381" customWidth="1"/>
    <col min="1295" max="1295" width="2" style="381" customWidth="1"/>
    <col min="1296" max="1296" width="3.28515625" style="381" customWidth="1"/>
    <col min="1297" max="1536" width="9" style="381"/>
    <col min="1537" max="1537" width="3.28515625" style="381" customWidth="1"/>
    <col min="1538" max="1538" width="2" style="381" customWidth="1"/>
    <col min="1539" max="1543" width="8.28515625" style="381" customWidth="1"/>
    <col min="1544" max="1544" width="3.28515625" style="381" customWidth="1"/>
    <col min="1545" max="1545" width="2" style="381" customWidth="1"/>
    <col min="1546" max="1546" width="7" style="381" customWidth="1"/>
    <col min="1547" max="1548" width="8.28515625" style="381" customWidth="1"/>
    <col min="1549" max="1549" width="8.5703125" style="381" customWidth="1"/>
    <col min="1550" max="1550" width="8.28515625" style="381" customWidth="1"/>
    <col min="1551" max="1551" width="2" style="381" customWidth="1"/>
    <col min="1552" max="1552" width="3.28515625" style="381" customWidth="1"/>
    <col min="1553" max="1792" width="9" style="381"/>
    <col min="1793" max="1793" width="3.28515625" style="381" customWidth="1"/>
    <col min="1794" max="1794" width="2" style="381" customWidth="1"/>
    <col min="1795" max="1799" width="8.28515625" style="381" customWidth="1"/>
    <col min="1800" max="1800" width="3.28515625" style="381" customWidth="1"/>
    <col min="1801" max="1801" width="2" style="381" customWidth="1"/>
    <col min="1802" max="1802" width="7" style="381" customWidth="1"/>
    <col min="1803" max="1804" width="8.28515625" style="381" customWidth="1"/>
    <col min="1805" max="1805" width="8.5703125" style="381" customWidth="1"/>
    <col min="1806" max="1806" width="8.28515625" style="381" customWidth="1"/>
    <col min="1807" max="1807" width="2" style="381" customWidth="1"/>
    <col min="1808" max="1808" width="3.28515625" style="381" customWidth="1"/>
    <col min="1809" max="2048" width="9" style="381"/>
    <col min="2049" max="2049" width="3.28515625" style="381" customWidth="1"/>
    <col min="2050" max="2050" width="2" style="381" customWidth="1"/>
    <col min="2051" max="2055" width="8.28515625" style="381" customWidth="1"/>
    <col min="2056" max="2056" width="3.28515625" style="381" customWidth="1"/>
    <col min="2057" max="2057" width="2" style="381" customWidth="1"/>
    <col min="2058" max="2058" width="7" style="381" customWidth="1"/>
    <col min="2059" max="2060" width="8.28515625" style="381" customWidth="1"/>
    <col min="2061" max="2061" width="8.5703125" style="381" customWidth="1"/>
    <col min="2062" max="2062" width="8.28515625" style="381" customWidth="1"/>
    <col min="2063" max="2063" width="2" style="381" customWidth="1"/>
    <col min="2064" max="2064" width="3.28515625" style="381" customWidth="1"/>
    <col min="2065" max="2304" width="9" style="381"/>
    <col min="2305" max="2305" width="3.28515625" style="381" customWidth="1"/>
    <col min="2306" max="2306" width="2" style="381" customWidth="1"/>
    <col min="2307" max="2311" width="8.28515625" style="381" customWidth="1"/>
    <col min="2312" max="2312" width="3.28515625" style="381" customWidth="1"/>
    <col min="2313" max="2313" width="2" style="381" customWidth="1"/>
    <col min="2314" max="2314" width="7" style="381" customWidth="1"/>
    <col min="2315" max="2316" width="8.28515625" style="381" customWidth="1"/>
    <col min="2317" max="2317" width="8.5703125" style="381" customWidth="1"/>
    <col min="2318" max="2318" width="8.28515625" style="381" customWidth="1"/>
    <col min="2319" max="2319" width="2" style="381" customWidth="1"/>
    <col min="2320" max="2320" width="3.28515625" style="381" customWidth="1"/>
    <col min="2321" max="2560" width="9" style="381"/>
    <col min="2561" max="2561" width="3.28515625" style="381" customWidth="1"/>
    <col min="2562" max="2562" width="2" style="381" customWidth="1"/>
    <col min="2563" max="2567" width="8.28515625" style="381" customWidth="1"/>
    <col min="2568" max="2568" width="3.28515625" style="381" customWidth="1"/>
    <col min="2569" max="2569" width="2" style="381" customWidth="1"/>
    <col min="2570" max="2570" width="7" style="381" customWidth="1"/>
    <col min="2571" max="2572" width="8.28515625" style="381" customWidth="1"/>
    <col min="2573" max="2573" width="8.5703125" style="381" customWidth="1"/>
    <col min="2574" max="2574" width="8.28515625" style="381" customWidth="1"/>
    <col min="2575" max="2575" width="2" style="381" customWidth="1"/>
    <col min="2576" max="2576" width="3.28515625" style="381" customWidth="1"/>
    <col min="2577" max="2816" width="9" style="381"/>
    <col min="2817" max="2817" width="3.28515625" style="381" customWidth="1"/>
    <col min="2818" max="2818" width="2" style="381" customWidth="1"/>
    <col min="2819" max="2823" width="8.28515625" style="381" customWidth="1"/>
    <col min="2824" max="2824" width="3.28515625" style="381" customWidth="1"/>
    <col min="2825" max="2825" width="2" style="381" customWidth="1"/>
    <col min="2826" max="2826" width="7" style="381" customWidth="1"/>
    <col min="2827" max="2828" width="8.28515625" style="381" customWidth="1"/>
    <col min="2829" max="2829" width="8.5703125" style="381" customWidth="1"/>
    <col min="2830" max="2830" width="8.28515625" style="381" customWidth="1"/>
    <col min="2831" max="2831" width="2" style="381" customWidth="1"/>
    <col min="2832" max="2832" width="3.28515625" style="381" customWidth="1"/>
    <col min="2833" max="3072" width="9" style="381"/>
    <col min="3073" max="3073" width="3.28515625" style="381" customWidth="1"/>
    <col min="3074" max="3074" width="2" style="381" customWidth="1"/>
    <col min="3075" max="3079" width="8.28515625" style="381" customWidth="1"/>
    <col min="3080" max="3080" width="3.28515625" style="381" customWidth="1"/>
    <col min="3081" max="3081" width="2" style="381" customWidth="1"/>
    <col min="3082" max="3082" width="7" style="381" customWidth="1"/>
    <col min="3083" max="3084" width="8.28515625" style="381" customWidth="1"/>
    <col min="3085" max="3085" width="8.5703125" style="381" customWidth="1"/>
    <col min="3086" max="3086" width="8.28515625" style="381" customWidth="1"/>
    <col min="3087" max="3087" width="2" style="381" customWidth="1"/>
    <col min="3088" max="3088" width="3.28515625" style="381" customWidth="1"/>
    <col min="3089" max="3328" width="9" style="381"/>
    <col min="3329" max="3329" width="3.28515625" style="381" customWidth="1"/>
    <col min="3330" max="3330" width="2" style="381" customWidth="1"/>
    <col min="3331" max="3335" width="8.28515625" style="381" customWidth="1"/>
    <col min="3336" max="3336" width="3.28515625" style="381" customWidth="1"/>
    <col min="3337" max="3337" width="2" style="381" customWidth="1"/>
    <col min="3338" max="3338" width="7" style="381" customWidth="1"/>
    <col min="3339" max="3340" width="8.28515625" style="381" customWidth="1"/>
    <col min="3341" max="3341" width="8.5703125" style="381" customWidth="1"/>
    <col min="3342" max="3342" width="8.28515625" style="381" customWidth="1"/>
    <col min="3343" max="3343" width="2" style="381" customWidth="1"/>
    <col min="3344" max="3344" width="3.28515625" style="381" customWidth="1"/>
    <col min="3345" max="3584" width="9" style="381"/>
    <col min="3585" max="3585" width="3.28515625" style="381" customWidth="1"/>
    <col min="3586" max="3586" width="2" style="381" customWidth="1"/>
    <col min="3587" max="3591" width="8.28515625" style="381" customWidth="1"/>
    <col min="3592" max="3592" width="3.28515625" style="381" customWidth="1"/>
    <col min="3593" max="3593" width="2" style="381" customWidth="1"/>
    <col min="3594" max="3594" width="7" style="381" customWidth="1"/>
    <col min="3595" max="3596" width="8.28515625" style="381" customWidth="1"/>
    <col min="3597" max="3597" width="8.5703125" style="381" customWidth="1"/>
    <col min="3598" max="3598" width="8.28515625" style="381" customWidth="1"/>
    <col min="3599" max="3599" width="2" style="381" customWidth="1"/>
    <col min="3600" max="3600" width="3.28515625" style="381" customWidth="1"/>
    <col min="3601" max="3840" width="9" style="381"/>
    <col min="3841" max="3841" width="3.28515625" style="381" customWidth="1"/>
    <col min="3842" max="3842" width="2" style="381" customWidth="1"/>
    <col min="3843" max="3847" width="8.28515625" style="381" customWidth="1"/>
    <col min="3848" max="3848" width="3.28515625" style="381" customWidth="1"/>
    <col min="3849" max="3849" width="2" style="381" customWidth="1"/>
    <col min="3850" max="3850" width="7" style="381" customWidth="1"/>
    <col min="3851" max="3852" width="8.28515625" style="381" customWidth="1"/>
    <col min="3853" max="3853" width="8.5703125" style="381" customWidth="1"/>
    <col min="3854" max="3854" width="8.28515625" style="381" customWidth="1"/>
    <col min="3855" max="3855" width="2" style="381" customWidth="1"/>
    <col min="3856" max="3856" width="3.28515625" style="381" customWidth="1"/>
    <col min="3857" max="4096" width="9" style="381"/>
    <col min="4097" max="4097" width="3.28515625" style="381" customWidth="1"/>
    <col min="4098" max="4098" width="2" style="381" customWidth="1"/>
    <col min="4099" max="4103" width="8.28515625" style="381" customWidth="1"/>
    <col min="4104" max="4104" width="3.28515625" style="381" customWidth="1"/>
    <col min="4105" max="4105" width="2" style="381" customWidth="1"/>
    <col min="4106" max="4106" width="7" style="381" customWidth="1"/>
    <col min="4107" max="4108" width="8.28515625" style="381" customWidth="1"/>
    <col min="4109" max="4109" width="8.5703125" style="381" customWidth="1"/>
    <col min="4110" max="4110" width="8.28515625" style="381" customWidth="1"/>
    <col min="4111" max="4111" width="2" style="381" customWidth="1"/>
    <col min="4112" max="4112" width="3.28515625" style="381" customWidth="1"/>
    <col min="4113" max="4352" width="9" style="381"/>
    <col min="4353" max="4353" width="3.28515625" style="381" customWidth="1"/>
    <col min="4354" max="4354" width="2" style="381" customWidth="1"/>
    <col min="4355" max="4359" width="8.28515625" style="381" customWidth="1"/>
    <col min="4360" max="4360" width="3.28515625" style="381" customWidth="1"/>
    <col min="4361" max="4361" width="2" style="381" customWidth="1"/>
    <col min="4362" max="4362" width="7" style="381" customWidth="1"/>
    <col min="4363" max="4364" width="8.28515625" style="381" customWidth="1"/>
    <col min="4365" max="4365" width="8.5703125" style="381" customWidth="1"/>
    <col min="4366" max="4366" width="8.28515625" style="381" customWidth="1"/>
    <col min="4367" max="4367" width="2" style="381" customWidth="1"/>
    <col min="4368" max="4368" width="3.28515625" style="381" customWidth="1"/>
    <col min="4369" max="4608" width="9" style="381"/>
    <col min="4609" max="4609" width="3.28515625" style="381" customWidth="1"/>
    <col min="4610" max="4610" width="2" style="381" customWidth="1"/>
    <col min="4611" max="4615" width="8.28515625" style="381" customWidth="1"/>
    <col min="4616" max="4616" width="3.28515625" style="381" customWidth="1"/>
    <col min="4617" max="4617" width="2" style="381" customWidth="1"/>
    <col min="4618" max="4618" width="7" style="381" customWidth="1"/>
    <col min="4619" max="4620" width="8.28515625" style="381" customWidth="1"/>
    <col min="4621" max="4621" width="8.5703125" style="381" customWidth="1"/>
    <col min="4622" max="4622" width="8.28515625" style="381" customWidth="1"/>
    <col min="4623" max="4623" width="2" style="381" customWidth="1"/>
    <col min="4624" max="4624" width="3.28515625" style="381" customWidth="1"/>
    <col min="4625" max="4864" width="9" style="381"/>
    <col min="4865" max="4865" width="3.28515625" style="381" customWidth="1"/>
    <col min="4866" max="4866" width="2" style="381" customWidth="1"/>
    <col min="4867" max="4871" width="8.28515625" style="381" customWidth="1"/>
    <col min="4872" max="4872" width="3.28515625" style="381" customWidth="1"/>
    <col min="4873" max="4873" width="2" style="381" customWidth="1"/>
    <col min="4874" max="4874" width="7" style="381" customWidth="1"/>
    <col min="4875" max="4876" width="8.28515625" style="381" customWidth="1"/>
    <col min="4877" max="4877" width="8.5703125" style="381" customWidth="1"/>
    <col min="4878" max="4878" width="8.28515625" style="381" customWidth="1"/>
    <col min="4879" max="4879" width="2" style="381" customWidth="1"/>
    <col min="4880" max="4880" width="3.28515625" style="381" customWidth="1"/>
    <col min="4881" max="5120" width="9" style="381"/>
    <col min="5121" max="5121" width="3.28515625" style="381" customWidth="1"/>
    <col min="5122" max="5122" width="2" style="381" customWidth="1"/>
    <col min="5123" max="5127" width="8.28515625" style="381" customWidth="1"/>
    <col min="5128" max="5128" width="3.28515625" style="381" customWidth="1"/>
    <col min="5129" max="5129" width="2" style="381" customWidth="1"/>
    <col min="5130" max="5130" width="7" style="381" customWidth="1"/>
    <col min="5131" max="5132" width="8.28515625" style="381" customWidth="1"/>
    <col min="5133" max="5133" width="8.5703125" style="381" customWidth="1"/>
    <col min="5134" max="5134" width="8.28515625" style="381" customWidth="1"/>
    <col min="5135" max="5135" width="2" style="381" customWidth="1"/>
    <col min="5136" max="5136" width="3.28515625" style="381" customWidth="1"/>
    <col min="5137" max="5376" width="9" style="381"/>
    <col min="5377" max="5377" width="3.28515625" style="381" customWidth="1"/>
    <col min="5378" max="5378" width="2" style="381" customWidth="1"/>
    <col min="5379" max="5383" width="8.28515625" style="381" customWidth="1"/>
    <col min="5384" max="5384" width="3.28515625" style="381" customWidth="1"/>
    <col min="5385" max="5385" width="2" style="381" customWidth="1"/>
    <col min="5386" max="5386" width="7" style="381" customWidth="1"/>
    <col min="5387" max="5388" width="8.28515625" style="381" customWidth="1"/>
    <col min="5389" max="5389" width="8.5703125" style="381" customWidth="1"/>
    <col min="5390" max="5390" width="8.28515625" style="381" customWidth="1"/>
    <col min="5391" max="5391" width="2" style="381" customWidth="1"/>
    <col min="5392" max="5392" width="3.28515625" style="381" customWidth="1"/>
    <col min="5393" max="5632" width="9" style="381"/>
    <col min="5633" max="5633" width="3.28515625" style="381" customWidth="1"/>
    <col min="5634" max="5634" width="2" style="381" customWidth="1"/>
    <col min="5635" max="5639" width="8.28515625" style="381" customWidth="1"/>
    <col min="5640" max="5640" width="3.28515625" style="381" customWidth="1"/>
    <col min="5641" max="5641" width="2" style="381" customWidth="1"/>
    <col min="5642" max="5642" width="7" style="381" customWidth="1"/>
    <col min="5643" max="5644" width="8.28515625" style="381" customWidth="1"/>
    <col min="5645" max="5645" width="8.5703125" style="381" customWidth="1"/>
    <col min="5646" max="5646" width="8.28515625" style="381" customWidth="1"/>
    <col min="5647" max="5647" width="2" style="381" customWidth="1"/>
    <col min="5648" max="5648" width="3.28515625" style="381" customWidth="1"/>
    <col min="5649" max="5888" width="9" style="381"/>
    <col min="5889" max="5889" width="3.28515625" style="381" customWidth="1"/>
    <col min="5890" max="5890" width="2" style="381" customWidth="1"/>
    <col min="5891" max="5895" width="8.28515625" style="381" customWidth="1"/>
    <col min="5896" max="5896" width="3.28515625" style="381" customWidth="1"/>
    <col min="5897" max="5897" width="2" style="381" customWidth="1"/>
    <col min="5898" max="5898" width="7" style="381" customWidth="1"/>
    <col min="5899" max="5900" width="8.28515625" style="381" customWidth="1"/>
    <col min="5901" max="5901" width="8.5703125" style="381" customWidth="1"/>
    <col min="5902" max="5902" width="8.28515625" style="381" customWidth="1"/>
    <col min="5903" max="5903" width="2" style="381" customWidth="1"/>
    <col min="5904" max="5904" width="3.28515625" style="381" customWidth="1"/>
    <col min="5905" max="6144" width="9" style="381"/>
    <col min="6145" max="6145" width="3.28515625" style="381" customWidth="1"/>
    <col min="6146" max="6146" width="2" style="381" customWidth="1"/>
    <col min="6147" max="6151" width="8.28515625" style="381" customWidth="1"/>
    <col min="6152" max="6152" width="3.28515625" style="381" customWidth="1"/>
    <col min="6153" max="6153" width="2" style="381" customWidth="1"/>
    <col min="6154" max="6154" width="7" style="381" customWidth="1"/>
    <col min="6155" max="6156" width="8.28515625" style="381" customWidth="1"/>
    <col min="6157" max="6157" width="8.5703125" style="381" customWidth="1"/>
    <col min="6158" max="6158" width="8.28515625" style="381" customWidth="1"/>
    <col min="6159" max="6159" width="2" style="381" customWidth="1"/>
    <col min="6160" max="6160" width="3.28515625" style="381" customWidth="1"/>
    <col min="6161" max="6400" width="9" style="381"/>
    <col min="6401" max="6401" width="3.28515625" style="381" customWidth="1"/>
    <col min="6402" max="6402" width="2" style="381" customWidth="1"/>
    <col min="6403" max="6407" width="8.28515625" style="381" customWidth="1"/>
    <col min="6408" max="6408" width="3.28515625" style="381" customWidth="1"/>
    <col min="6409" max="6409" width="2" style="381" customWidth="1"/>
    <col min="6410" max="6410" width="7" style="381" customWidth="1"/>
    <col min="6411" max="6412" width="8.28515625" style="381" customWidth="1"/>
    <col min="6413" max="6413" width="8.5703125" style="381" customWidth="1"/>
    <col min="6414" max="6414" width="8.28515625" style="381" customWidth="1"/>
    <col min="6415" max="6415" width="2" style="381" customWidth="1"/>
    <col min="6416" max="6416" width="3.28515625" style="381" customWidth="1"/>
    <col min="6417" max="6656" width="9" style="381"/>
    <col min="6657" max="6657" width="3.28515625" style="381" customWidth="1"/>
    <col min="6658" max="6658" width="2" style="381" customWidth="1"/>
    <col min="6659" max="6663" width="8.28515625" style="381" customWidth="1"/>
    <col min="6664" max="6664" width="3.28515625" style="381" customWidth="1"/>
    <col min="6665" max="6665" width="2" style="381" customWidth="1"/>
    <col min="6666" max="6666" width="7" style="381" customWidth="1"/>
    <col min="6667" max="6668" width="8.28515625" style="381" customWidth="1"/>
    <col min="6669" max="6669" width="8.5703125" style="381" customWidth="1"/>
    <col min="6670" max="6670" width="8.28515625" style="381" customWidth="1"/>
    <col min="6671" max="6671" width="2" style="381" customWidth="1"/>
    <col min="6672" max="6672" width="3.28515625" style="381" customWidth="1"/>
    <col min="6673" max="6912" width="9" style="381"/>
    <col min="6913" max="6913" width="3.28515625" style="381" customWidth="1"/>
    <col min="6914" max="6914" width="2" style="381" customWidth="1"/>
    <col min="6915" max="6919" width="8.28515625" style="381" customWidth="1"/>
    <col min="6920" max="6920" width="3.28515625" style="381" customWidth="1"/>
    <col min="6921" max="6921" width="2" style="381" customWidth="1"/>
    <col min="6922" max="6922" width="7" style="381" customWidth="1"/>
    <col min="6923" max="6924" width="8.28515625" style="381" customWidth="1"/>
    <col min="6925" max="6925" width="8.5703125" style="381" customWidth="1"/>
    <col min="6926" max="6926" width="8.28515625" style="381" customWidth="1"/>
    <col min="6927" max="6927" width="2" style="381" customWidth="1"/>
    <col min="6928" max="6928" width="3.28515625" style="381" customWidth="1"/>
    <col min="6929" max="7168" width="9" style="381"/>
    <col min="7169" max="7169" width="3.28515625" style="381" customWidth="1"/>
    <col min="7170" max="7170" width="2" style="381" customWidth="1"/>
    <col min="7171" max="7175" width="8.28515625" style="381" customWidth="1"/>
    <col min="7176" max="7176" width="3.28515625" style="381" customWidth="1"/>
    <col min="7177" max="7177" width="2" style="381" customWidth="1"/>
    <col min="7178" max="7178" width="7" style="381" customWidth="1"/>
    <col min="7179" max="7180" width="8.28515625" style="381" customWidth="1"/>
    <col min="7181" max="7181" width="8.5703125" style="381" customWidth="1"/>
    <col min="7182" max="7182" width="8.28515625" style="381" customWidth="1"/>
    <col min="7183" max="7183" width="2" style="381" customWidth="1"/>
    <col min="7184" max="7184" width="3.28515625" style="381" customWidth="1"/>
    <col min="7185" max="7424" width="9" style="381"/>
    <col min="7425" max="7425" width="3.28515625" style="381" customWidth="1"/>
    <col min="7426" max="7426" width="2" style="381" customWidth="1"/>
    <col min="7427" max="7431" width="8.28515625" style="381" customWidth="1"/>
    <col min="7432" max="7432" width="3.28515625" style="381" customWidth="1"/>
    <col min="7433" max="7433" width="2" style="381" customWidth="1"/>
    <col min="7434" max="7434" width="7" style="381" customWidth="1"/>
    <col min="7435" max="7436" width="8.28515625" style="381" customWidth="1"/>
    <col min="7437" max="7437" width="8.5703125" style="381" customWidth="1"/>
    <col min="7438" max="7438" width="8.28515625" style="381" customWidth="1"/>
    <col min="7439" max="7439" width="2" style="381" customWidth="1"/>
    <col min="7440" max="7440" width="3.28515625" style="381" customWidth="1"/>
    <col min="7441" max="7680" width="9" style="381"/>
    <col min="7681" max="7681" width="3.28515625" style="381" customWidth="1"/>
    <col min="7682" max="7682" width="2" style="381" customWidth="1"/>
    <col min="7683" max="7687" width="8.28515625" style="381" customWidth="1"/>
    <col min="7688" max="7688" width="3.28515625" style="381" customWidth="1"/>
    <col min="7689" max="7689" width="2" style="381" customWidth="1"/>
    <col min="7690" max="7690" width="7" style="381" customWidth="1"/>
    <col min="7691" max="7692" width="8.28515625" style="381" customWidth="1"/>
    <col min="7693" max="7693" width="8.5703125" style="381" customWidth="1"/>
    <col min="7694" max="7694" width="8.28515625" style="381" customWidth="1"/>
    <col min="7695" max="7695" width="2" style="381" customWidth="1"/>
    <col min="7696" max="7696" width="3.28515625" style="381" customWidth="1"/>
    <col min="7697" max="7936" width="9" style="381"/>
    <col min="7937" max="7937" width="3.28515625" style="381" customWidth="1"/>
    <col min="7938" max="7938" width="2" style="381" customWidth="1"/>
    <col min="7939" max="7943" width="8.28515625" style="381" customWidth="1"/>
    <col min="7944" max="7944" width="3.28515625" style="381" customWidth="1"/>
    <col min="7945" max="7945" width="2" style="381" customWidth="1"/>
    <col min="7946" max="7946" width="7" style="381" customWidth="1"/>
    <col min="7947" max="7948" width="8.28515625" style="381" customWidth="1"/>
    <col min="7949" max="7949" width="8.5703125" style="381" customWidth="1"/>
    <col min="7950" max="7950" width="8.28515625" style="381" customWidth="1"/>
    <col min="7951" max="7951" width="2" style="381" customWidth="1"/>
    <col min="7952" max="7952" width="3.28515625" style="381" customWidth="1"/>
    <col min="7953" max="8192" width="9" style="381"/>
    <col min="8193" max="8193" width="3.28515625" style="381" customWidth="1"/>
    <col min="8194" max="8194" width="2" style="381" customWidth="1"/>
    <col min="8195" max="8199" width="8.28515625" style="381" customWidth="1"/>
    <col min="8200" max="8200" width="3.28515625" style="381" customWidth="1"/>
    <col min="8201" max="8201" width="2" style="381" customWidth="1"/>
    <col min="8202" max="8202" width="7" style="381" customWidth="1"/>
    <col min="8203" max="8204" width="8.28515625" style="381" customWidth="1"/>
    <col min="8205" max="8205" width="8.5703125" style="381" customWidth="1"/>
    <col min="8206" max="8206" width="8.28515625" style="381" customWidth="1"/>
    <col min="8207" max="8207" width="2" style="381" customWidth="1"/>
    <col min="8208" max="8208" width="3.28515625" style="381" customWidth="1"/>
    <col min="8209" max="8448" width="9" style="381"/>
    <col min="8449" max="8449" width="3.28515625" style="381" customWidth="1"/>
    <col min="8450" max="8450" width="2" style="381" customWidth="1"/>
    <col min="8451" max="8455" width="8.28515625" style="381" customWidth="1"/>
    <col min="8456" max="8456" width="3.28515625" style="381" customWidth="1"/>
    <col min="8457" max="8457" width="2" style="381" customWidth="1"/>
    <col min="8458" max="8458" width="7" style="381" customWidth="1"/>
    <col min="8459" max="8460" width="8.28515625" style="381" customWidth="1"/>
    <col min="8461" max="8461" width="8.5703125" style="381" customWidth="1"/>
    <col min="8462" max="8462" width="8.28515625" style="381" customWidth="1"/>
    <col min="8463" max="8463" width="2" style="381" customWidth="1"/>
    <col min="8464" max="8464" width="3.28515625" style="381" customWidth="1"/>
    <col min="8465" max="8704" width="9" style="381"/>
    <col min="8705" max="8705" width="3.28515625" style="381" customWidth="1"/>
    <col min="8706" max="8706" width="2" style="381" customWidth="1"/>
    <col min="8707" max="8711" width="8.28515625" style="381" customWidth="1"/>
    <col min="8712" max="8712" width="3.28515625" style="381" customWidth="1"/>
    <col min="8713" max="8713" width="2" style="381" customWidth="1"/>
    <col min="8714" max="8714" width="7" style="381" customWidth="1"/>
    <col min="8715" max="8716" width="8.28515625" style="381" customWidth="1"/>
    <col min="8717" max="8717" width="8.5703125" style="381" customWidth="1"/>
    <col min="8718" max="8718" width="8.28515625" style="381" customWidth="1"/>
    <col min="8719" max="8719" width="2" style="381" customWidth="1"/>
    <col min="8720" max="8720" width="3.28515625" style="381" customWidth="1"/>
    <col min="8721" max="8960" width="9" style="381"/>
    <col min="8961" max="8961" width="3.28515625" style="381" customWidth="1"/>
    <col min="8962" max="8962" width="2" style="381" customWidth="1"/>
    <col min="8963" max="8967" width="8.28515625" style="381" customWidth="1"/>
    <col min="8968" max="8968" width="3.28515625" style="381" customWidth="1"/>
    <col min="8969" max="8969" width="2" style="381" customWidth="1"/>
    <col min="8970" max="8970" width="7" style="381" customWidth="1"/>
    <col min="8971" max="8972" width="8.28515625" style="381" customWidth="1"/>
    <col min="8973" max="8973" width="8.5703125" style="381" customWidth="1"/>
    <col min="8974" max="8974" width="8.28515625" style="381" customWidth="1"/>
    <col min="8975" max="8975" width="2" style="381" customWidth="1"/>
    <col min="8976" max="8976" width="3.28515625" style="381" customWidth="1"/>
    <col min="8977" max="9216" width="9" style="381"/>
    <col min="9217" max="9217" width="3.28515625" style="381" customWidth="1"/>
    <col min="9218" max="9218" width="2" style="381" customWidth="1"/>
    <col min="9219" max="9223" width="8.28515625" style="381" customWidth="1"/>
    <col min="9224" max="9224" width="3.28515625" style="381" customWidth="1"/>
    <col min="9225" max="9225" width="2" style="381" customWidth="1"/>
    <col min="9226" max="9226" width="7" style="381" customWidth="1"/>
    <col min="9227" max="9228" width="8.28515625" style="381" customWidth="1"/>
    <col min="9229" max="9229" width="8.5703125" style="381" customWidth="1"/>
    <col min="9230" max="9230" width="8.28515625" style="381" customWidth="1"/>
    <col min="9231" max="9231" width="2" style="381" customWidth="1"/>
    <col min="9232" max="9232" width="3.28515625" style="381" customWidth="1"/>
    <col min="9233" max="9472" width="9" style="381"/>
    <col min="9473" max="9473" width="3.28515625" style="381" customWidth="1"/>
    <col min="9474" max="9474" width="2" style="381" customWidth="1"/>
    <col min="9475" max="9479" width="8.28515625" style="381" customWidth="1"/>
    <col min="9480" max="9480" width="3.28515625" style="381" customWidth="1"/>
    <col min="9481" max="9481" width="2" style="381" customWidth="1"/>
    <col min="9482" max="9482" width="7" style="381" customWidth="1"/>
    <col min="9483" max="9484" width="8.28515625" style="381" customWidth="1"/>
    <col min="9485" max="9485" width="8.5703125" style="381" customWidth="1"/>
    <col min="9486" max="9486" width="8.28515625" style="381" customWidth="1"/>
    <col min="9487" max="9487" width="2" style="381" customWidth="1"/>
    <col min="9488" max="9488" width="3.28515625" style="381" customWidth="1"/>
    <col min="9489" max="9728" width="9" style="381"/>
    <col min="9729" max="9729" width="3.28515625" style="381" customWidth="1"/>
    <col min="9730" max="9730" width="2" style="381" customWidth="1"/>
    <col min="9731" max="9735" width="8.28515625" style="381" customWidth="1"/>
    <col min="9736" max="9736" width="3.28515625" style="381" customWidth="1"/>
    <col min="9737" max="9737" width="2" style="381" customWidth="1"/>
    <col min="9738" max="9738" width="7" style="381" customWidth="1"/>
    <col min="9739" max="9740" width="8.28515625" style="381" customWidth="1"/>
    <col min="9741" max="9741" width="8.5703125" style="381" customWidth="1"/>
    <col min="9742" max="9742" width="8.28515625" style="381" customWidth="1"/>
    <col min="9743" max="9743" width="2" style="381" customWidth="1"/>
    <col min="9744" max="9744" width="3.28515625" style="381" customWidth="1"/>
    <col min="9745" max="9984" width="9" style="381"/>
    <col min="9985" max="9985" width="3.28515625" style="381" customWidth="1"/>
    <col min="9986" max="9986" width="2" style="381" customWidth="1"/>
    <col min="9987" max="9991" width="8.28515625" style="381" customWidth="1"/>
    <col min="9992" max="9992" width="3.28515625" style="381" customWidth="1"/>
    <col min="9993" max="9993" width="2" style="381" customWidth="1"/>
    <col min="9994" max="9994" width="7" style="381" customWidth="1"/>
    <col min="9995" max="9996" width="8.28515625" style="381" customWidth="1"/>
    <col min="9997" max="9997" width="8.5703125" style="381" customWidth="1"/>
    <col min="9998" max="9998" width="8.28515625" style="381" customWidth="1"/>
    <col min="9999" max="9999" width="2" style="381" customWidth="1"/>
    <col min="10000" max="10000" width="3.28515625" style="381" customWidth="1"/>
    <col min="10001" max="10240" width="9" style="381"/>
    <col min="10241" max="10241" width="3.28515625" style="381" customWidth="1"/>
    <col min="10242" max="10242" width="2" style="381" customWidth="1"/>
    <col min="10243" max="10247" width="8.28515625" style="381" customWidth="1"/>
    <col min="10248" max="10248" width="3.28515625" style="381" customWidth="1"/>
    <col min="10249" max="10249" width="2" style="381" customWidth="1"/>
    <col min="10250" max="10250" width="7" style="381" customWidth="1"/>
    <col min="10251" max="10252" width="8.28515625" style="381" customWidth="1"/>
    <col min="10253" max="10253" width="8.5703125" style="381" customWidth="1"/>
    <col min="10254" max="10254" width="8.28515625" style="381" customWidth="1"/>
    <col min="10255" max="10255" width="2" style="381" customWidth="1"/>
    <col min="10256" max="10256" width="3.28515625" style="381" customWidth="1"/>
    <col min="10257" max="10496" width="9" style="381"/>
    <col min="10497" max="10497" width="3.28515625" style="381" customWidth="1"/>
    <col min="10498" max="10498" width="2" style="381" customWidth="1"/>
    <col min="10499" max="10503" width="8.28515625" style="381" customWidth="1"/>
    <col min="10504" max="10504" width="3.28515625" style="381" customWidth="1"/>
    <col min="10505" max="10505" width="2" style="381" customWidth="1"/>
    <col min="10506" max="10506" width="7" style="381" customWidth="1"/>
    <col min="10507" max="10508" width="8.28515625" style="381" customWidth="1"/>
    <col min="10509" max="10509" width="8.5703125" style="381" customWidth="1"/>
    <col min="10510" max="10510" width="8.28515625" style="381" customWidth="1"/>
    <col min="10511" max="10511" width="2" style="381" customWidth="1"/>
    <col min="10512" max="10512" width="3.28515625" style="381" customWidth="1"/>
    <col min="10513" max="10752" width="9" style="381"/>
    <col min="10753" max="10753" width="3.28515625" style="381" customWidth="1"/>
    <col min="10754" max="10754" width="2" style="381" customWidth="1"/>
    <col min="10755" max="10759" width="8.28515625" style="381" customWidth="1"/>
    <col min="10760" max="10760" width="3.28515625" style="381" customWidth="1"/>
    <col min="10761" max="10761" width="2" style="381" customWidth="1"/>
    <col min="10762" max="10762" width="7" style="381" customWidth="1"/>
    <col min="10763" max="10764" width="8.28515625" style="381" customWidth="1"/>
    <col min="10765" max="10765" width="8.5703125" style="381" customWidth="1"/>
    <col min="10766" max="10766" width="8.28515625" style="381" customWidth="1"/>
    <col min="10767" max="10767" width="2" style="381" customWidth="1"/>
    <col min="10768" max="10768" width="3.28515625" style="381" customWidth="1"/>
    <col min="10769" max="11008" width="9" style="381"/>
    <col min="11009" max="11009" width="3.28515625" style="381" customWidth="1"/>
    <col min="11010" max="11010" width="2" style="381" customWidth="1"/>
    <col min="11011" max="11015" width="8.28515625" style="381" customWidth="1"/>
    <col min="11016" max="11016" width="3.28515625" style="381" customWidth="1"/>
    <col min="11017" max="11017" width="2" style="381" customWidth="1"/>
    <col min="11018" max="11018" width="7" style="381" customWidth="1"/>
    <col min="11019" max="11020" width="8.28515625" style="381" customWidth="1"/>
    <col min="11021" max="11021" width="8.5703125" style="381" customWidth="1"/>
    <col min="11022" max="11022" width="8.28515625" style="381" customWidth="1"/>
    <col min="11023" max="11023" width="2" style="381" customWidth="1"/>
    <col min="11024" max="11024" width="3.28515625" style="381" customWidth="1"/>
    <col min="11025" max="11264" width="9" style="381"/>
    <col min="11265" max="11265" width="3.28515625" style="381" customWidth="1"/>
    <col min="11266" max="11266" width="2" style="381" customWidth="1"/>
    <col min="11267" max="11271" width="8.28515625" style="381" customWidth="1"/>
    <col min="11272" max="11272" width="3.28515625" style="381" customWidth="1"/>
    <col min="11273" max="11273" width="2" style="381" customWidth="1"/>
    <col min="11274" max="11274" width="7" style="381" customWidth="1"/>
    <col min="11275" max="11276" width="8.28515625" style="381" customWidth="1"/>
    <col min="11277" max="11277" width="8.5703125" style="381" customWidth="1"/>
    <col min="11278" max="11278" width="8.28515625" style="381" customWidth="1"/>
    <col min="11279" max="11279" width="2" style="381" customWidth="1"/>
    <col min="11280" max="11280" width="3.28515625" style="381" customWidth="1"/>
    <col min="11281" max="11520" width="9" style="381"/>
    <col min="11521" max="11521" width="3.28515625" style="381" customWidth="1"/>
    <col min="11522" max="11522" width="2" style="381" customWidth="1"/>
    <col min="11523" max="11527" width="8.28515625" style="381" customWidth="1"/>
    <col min="11528" max="11528" width="3.28515625" style="381" customWidth="1"/>
    <col min="11529" max="11529" width="2" style="381" customWidth="1"/>
    <col min="11530" max="11530" width="7" style="381" customWidth="1"/>
    <col min="11531" max="11532" width="8.28515625" style="381" customWidth="1"/>
    <col min="11533" max="11533" width="8.5703125" style="381" customWidth="1"/>
    <col min="11534" max="11534" width="8.28515625" style="381" customWidth="1"/>
    <col min="11535" max="11535" width="2" style="381" customWidth="1"/>
    <col min="11536" max="11536" width="3.28515625" style="381" customWidth="1"/>
    <col min="11537" max="11776" width="9" style="381"/>
    <col min="11777" max="11777" width="3.28515625" style="381" customWidth="1"/>
    <col min="11778" max="11778" width="2" style="381" customWidth="1"/>
    <col min="11779" max="11783" width="8.28515625" style="381" customWidth="1"/>
    <col min="11784" max="11784" width="3.28515625" style="381" customWidth="1"/>
    <col min="11785" max="11785" width="2" style="381" customWidth="1"/>
    <col min="11786" max="11786" width="7" style="381" customWidth="1"/>
    <col min="11787" max="11788" width="8.28515625" style="381" customWidth="1"/>
    <col min="11789" max="11789" width="8.5703125" style="381" customWidth="1"/>
    <col min="11790" max="11790" width="8.28515625" style="381" customWidth="1"/>
    <col min="11791" max="11791" width="2" style="381" customWidth="1"/>
    <col min="11792" max="11792" width="3.28515625" style="381" customWidth="1"/>
    <col min="11793" max="12032" width="9" style="381"/>
    <col min="12033" max="12033" width="3.28515625" style="381" customWidth="1"/>
    <col min="12034" max="12034" width="2" style="381" customWidth="1"/>
    <col min="12035" max="12039" width="8.28515625" style="381" customWidth="1"/>
    <col min="12040" max="12040" width="3.28515625" style="381" customWidth="1"/>
    <col min="12041" max="12041" width="2" style="381" customWidth="1"/>
    <col min="12042" max="12042" width="7" style="381" customWidth="1"/>
    <col min="12043" max="12044" width="8.28515625" style="381" customWidth="1"/>
    <col min="12045" max="12045" width="8.5703125" style="381" customWidth="1"/>
    <col min="12046" max="12046" width="8.28515625" style="381" customWidth="1"/>
    <col min="12047" max="12047" width="2" style="381" customWidth="1"/>
    <col min="12048" max="12048" width="3.28515625" style="381" customWidth="1"/>
    <col min="12049" max="12288" width="9" style="381"/>
    <col min="12289" max="12289" width="3.28515625" style="381" customWidth="1"/>
    <col min="12290" max="12290" width="2" style="381" customWidth="1"/>
    <col min="12291" max="12295" width="8.28515625" style="381" customWidth="1"/>
    <col min="12296" max="12296" width="3.28515625" style="381" customWidth="1"/>
    <col min="12297" max="12297" width="2" style="381" customWidth="1"/>
    <col min="12298" max="12298" width="7" style="381" customWidth="1"/>
    <col min="12299" max="12300" width="8.28515625" style="381" customWidth="1"/>
    <col min="12301" max="12301" width="8.5703125" style="381" customWidth="1"/>
    <col min="12302" max="12302" width="8.28515625" style="381" customWidth="1"/>
    <col min="12303" max="12303" width="2" style="381" customWidth="1"/>
    <col min="12304" max="12304" width="3.28515625" style="381" customWidth="1"/>
    <col min="12305" max="12544" width="9" style="381"/>
    <col min="12545" max="12545" width="3.28515625" style="381" customWidth="1"/>
    <col min="12546" max="12546" width="2" style="381" customWidth="1"/>
    <col min="12547" max="12551" width="8.28515625" style="381" customWidth="1"/>
    <col min="12552" max="12552" width="3.28515625" style="381" customWidth="1"/>
    <col min="12553" max="12553" width="2" style="381" customWidth="1"/>
    <col min="12554" max="12554" width="7" style="381" customWidth="1"/>
    <col min="12555" max="12556" width="8.28515625" style="381" customWidth="1"/>
    <col min="12557" max="12557" width="8.5703125" style="381" customWidth="1"/>
    <col min="12558" max="12558" width="8.28515625" style="381" customWidth="1"/>
    <col min="12559" max="12559" width="2" style="381" customWidth="1"/>
    <col min="12560" max="12560" width="3.28515625" style="381" customWidth="1"/>
    <col min="12561" max="12800" width="9" style="381"/>
    <col min="12801" max="12801" width="3.28515625" style="381" customWidth="1"/>
    <col min="12802" max="12802" width="2" style="381" customWidth="1"/>
    <col min="12803" max="12807" width="8.28515625" style="381" customWidth="1"/>
    <col min="12808" max="12808" width="3.28515625" style="381" customWidth="1"/>
    <col min="12809" max="12809" width="2" style="381" customWidth="1"/>
    <col min="12810" max="12810" width="7" style="381" customWidth="1"/>
    <col min="12811" max="12812" width="8.28515625" style="381" customWidth="1"/>
    <col min="12813" max="12813" width="8.5703125" style="381" customWidth="1"/>
    <col min="12814" max="12814" width="8.28515625" style="381" customWidth="1"/>
    <col min="12815" max="12815" width="2" style="381" customWidth="1"/>
    <col min="12816" max="12816" width="3.28515625" style="381" customWidth="1"/>
    <col min="12817" max="13056" width="9" style="381"/>
    <col min="13057" max="13057" width="3.28515625" style="381" customWidth="1"/>
    <col min="13058" max="13058" width="2" style="381" customWidth="1"/>
    <col min="13059" max="13063" width="8.28515625" style="381" customWidth="1"/>
    <col min="13064" max="13064" width="3.28515625" style="381" customWidth="1"/>
    <col min="13065" max="13065" width="2" style="381" customWidth="1"/>
    <col min="13066" max="13066" width="7" style="381" customWidth="1"/>
    <col min="13067" max="13068" width="8.28515625" style="381" customWidth="1"/>
    <col min="13069" max="13069" width="8.5703125" style="381" customWidth="1"/>
    <col min="13070" max="13070" width="8.28515625" style="381" customWidth="1"/>
    <col min="13071" max="13071" width="2" style="381" customWidth="1"/>
    <col min="13072" max="13072" width="3.28515625" style="381" customWidth="1"/>
    <col min="13073" max="13312" width="9" style="381"/>
    <col min="13313" max="13313" width="3.28515625" style="381" customWidth="1"/>
    <col min="13314" max="13314" width="2" style="381" customWidth="1"/>
    <col min="13315" max="13319" width="8.28515625" style="381" customWidth="1"/>
    <col min="13320" max="13320" width="3.28515625" style="381" customWidth="1"/>
    <col min="13321" max="13321" width="2" style="381" customWidth="1"/>
    <col min="13322" max="13322" width="7" style="381" customWidth="1"/>
    <col min="13323" max="13324" width="8.28515625" style="381" customWidth="1"/>
    <col min="13325" max="13325" width="8.5703125" style="381" customWidth="1"/>
    <col min="13326" max="13326" width="8.28515625" style="381" customWidth="1"/>
    <col min="13327" max="13327" width="2" style="381" customWidth="1"/>
    <col min="13328" max="13328" width="3.28515625" style="381" customWidth="1"/>
    <col min="13329" max="13568" width="9" style="381"/>
    <col min="13569" max="13569" width="3.28515625" style="381" customWidth="1"/>
    <col min="13570" max="13570" width="2" style="381" customWidth="1"/>
    <col min="13571" max="13575" width="8.28515625" style="381" customWidth="1"/>
    <col min="13576" max="13576" width="3.28515625" style="381" customWidth="1"/>
    <col min="13577" max="13577" width="2" style="381" customWidth="1"/>
    <col min="13578" max="13578" width="7" style="381" customWidth="1"/>
    <col min="13579" max="13580" width="8.28515625" style="381" customWidth="1"/>
    <col min="13581" max="13581" width="8.5703125" style="381" customWidth="1"/>
    <col min="13582" max="13582" width="8.28515625" style="381" customWidth="1"/>
    <col min="13583" max="13583" width="2" style="381" customWidth="1"/>
    <col min="13584" max="13584" width="3.28515625" style="381" customWidth="1"/>
    <col min="13585" max="13824" width="9" style="381"/>
    <col min="13825" max="13825" width="3.28515625" style="381" customWidth="1"/>
    <col min="13826" max="13826" width="2" style="381" customWidth="1"/>
    <col min="13827" max="13831" width="8.28515625" style="381" customWidth="1"/>
    <col min="13832" max="13832" width="3.28515625" style="381" customWidth="1"/>
    <col min="13833" max="13833" width="2" style="381" customWidth="1"/>
    <col min="13834" max="13834" width="7" style="381" customWidth="1"/>
    <col min="13835" max="13836" width="8.28515625" style="381" customWidth="1"/>
    <col min="13837" max="13837" width="8.5703125" style="381" customWidth="1"/>
    <col min="13838" max="13838" width="8.28515625" style="381" customWidth="1"/>
    <col min="13839" max="13839" width="2" style="381" customWidth="1"/>
    <col min="13840" max="13840" width="3.28515625" style="381" customWidth="1"/>
    <col min="13841" max="14080" width="9" style="381"/>
    <col min="14081" max="14081" width="3.28515625" style="381" customWidth="1"/>
    <col min="14082" max="14082" width="2" style="381" customWidth="1"/>
    <col min="14083" max="14087" width="8.28515625" style="381" customWidth="1"/>
    <col min="14088" max="14088" width="3.28515625" style="381" customWidth="1"/>
    <col min="14089" max="14089" width="2" style="381" customWidth="1"/>
    <col min="14090" max="14090" width="7" style="381" customWidth="1"/>
    <col min="14091" max="14092" width="8.28515625" style="381" customWidth="1"/>
    <col min="14093" max="14093" width="8.5703125" style="381" customWidth="1"/>
    <col min="14094" max="14094" width="8.28515625" style="381" customWidth="1"/>
    <col min="14095" max="14095" width="2" style="381" customWidth="1"/>
    <col min="14096" max="14096" width="3.28515625" style="381" customWidth="1"/>
    <col min="14097" max="14336" width="9" style="381"/>
    <col min="14337" max="14337" width="3.28515625" style="381" customWidth="1"/>
    <col min="14338" max="14338" width="2" style="381" customWidth="1"/>
    <col min="14339" max="14343" width="8.28515625" style="381" customWidth="1"/>
    <col min="14344" max="14344" width="3.28515625" style="381" customWidth="1"/>
    <col min="14345" max="14345" width="2" style="381" customWidth="1"/>
    <col min="14346" max="14346" width="7" style="381" customWidth="1"/>
    <col min="14347" max="14348" width="8.28515625" style="381" customWidth="1"/>
    <col min="14349" max="14349" width="8.5703125" style="381" customWidth="1"/>
    <col min="14350" max="14350" width="8.28515625" style="381" customWidth="1"/>
    <col min="14351" max="14351" width="2" style="381" customWidth="1"/>
    <col min="14352" max="14352" width="3.28515625" style="381" customWidth="1"/>
    <col min="14353" max="14592" width="9" style="381"/>
    <col min="14593" max="14593" width="3.28515625" style="381" customWidth="1"/>
    <col min="14594" max="14594" width="2" style="381" customWidth="1"/>
    <col min="14595" max="14599" width="8.28515625" style="381" customWidth="1"/>
    <col min="14600" max="14600" width="3.28515625" style="381" customWidth="1"/>
    <col min="14601" max="14601" width="2" style="381" customWidth="1"/>
    <col min="14602" max="14602" width="7" style="381" customWidth="1"/>
    <col min="14603" max="14604" width="8.28515625" style="381" customWidth="1"/>
    <col min="14605" max="14605" width="8.5703125" style="381" customWidth="1"/>
    <col min="14606" max="14606" width="8.28515625" style="381" customWidth="1"/>
    <col min="14607" max="14607" width="2" style="381" customWidth="1"/>
    <col min="14608" max="14608" width="3.28515625" style="381" customWidth="1"/>
    <col min="14609" max="14848" width="9" style="381"/>
    <col min="14849" max="14849" width="3.28515625" style="381" customWidth="1"/>
    <col min="14850" max="14850" width="2" style="381" customWidth="1"/>
    <col min="14851" max="14855" width="8.28515625" style="381" customWidth="1"/>
    <col min="14856" max="14856" width="3.28515625" style="381" customWidth="1"/>
    <col min="14857" max="14857" width="2" style="381" customWidth="1"/>
    <col min="14858" max="14858" width="7" style="381" customWidth="1"/>
    <col min="14859" max="14860" width="8.28515625" style="381" customWidth="1"/>
    <col min="14861" max="14861" width="8.5703125" style="381" customWidth="1"/>
    <col min="14862" max="14862" width="8.28515625" style="381" customWidth="1"/>
    <col min="14863" max="14863" width="2" style="381" customWidth="1"/>
    <col min="14864" max="14864" width="3.28515625" style="381" customWidth="1"/>
    <col min="14865" max="15104" width="9" style="381"/>
    <col min="15105" max="15105" width="3.28515625" style="381" customWidth="1"/>
    <col min="15106" max="15106" width="2" style="381" customWidth="1"/>
    <col min="15107" max="15111" width="8.28515625" style="381" customWidth="1"/>
    <col min="15112" max="15112" width="3.28515625" style="381" customWidth="1"/>
    <col min="15113" max="15113" width="2" style="381" customWidth="1"/>
    <col min="15114" max="15114" width="7" style="381" customWidth="1"/>
    <col min="15115" max="15116" width="8.28515625" style="381" customWidth="1"/>
    <col min="15117" max="15117" width="8.5703125" style="381" customWidth="1"/>
    <col min="15118" max="15118" width="8.28515625" style="381" customWidth="1"/>
    <col min="15119" max="15119" width="2" style="381" customWidth="1"/>
    <col min="15120" max="15120" width="3.28515625" style="381" customWidth="1"/>
    <col min="15121" max="15360" width="9" style="381"/>
    <col min="15361" max="15361" width="3.28515625" style="381" customWidth="1"/>
    <col min="15362" max="15362" width="2" style="381" customWidth="1"/>
    <col min="15363" max="15367" width="8.28515625" style="381" customWidth="1"/>
    <col min="15368" max="15368" width="3.28515625" style="381" customWidth="1"/>
    <col min="15369" max="15369" width="2" style="381" customWidth="1"/>
    <col min="15370" max="15370" width="7" style="381" customWidth="1"/>
    <col min="15371" max="15372" width="8.28515625" style="381" customWidth="1"/>
    <col min="15373" max="15373" width="8.5703125" style="381" customWidth="1"/>
    <col min="15374" max="15374" width="8.28515625" style="381" customWidth="1"/>
    <col min="15375" max="15375" width="2" style="381" customWidth="1"/>
    <col min="15376" max="15376" width="3.28515625" style="381" customWidth="1"/>
    <col min="15377" max="15616" width="9" style="381"/>
    <col min="15617" max="15617" width="3.28515625" style="381" customWidth="1"/>
    <col min="15618" max="15618" width="2" style="381" customWidth="1"/>
    <col min="15619" max="15623" width="8.28515625" style="381" customWidth="1"/>
    <col min="15624" max="15624" width="3.28515625" style="381" customWidth="1"/>
    <col min="15625" max="15625" width="2" style="381" customWidth="1"/>
    <col min="15626" max="15626" width="7" style="381" customWidth="1"/>
    <col min="15627" max="15628" width="8.28515625" style="381" customWidth="1"/>
    <col min="15629" max="15629" width="8.5703125" style="381" customWidth="1"/>
    <col min="15630" max="15630" width="8.28515625" style="381" customWidth="1"/>
    <col min="15631" max="15631" width="2" style="381" customWidth="1"/>
    <col min="15632" max="15632" width="3.28515625" style="381" customWidth="1"/>
    <col min="15633" max="15872" width="9" style="381"/>
    <col min="15873" max="15873" width="3.28515625" style="381" customWidth="1"/>
    <col min="15874" max="15874" width="2" style="381" customWidth="1"/>
    <col min="15875" max="15879" width="8.28515625" style="381" customWidth="1"/>
    <col min="15880" max="15880" width="3.28515625" style="381" customWidth="1"/>
    <col min="15881" max="15881" width="2" style="381" customWidth="1"/>
    <col min="15882" max="15882" width="7" style="381" customWidth="1"/>
    <col min="15883" max="15884" width="8.28515625" style="381" customWidth="1"/>
    <col min="15885" max="15885" width="8.5703125" style="381" customWidth="1"/>
    <col min="15886" max="15886" width="8.28515625" style="381" customWidth="1"/>
    <col min="15887" max="15887" width="2" style="381" customWidth="1"/>
    <col min="15888" max="15888" width="3.28515625" style="381" customWidth="1"/>
    <col min="15889" max="16128" width="9" style="381"/>
    <col min="16129" max="16129" width="3.28515625" style="381" customWidth="1"/>
    <col min="16130" max="16130" width="2" style="381" customWidth="1"/>
    <col min="16131" max="16135" width="8.28515625" style="381" customWidth="1"/>
    <col min="16136" max="16136" width="3.28515625" style="381" customWidth="1"/>
    <col min="16137" max="16137" width="2" style="381" customWidth="1"/>
    <col min="16138" max="16138" width="7" style="381" customWidth="1"/>
    <col min="16139" max="16140" width="8.28515625" style="381" customWidth="1"/>
    <col min="16141" max="16141" width="8.5703125" style="381" customWidth="1"/>
    <col min="16142" max="16142" width="8.28515625" style="381" customWidth="1"/>
    <col min="16143" max="16143" width="2" style="381" customWidth="1"/>
    <col min="16144" max="16144" width="3.28515625" style="381" customWidth="1"/>
    <col min="16145" max="16384" width="9" style="381"/>
  </cols>
  <sheetData>
    <row r="1" spans="1:16" ht="9.9499999999999993" customHeight="1">
      <c r="A1" s="379"/>
      <c r="B1" s="380"/>
      <c r="C1" s="380"/>
      <c r="E1" s="382"/>
      <c r="F1" s="383"/>
      <c r="G1" s="384"/>
      <c r="H1" s="384"/>
      <c r="I1" s="384"/>
      <c r="J1" s="384"/>
      <c r="K1" s="385"/>
      <c r="L1" s="386"/>
      <c r="M1" s="386"/>
      <c r="N1" s="387"/>
      <c r="O1" s="387"/>
      <c r="P1" s="388"/>
    </row>
    <row r="2" spans="1:16" ht="9.9499999999999993" customHeight="1">
      <c r="A2" s="1795"/>
      <c r="B2" s="1796"/>
      <c r="C2" s="1797"/>
      <c r="D2" s="1797"/>
      <c r="E2" s="1797"/>
      <c r="F2" s="1797"/>
      <c r="G2" s="1797"/>
      <c r="H2" s="1797"/>
      <c r="I2" s="1797"/>
      <c r="J2" s="1797"/>
      <c r="K2" s="1797"/>
      <c r="L2" s="1797"/>
      <c r="M2" s="1797"/>
      <c r="N2" s="1797"/>
      <c r="O2" s="389"/>
      <c r="P2" s="390"/>
    </row>
    <row r="3" spans="1:16" ht="9.9499999999999993" customHeight="1">
      <c r="A3" s="1798"/>
      <c r="B3" s="1797"/>
      <c r="C3" s="1797"/>
      <c r="D3" s="1797"/>
      <c r="E3" s="1797"/>
      <c r="F3" s="1797"/>
      <c r="G3" s="1797"/>
      <c r="H3" s="1797"/>
      <c r="I3" s="1797"/>
      <c r="J3" s="1797"/>
      <c r="K3" s="1797"/>
      <c r="L3" s="1797"/>
      <c r="M3" s="1797"/>
      <c r="N3" s="1797"/>
      <c r="O3" s="389"/>
      <c r="P3" s="390"/>
    </row>
    <row r="4" spans="1:16" ht="15" customHeight="1">
      <c r="A4" s="391"/>
      <c r="B4" s="392"/>
      <c r="C4" s="392"/>
      <c r="D4" s="392"/>
      <c r="E4" s="393"/>
      <c r="F4" s="394"/>
      <c r="G4" s="394"/>
      <c r="H4" s="394"/>
      <c r="I4" s="394"/>
      <c r="J4" s="394"/>
      <c r="K4" s="395"/>
      <c r="L4" s="395"/>
      <c r="M4" s="395"/>
      <c r="N4" s="396"/>
      <c r="O4" s="397"/>
      <c r="P4" s="388"/>
    </row>
    <row r="5" spans="1:16" ht="15" customHeight="1">
      <c r="A5" s="398"/>
      <c r="B5" s="399"/>
      <c r="C5" s="399"/>
      <c r="D5" s="399"/>
      <c r="E5" s="399"/>
      <c r="F5" s="399"/>
      <c r="G5" s="399"/>
      <c r="H5" s="399"/>
      <c r="I5" s="399"/>
      <c r="J5" s="399"/>
      <c r="K5" s="400"/>
      <c r="L5" s="400"/>
      <c r="M5" s="400"/>
      <c r="N5" s="401"/>
      <c r="O5" s="402"/>
      <c r="P5" s="403"/>
    </row>
    <row r="6" spans="1:16" ht="15" customHeight="1">
      <c r="A6" s="404"/>
      <c r="B6" s="405"/>
      <c r="C6" s="1799"/>
      <c r="D6" s="1799"/>
      <c r="E6" s="1799"/>
      <c r="F6" s="1799"/>
      <c r="G6" s="405"/>
      <c r="H6" s="405"/>
      <c r="I6" s="405"/>
      <c r="J6" s="405"/>
      <c r="K6" s="400"/>
      <c r="L6" s="400"/>
      <c r="M6" s="400"/>
      <c r="N6" s="401"/>
      <c r="O6" s="402"/>
      <c r="P6" s="406"/>
    </row>
    <row r="7" spans="1:16" ht="7.5" customHeight="1">
      <c r="A7" s="407"/>
      <c r="B7" s="384"/>
      <c r="C7" s="1800"/>
      <c r="D7" s="1800"/>
      <c r="E7" s="1800"/>
      <c r="F7" s="1800"/>
      <c r="G7" s="384"/>
      <c r="H7" s="384"/>
      <c r="I7" s="384"/>
      <c r="J7" s="384"/>
      <c r="K7" s="408"/>
      <c r="L7" s="408"/>
      <c r="M7" s="408"/>
      <c r="N7" s="402"/>
      <c r="O7" s="402"/>
      <c r="P7" s="406"/>
    </row>
    <row r="8" spans="1:16" ht="13.5" customHeight="1">
      <c r="A8" s="409"/>
      <c r="B8" s="410"/>
      <c r="C8" s="1801"/>
      <c r="D8" s="1801"/>
      <c r="E8" s="1801"/>
      <c r="F8" s="1801"/>
      <c r="G8" s="411"/>
      <c r="H8" s="412"/>
      <c r="I8" s="412"/>
      <c r="J8" s="412"/>
      <c r="K8" s="412"/>
      <c r="L8" s="412"/>
      <c r="M8" s="411"/>
      <c r="N8" s="412"/>
      <c r="O8" s="413"/>
      <c r="P8" s="406"/>
    </row>
    <row r="9" spans="1:16" ht="12.75" customHeight="1">
      <c r="A9" s="407"/>
      <c r="B9" s="978"/>
      <c r="C9" s="979"/>
      <c r="D9" s="979"/>
      <c r="E9" s="979"/>
      <c r="F9" s="2114" t="s">
        <v>383</v>
      </c>
      <c r="G9" s="2114"/>
      <c r="H9" s="2115">
        <v>45933</v>
      </c>
      <c r="I9" s="2115"/>
      <c r="J9" s="2115"/>
      <c r="K9" s="2115"/>
      <c r="L9" s="979"/>
      <c r="M9" s="979"/>
      <c r="N9" s="979"/>
      <c r="O9" s="980"/>
      <c r="P9" s="406"/>
    </row>
    <row r="10" spans="1:16" ht="9.75" hidden="1" customHeight="1">
      <c r="A10" s="407"/>
      <c r="B10" s="981"/>
      <c r="C10" s="1786"/>
      <c r="D10" s="1786"/>
      <c r="E10" s="1786"/>
      <c r="F10" s="1786"/>
      <c r="G10" s="453"/>
      <c r="H10" s="453"/>
      <c r="I10" s="453"/>
      <c r="J10" s="453"/>
      <c r="K10" s="454"/>
      <c r="L10" s="454"/>
      <c r="M10" s="454"/>
      <c r="N10" s="455"/>
      <c r="O10" s="982"/>
      <c r="P10" s="406"/>
    </row>
    <row r="11" spans="1:16" ht="15" hidden="1" customHeight="1">
      <c r="A11" s="407"/>
      <c r="B11" s="981"/>
      <c r="C11" s="453"/>
      <c r="D11" s="453"/>
      <c r="E11" s="453"/>
      <c r="F11" s="453"/>
      <c r="G11" s="453"/>
      <c r="H11" s="453"/>
      <c r="I11" s="453"/>
      <c r="J11" s="453"/>
      <c r="K11" s="454"/>
      <c r="L11" s="454"/>
      <c r="M11" s="454"/>
      <c r="N11" s="455"/>
      <c r="O11" s="982"/>
      <c r="P11" s="406"/>
    </row>
    <row r="12" spans="1:16" ht="15" customHeight="1">
      <c r="A12" s="407"/>
      <c r="B12" s="2116" t="s">
        <v>525</v>
      </c>
      <c r="C12" s="1787"/>
      <c r="D12" s="1787"/>
      <c r="E12" s="1787"/>
      <c r="F12" s="1787"/>
      <c r="G12" s="1787"/>
      <c r="H12" s="1787"/>
      <c r="I12" s="1787"/>
      <c r="J12" s="1787"/>
      <c r="K12" s="1787"/>
      <c r="L12" s="1787"/>
      <c r="M12" s="1787"/>
      <c r="N12" s="1787"/>
      <c r="O12" s="2117"/>
      <c r="P12" s="406"/>
    </row>
    <row r="13" spans="1:16" ht="9.9499999999999993" customHeight="1">
      <c r="A13" s="414"/>
      <c r="B13" s="449"/>
      <c r="C13" s="415"/>
      <c r="D13" s="415"/>
      <c r="E13" s="415"/>
      <c r="F13" s="415"/>
      <c r="G13" s="415"/>
      <c r="H13" s="415"/>
      <c r="I13" s="415"/>
      <c r="J13" s="415"/>
      <c r="K13" s="415"/>
      <c r="L13" s="415"/>
      <c r="M13" s="415"/>
      <c r="N13" s="415"/>
      <c r="O13" s="417"/>
      <c r="P13" s="416"/>
    </row>
    <row r="14" spans="1:16" ht="9.9499999999999993" customHeight="1">
      <c r="A14" s="414"/>
      <c r="B14" s="2112" t="s">
        <v>188</v>
      </c>
      <c r="C14" s="1776"/>
      <c r="D14" s="1776"/>
      <c r="E14" s="1776"/>
      <c r="F14" s="1776"/>
      <c r="G14" s="1777"/>
      <c r="H14" s="415"/>
      <c r="I14" s="1775" t="s">
        <v>189</v>
      </c>
      <c r="J14" s="1776"/>
      <c r="K14" s="1776"/>
      <c r="L14" s="1776"/>
      <c r="M14" s="1776"/>
      <c r="N14" s="1776"/>
      <c r="O14" s="2055"/>
      <c r="P14" s="416"/>
    </row>
    <row r="15" spans="1:16" ht="9.9499999999999993" customHeight="1">
      <c r="A15" s="414"/>
      <c r="B15" s="2113"/>
      <c r="C15" s="1779"/>
      <c r="D15" s="1779"/>
      <c r="E15" s="1779"/>
      <c r="F15" s="1779"/>
      <c r="G15" s="1780"/>
      <c r="H15" s="415"/>
      <c r="I15" s="1778"/>
      <c r="J15" s="1779"/>
      <c r="K15" s="1779"/>
      <c r="L15" s="1779"/>
      <c r="M15" s="1779"/>
      <c r="N15" s="1779"/>
      <c r="O15" s="2056"/>
      <c r="P15" s="416"/>
    </row>
    <row r="16" spans="1:16" ht="9.9499999999999993" customHeight="1">
      <c r="A16" s="415"/>
      <c r="B16" s="983"/>
      <c r="C16" s="418"/>
      <c r="D16" s="418"/>
      <c r="E16" s="418"/>
      <c r="F16" s="418"/>
      <c r="G16" s="419"/>
      <c r="H16" s="415"/>
      <c r="I16" s="420"/>
      <c r="J16" s="2118" t="s">
        <v>304</v>
      </c>
      <c r="K16" s="2119"/>
      <c r="L16" s="2119"/>
      <c r="M16" s="2120"/>
      <c r="N16" s="2121"/>
      <c r="O16" s="740"/>
      <c r="P16" s="416"/>
    </row>
    <row r="17" spans="1:17" ht="5.0999999999999996" customHeight="1">
      <c r="A17" s="415"/>
      <c r="B17" s="449"/>
      <c r="C17" s="421"/>
      <c r="D17" s="421"/>
      <c r="E17" s="421"/>
      <c r="F17" s="421"/>
      <c r="G17" s="422"/>
      <c r="H17" s="415"/>
      <c r="I17" s="423"/>
      <c r="J17" s="2119"/>
      <c r="K17" s="2119"/>
      <c r="L17" s="2119"/>
      <c r="M17" s="2120"/>
      <c r="N17" s="2121"/>
      <c r="O17" s="984"/>
      <c r="P17" s="416"/>
    </row>
    <row r="18" spans="1:17" ht="9.9499999999999993" customHeight="1">
      <c r="A18" s="415"/>
      <c r="B18" s="449"/>
      <c r="C18" s="425" t="s">
        <v>190</v>
      </c>
      <c r="D18" s="426"/>
      <c r="E18" s="426"/>
      <c r="F18" s="427"/>
      <c r="G18" s="428"/>
      <c r="H18" s="415"/>
      <c r="I18" s="423"/>
      <c r="J18" s="2119"/>
      <c r="K18" s="2119"/>
      <c r="L18" s="2119"/>
      <c r="M18" s="2120"/>
      <c r="N18" s="2121"/>
      <c r="O18" s="739"/>
      <c r="P18" s="416"/>
    </row>
    <row r="19" spans="1:17" ht="9.9499999999999993" customHeight="1">
      <c r="A19" s="415"/>
      <c r="B19" s="449"/>
      <c r="C19" s="429" t="s">
        <v>191</v>
      </c>
      <c r="D19" s="985" t="s">
        <v>760</v>
      </c>
      <c r="E19" s="426"/>
      <c r="F19" s="431"/>
      <c r="G19" s="432"/>
      <c r="H19" s="415"/>
      <c r="I19" s="423"/>
      <c r="J19" s="2119"/>
      <c r="K19" s="2119"/>
      <c r="L19" s="2119"/>
      <c r="M19" s="2120"/>
      <c r="N19" s="2121"/>
      <c r="O19" s="739"/>
      <c r="P19" s="416"/>
    </row>
    <row r="20" spans="1:17" ht="9.9499999999999993" customHeight="1">
      <c r="A20" s="415"/>
      <c r="B20" s="449"/>
      <c r="C20" s="429" t="s">
        <v>193</v>
      </c>
      <c r="D20" s="426" t="s">
        <v>194</v>
      </c>
      <c r="E20" s="426"/>
      <c r="F20" s="427"/>
      <c r="G20" s="428"/>
      <c r="H20" s="415"/>
      <c r="I20" s="423"/>
      <c r="J20" s="2119"/>
      <c r="K20" s="2119"/>
      <c r="L20" s="2119"/>
      <c r="M20" s="2120"/>
      <c r="N20" s="2121"/>
      <c r="O20" s="739"/>
      <c r="P20" s="416"/>
    </row>
    <row r="21" spans="1:17" ht="9.9499999999999993" customHeight="1">
      <c r="A21" s="415"/>
      <c r="B21" s="449"/>
      <c r="C21" s="456" t="s">
        <v>195</v>
      </c>
      <c r="D21" s="457"/>
      <c r="E21" s="433"/>
      <c r="F21" s="433"/>
      <c r="G21" s="428"/>
      <c r="H21" s="415"/>
      <c r="I21" s="423"/>
      <c r="J21" s="2119"/>
      <c r="K21" s="2119"/>
      <c r="L21" s="2119"/>
      <c r="M21" s="2120"/>
      <c r="N21" s="2121"/>
      <c r="O21" s="739"/>
      <c r="P21" s="416"/>
    </row>
    <row r="22" spans="1:17" ht="5.0999999999999996" customHeight="1">
      <c r="A22" s="415"/>
      <c r="B22" s="449"/>
      <c r="C22" s="456"/>
      <c r="D22" s="457"/>
      <c r="E22" s="433"/>
      <c r="F22" s="433"/>
      <c r="G22" s="428"/>
      <c r="H22" s="415"/>
      <c r="I22" s="423"/>
      <c r="J22" s="2119"/>
      <c r="K22" s="2119"/>
      <c r="L22" s="2119"/>
      <c r="M22" s="2120"/>
      <c r="N22" s="2121"/>
      <c r="O22" s="739"/>
      <c r="P22" s="416"/>
    </row>
    <row r="23" spans="1:17" ht="9.9499999999999993" customHeight="1">
      <c r="A23" s="415"/>
      <c r="B23" s="986"/>
      <c r="C23" s="435"/>
      <c r="D23" s="435"/>
      <c r="E23" s="435"/>
      <c r="F23" s="435"/>
      <c r="G23" s="436"/>
      <c r="H23" s="415"/>
      <c r="I23" s="437"/>
      <c r="J23" s="1792"/>
      <c r="K23" s="1792"/>
      <c r="L23" s="1792"/>
      <c r="M23" s="1793"/>
      <c r="N23" s="1794"/>
      <c r="O23" s="987"/>
      <c r="P23" s="416"/>
    </row>
    <row r="24" spans="1:17" ht="9.9499999999999993" customHeight="1">
      <c r="A24" s="414"/>
      <c r="B24" s="449"/>
      <c r="C24" s="427"/>
      <c r="D24" s="427"/>
      <c r="E24" s="427"/>
      <c r="F24" s="427"/>
      <c r="G24" s="427"/>
      <c r="H24" s="415"/>
      <c r="I24" s="415"/>
      <c r="J24" s="427"/>
      <c r="K24" s="427"/>
      <c r="L24" s="427"/>
      <c r="M24" s="427"/>
      <c r="N24" s="427"/>
      <c r="O24" s="739"/>
      <c r="P24" s="416"/>
    </row>
    <row r="25" spans="1:17" ht="9.9499999999999993" customHeight="1">
      <c r="A25" s="414"/>
      <c r="B25" s="2112" t="s">
        <v>196</v>
      </c>
      <c r="C25" s="1776"/>
      <c r="D25" s="1776"/>
      <c r="E25" s="1776"/>
      <c r="F25" s="1776"/>
      <c r="G25" s="1777"/>
      <c r="H25" s="438"/>
      <c r="I25" s="1775" t="s">
        <v>199</v>
      </c>
      <c r="J25" s="1776"/>
      <c r="K25" s="1776"/>
      <c r="L25" s="1776"/>
      <c r="M25" s="1776"/>
      <c r="N25" s="1776"/>
      <c r="O25" s="2055"/>
      <c r="P25" s="416"/>
    </row>
    <row r="26" spans="1:17" ht="9.9499999999999993" customHeight="1">
      <c r="A26" s="414"/>
      <c r="B26" s="2113"/>
      <c r="C26" s="1779"/>
      <c r="D26" s="1779"/>
      <c r="E26" s="1779"/>
      <c r="F26" s="1779"/>
      <c r="G26" s="1780"/>
      <c r="H26" s="438"/>
      <c r="I26" s="1778"/>
      <c r="J26" s="1779"/>
      <c r="K26" s="1779"/>
      <c r="L26" s="1779"/>
      <c r="M26" s="1779"/>
      <c r="N26" s="1779"/>
      <c r="O26" s="2056"/>
      <c r="P26" s="416"/>
    </row>
    <row r="27" spans="1:17" ht="9.9499999999999993" customHeight="1">
      <c r="A27" s="414"/>
      <c r="B27" s="446"/>
      <c r="C27" s="728"/>
      <c r="D27" s="447"/>
      <c r="E27" s="447"/>
      <c r="F27" s="447"/>
      <c r="G27" s="448"/>
      <c r="H27" s="415"/>
      <c r="I27" s="463"/>
      <c r="J27" s="464"/>
      <c r="K27" s="744" t="s">
        <v>200</v>
      </c>
      <c r="L27" s="464"/>
      <c r="M27" s="736">
        <v>-0.125</v>
      </c>
      <c r="N27" s="464"/>
      <c r="O27" s="465"/>
      <c r="P27" s="416"/>
    </row>
    <row r="28" spans="1:17" ht="11.25" customHeight="1">
      <c r="A28" s="414"/>
      <c r="B28" s="449"/>
      <c r="C28" s="1781" t="s">
        <v>526</v>
      </c>
      <c r="D28" s="1782"/>
      <c r="E28" s="1782"/>
      <c r="F28" s="1782"/>
      <c r="G28" s="2076"/>
      <c r="H28" s="415"/>
      <c r="I28" s="968"/>
      <c r="J28" s="970"/>
      <c r="K28" s="742" t="s">
        <v>215</v>
      </c>
      <c r="L28" s="970"/>
      <c r="M28" s="743">
        <v>-0.25</v>
      </c>
      <c r="N28" s="970"/>
      <c r="O28" s="969"/>
      <c r="P28" s="416"/>
    </row>
    <row r="29" spans="1:17" ht="11.25" customHeight="1">
      <c r="A29" s="414"/>
      <c r="B29" s="449"/>
      <c r="C29" s="717" t="s">
        <v>527</v>
      </c>
      <c r="D29" s="443"/>
      <c r="E29" s="443"/>
      <c r="F29" s="171"/>
      <c r="G29" s="172" t="s">
        <v>197</v>
      </c>
      <c r="H29" s="415"/>
      <c r="I29" s="965"/>
      <c r="J29" s="966"/>
      <c r="K29" s="742" t="s">
        <v>216</v>
      </c>
      <c r="L29" s="966"/>
      <c r="M29" s="743">
        <v>-0.375</v>
      </c>
      <c r="N29" s="966"/>
      <c r="O29" s="967"/>
      <c r="P29" s="416"/>
      <c r="Q29" s="543"/>
    </row>
    <row r="30" spans="1:17" ht="9.9499999999999993" customHeight="1">
      <c r="A30" s="414"/>
      <c r="B30" s="449"/>
      <c r="C30" s="717" t="s">
        <v>528</v>
      </c>
      <c r="D30" s="443"/>
      <c r="E30" s="443"/>
      <c r="F30" s="171"/>
      <c r="G30" s="172" t="s">
        <v>198</v>
      </c>
      <c r="H30" s="415"/>
      <c r="I30" s="965"/>
      <c r="J30" s="966"/>
      <c r="K30" s="742" t="s">
        <v>217</v>
      </c>
      <c r="L30" s="966"/>
      <c r="M30" s="743">
        <v>-0.5</v>
      </c>
      <c r="N30" s="966"/>
      <c r="O30" s="967"/>
      <c r="P30" s="416"/>
    </row>
    <row r="31" spans="1:17" ht="9.9499999999999993" customHeight="1">
      <c r="A31" s="414"/>
      <c r="B31" s="449"/>
      <c r="C31" s="717"/>
      <c r="D31" s="443"/>
      <c r="E31" s="443"/>
      <c r="F31" s="171"/>
      <c r="G31" s="172"/>
      <c r="H31" s="415"/>
      <c r="I31" s="466"/>
      <c r="J31" s="467"/>
      <c r="K31" s="467"/>
      <c r="L31" s="467"/>
      <c r="M31" s="467"/>
      <c r="N31" s="467"/>
      <c r="O31" s="468"/>
      <c r="P31" s="416"/>
    </row>
    <row r="32" spans="1:17" ht="9.9499999999999993" customHeight="1">
      <c r="A32" s="414"/>
      <c r="B32" s="449"/>
      <c r="C32" s="717"/>
      <c r="D32" s="443"/>
      <c r="E32" s="443"/>
      <c r="F32" s="171"/>
      <c r="G32" s="172"/>
      <c r="H32" s="415"/>
      <c r="I32" s="2097" t="s">
        <v>34</v>
      </c>
      <c r="J32" s="2098"/>
      <c r="K32" s="2098"/>
      <c r="L32" s="2098"/>
      <c r="M32" s="2098"/>
      <c r="N32" s="2098"/>
      <c r="O32" s="2099"/>
      <c r="P32" s="416"/>
    </row>
    <row r="33" spans="1:16" ht="9.9499999999999993" customHeight="1">
      <c r="A33" s="414"/>
      <c r="B33" s="458"/>
      <c r="C33" s="717"/>
      <c r="D33" s="443"/>
      <c r="E33" s="443"/>
      <c r="F33" s="171"/>
      <c r="G33" s="172"/>
      <c r="H33" s="415"/>
      <c r="I33" s="962"/>
      <c r="J33" s="439"/>
      <c r="K33" s="439"/>
      <c r="L33" s="439"/>
      <c r="M33" s="439"/>
      <c r="N33" s="439"/>
      <c r="O33" s="738"/>
      <c r="P33" s="416"/>
    </row>
    <row r="34" spans="1:16" ht="9.9499999999999993" customHeight="1">
      <c r="A34" s="414"/>
      <c r="B34" s="449"/>
      <c r="C34" s="717"/>
      <c r="D34" s="443"/>
      <c r="E34" s="443"/>
      <c r="F34" s="171"/>
      <c r="G34" s="172"/>
      <c r="H34" s="415"/>
      <c r="I34" s="962"/>
      <c r="J34" s="439"/>
      <c r="K34" s="439"/>
      <c r="L34" s="439"/>
      <c r="M34" s="439"/>
      <c r="N34" s="439"/>
      <c r="O34" s="738"/>
      <c r="P34" s="416"/>
    </row>
    <row r="35" spans="1:16" ht="11.45" customHeight="1">
      <c r="A35" s="414"/>
      <c r="B35" s="449"/>
      <c r="C35" s="718"/>
      <c r="D35" s="491"/>
      <c r="E35" s="491"/>
      <c r="F35" s="491"/>
      <c r="G35" s="492"/>
      <c r="H35" s="415"/>
      <c r="I35" s="971"/>
      <c r="J35" s="735"/>
      <c r="K35" s="735"/>
      <c r="L35" s="735"/>
      <c r="M35" s="735"/>
      <c r="N35" s="735"/>
      <c r="O35" s="963"/>
      <c r="P35" s="416"/>
    </row>
    <row r="36" spans="1:16" ht="9.9499999999999993" customHeight="1">
      <c r="A36" s="414"/>
      <c r="B36" s="449"/>
      <c r="D36" s="725"/>
      <c r="E36" s="727"/>
      <c r="O36" s="739"/>
      <c r="P36" s="416"/>
    </row>
    <row r="37" spans="1:16" ht="9.9499999999999993" customHeight="1">
      <c r="A37" s="414"/>
      <c r="B37" s="1747" t="s">
        <v>201</v>
      </c>
      <c r="C37" s="1748"/>
      <c r="D37" s="1748"/>
      <c r="E37" s="1748"/>
      <c r="F37" s="1748"/>
      <c r="G37" s="1748"/>
      <c r="H37" s="1748"/>
      <c r="I37" s="1748"/>
      <c r="J37" s="1748"/>
      <c r="K37" s="1748"/>
      <c r="L37" s="1748"/>
      <c r="M37" s="1748"/>
      <c r="N37" s="1748"/>
      <c r="O37" s="1749"/>
      <c r="P37" s="416"/>
    </row>
    <row r="38" spans="1:16" ht="9.9499999999999993" customHeight="1">
      <c r="A38" s="414"/>
      <c r="B38" s="1750"/>
      <c r="C38" s="1751"/>
      <c r="D38" s="1751"/>
      <c r="E38" s="1751"/>
      <c r="F38" s="1751"/>
      <c r="G38" s="1751"/>
      <c r="H38" s="1751"/>
      <c r="I38" s="1751"/>
      <c r="J38" s="1751"/>
      <c r="K38" s="1751"/>
      <c r="L38" s="1751"/>
      <c r="M38" s="1751"/>
      <c r="N38" s="1751"/>
      <c r="O38" s="1752"/>
      <c r="P38" s="416"/>
    </row>
    <row r="39" spans="1:16" ht="15">
      <c r="A39" s="414"/>
      <c r="B39" s="473"/>
      <c r="C39" s="67" t="s">
        <v>202</v>
      </c>
      <c r="D39" s="483"/>
      <c r="E39" s="483"/>
      <c r="F39" s="483"/>
      <c r="G39" s="483"/>
      <c r="H39" s="484"/>
      <c r="I39" s="482"/>
      <c r="J39" s="482"/>
      <c r="K39" s="482"/>
      <c r="L39" s="482"/>
      <c r="M39" s="482"/>
      <c r="N39" s="482"/>
      <c r="O39" s="476"/>
      <c r="P39" s="416"/>
    </row>
    <row r="40" spans="1:16" ht="15">
      <c r="A40" s="414"/>
      <c r="B40" s="449"/>
      <c r="C40" s="67" t="s">
        <v>405</v>
      </c>
      <c r="D40" s="67"/>
      <c r="E40" s="67"/>
      <c r="F40" s="67"/>
      <c r="G40" s="67"/>
      <c r="H40" s="67"/>
      <c r="I40" s="67"/>
      <c r="J40" s="67"/>
      <c r="K40" s="67"/>
      <c r="L40" s="67"/>
      <c r="M40" s="482"/>
      <c r="N40" s="482"/>
      <c r="O40" s="478"/>
      <c r="P40" s="416"/>
    </row>
    <row r="41" spans="1:16" ht="9.9499999999999993" customHeight="1">
      <c r="A41" s="414"/>
      <c r="B41" s="449"/>
      <c r="H41" s="415"/>
      <c r="O41" s="478"/>
      <c r="P41" s="416"/>
    </row>
    <row r="42" spans="1:16" ht="10.5" customHeight="1">
      <c r="A42" s="414"/>
      <c r="B42" s="460"/>
      <c r="C42" s="443" t="s">
        <v>203</v>
      </c>
      <c r="H42" s="415"/>
      <c r="O42" s="478"/>
      <c r="P42" s="416"/>
    </row>
    <row r="43" spans="1:16" ht="9.9499999999999993" customHeight="1">
      <c r="A43" s="414"/>
      <c r="B43" s="477"/>
      <c r="C43" s="972"/>
      <c r="D43" s="735"/>
      <c r="E43" s="735"/>
      <c r="F43" s="735"/>
      <c r="G43" s="735"/>
      <c r="H43" s="973"/>
      <c r="I43" s="735"/>
      <c r="J43" s="735"/>
      <c r="K43" s="735"/>
      <c r="L43" s="735"/>
      <c r="M43" s="735"/>
      <c r="N43" s="735"/>
      <c r="O43" s="480"/>
      <c r="P43" s="416"/>
    </row>
    <row r="44" spans="1:16" ht="9.9499999999999993" customHeight="1">
      <c r="A44" s="414"/>
      <c r="B44" s="988"/>
      <c r="C44" s="974"/>
      <c r="D44" s="975"/>
      <c r="E44" s="975"/>
      <c r="F44" s="2095"/>
      <c r="G44" s="2095"/>
      <c r="H44" s="976"/>
      <c r="I44" s="727"/>
      <c r="J44" s="727"/>
      <c r="K44" s="727"/>
      <c r="L44" s="727"/>
      <c r="M44" s="727"/>
      <c r="N44" s="727"/>
      <c r="O44" s="989"/>
      <c r="P44" s="416"/>
    </row>
    <row r="45" spans="1:16" ht="9.9499999999999993" customHeight="1" thickBot="1">
      <c r="A45" s="414"/>
      <c r="B45" s="460"/>
      <c r="C45" s="450"/>
      <c r="D45" s="450"/>
      <c r="E45" s="450"/>
      <c r="F45" s="450"/>
      <c r="G45" s="384"/>
      <c r="H45" s="384"/>
      <c r="I45" s="977"/>
      <c r="J45" s="977"/>
      <c r="K45" s="977"/>
      <c r="L45" s="977"/>
      <c r="M45" s="977"/>
      <c r="N45" s="977"/>
      <c r="O45" s="478"/>
      <c r="P45" s="416"/>
    </row>
    <row r="46" spans="1:16" ht="9.9499999999999993" customHeight="1">
      <c r="A46" s="414"/>
      <c r="B46" s="2100" t="s">
        <v>536</v>
      </c>
      <c r="C46" s="2101"/>
      <c r="D46" s="2101"/>
      <c r="E46" s="2101"/>
      <c r="F46" s="2101"/>
      <c r="G46" s="2101"/>
      <c r="H46" s="2101"/>
      <c r="I46" s="2101"/>
      <c r="J46" s="2101"/>
      <c r="K46" s="2101"/>
      <c r="L46" s="2101"/>
      <c r="M46" s="2101"/>
      <c r="N46" s="2101"/>
      <c r="O46" s="2102"/>
      <c r="P46" s="416"/>
    </row>
    <row r="47" spans="1:16" ht="9.9499999999999993" customHeight="1">
      <c r="A47" s="414"/>
      <c r="B47" s="2103"/>
      <c r="C47" s="2104"/>
      <c r="D47" s="2104"/>
      <c r="E47" s="2104"/>
      <c r="F47" s="2104"/>
      <c r="G47" s="2104"/>
      <c r="H47" s="2104"/>
      <c r="I47" s="2104"/>
      <c r="J47" s="2104"/>
      <c r="K47" s="2104"/>
      <c r="L47" s="2104"/>
      <c r="M47" s="2104"/>
      <c r="N47" s="2104"/>
      <c r="O47" s="2105"/>
      <c r="P47" s="416"/>
    </row>
    <row r="48" spans="1:16" ht="9.9499999999999993" customHeight="1">
      <c r="A48" s="414"/>
      <c r="B48" s="2103"/>
      <c r="C48" s="2104"/>
      <c r="D48" s="2104"/>
      <c r="E48" s="2104"/>
      <c r="F48" s="2104"/>
      <c r="G48" s="2104"/>
      <c r="H48" s="2104"/>
      <c r="I48" s="2104"/>
      <c r="J48" s="2104"/>
      <c r="K48" s="2104"/>
      <c r="L48" s="2104"/>
      <c r="M48" s="2104"/>
      <c r="N48" s="2104"/>
      <c r="O48" s="2105"/>
      <c r="P48" s="416"/>
    </row>
    <row r="49" spans="1:16" ht="9.9499999999999993" customHeight="1">
      <c r="A49" s="414"/>
      <c r="B49" s="2106"/>
      <c r="C49" s="2107"/>
      <c r="D49" s="2107"/>
      <c r="E49" s="2107"/>
      <c r="F49" s="2107"/>
      <c r="G49" s="2107"/>
      <c r="H49" s="2107"/>
      <c r="I49" s="2107"/>
      <c r="J49" s="2107"/>
      <c r="K49" s="2107"/>
      <c r="L49" s="2107"/>
      <c r="M49" s="2107"/>
      <c r="N49" s="2107"/>
      <c r="O49" s="2108"/>
      <c r="P49" s="416"/>
    </row>
    <row r="50" spans="1:16" ht="15" customHeight="1">
      <c r="A50" s="414"/>
      <c r="B50" s="2106"/>
      <c r="C50" s="2107"/>
      <c r="D50" s="2107"/>
      <c r="E50" s="2107"/>
      <c r="F50" s="2107"/>
      <c r="G50" s="2107"/>
      <c r="H50" s="2107"/>
      <c r="I50" s="2107"/>
      <c r="J50" s="2107"/>
      <c r="K50" s="2107"/>
      <c r="L50" s="2107"/>
      <c r="M50" s="2107"/>
      <c r="N50" s="2107"/>
      <c r="O50" s="2108"/>
      <c r="P50" s="416"/>
    </row>
    <row r="51" spans="1:16" ht="15" customHeight="1">
      <c r="A51" s="414"/>
      <c r="B51" s="2106"/>
      <c r="C51" s="2107"/>
      <c r="D51" s="2107"/>
      <c r="E51" s="2107"/>
      <c r="F51" s="2107"/>
      <c r="G51" s="2107"/>
      <c r="H51" s="2107"/>
      <c r="I51" s="2107"/>
      <c r="J51" s="2107"/>
      <c r="K51" s="2107"/>
      <c r="L51" s="2107"/>
      <c r="M51" s="2107"/>
      <c r="N51" s="2107"/>
      <c r="O51" s="2108"/>
      <c r="P51" s="416"/>
    </row>
    <row r="52" spans="1:16" ht="9.9499999999999993" customHeight="1">
      <c r="A52" s="414"/>
      <c r="B52" s="2106"/>
      <c r="C52" s="2107"/>
      <c r="D52" s="2107"/>
      <c r="E52" s="2107"/>
      <c r="F52" s="2107"/>
      <c r="G52" s="2107"/>
      <c r="H52" s="2107"/>
      <c r="I52" s="2107"/>
      <c r="J52" s="2107"/>
      <c r="K52" s="2107"/>
      <c r="L52" s="2107"/>
      <c r="M52" s="2107"/>
      <c r="N52" s="2107"/>
      <c r="O52" s="2108"/>
      <c r="P52" s="416"/>
    </row>
    <row r="53" spans="1:16" ht="9.9499999999999993" customHeight="1">
      <c r="A53" s="441"/>
      <c r="B53" s="2106"/>
      <c r="C53" s="2107"/>
      <c r="D53" s="2107"/>
      <c r="E53" s="2107"/>
      <c r="F53" s="2107"/>
      <c r="G53" s="2107"/>
      <c r="H53" s="2107"/>
      <c r="I53" s="2107"/>
      <c r="J53" s="2107"/>
      <c r="K53" s="2107"/>
      <c r="L53" s="2107"/>
      <c r="M53" s="2107"/>
      <c r="N53" s="2107"/>
      <c r="O53" s="2108"/>
      <c r="P53" s="442"/>
    </row>
    <row r="54" spans="1:16" ht="9.9499999999999993" customHeight="1">
      <c r="A54" s="441"/>
      <c r="B54" s="2106"/>
      <c r="C54" s="2107"/>
      <c r="D54" s="2107"/>
      <c r="E54" s="2107"/>
      <c r="F54" s="2107"/>
      <c r="G54" s="2107"/>
      <c r="H54" s="2107"/>
      <c r="I54" s="2107"/>
      <c r="J54" s="2107"/>
      <c r="K54" s="2107"/>
      <c r="L54" s="2107"/>
      <c r="M54" s="2107"/>
      <c r="N54" s="2107"/>
      <c r="O54" s="2108"/>
      <c r="P54" s="442"/>
    </row>
    <row r="55" spans="1:16" ht="9.9499999999999993" customHeight="1">
      <c r="A55" s="441"/>
      <c r="B55" s="2106"/>
      <c r="C55" s="2107"/>
      <c r="D55" s="2107"/>
      <c r="E55" s="2107"/>
      <c r="F55" s="2107"/>
      <c r="G55" s="2107"/>
      <c r="H55" s="2107"/>
      <c r="I55" s="2107"/>
      <c r="J55" s="2107"/>
      <c r="K55" s="2107"/>
      <c r="L55" s="2107"/>
      <c r="M55" s="2107"/>
      <c r="N55" s="2107"/>
      <c r="O55" s="2108"/>
      <c r="P55" s="442"/>
    </row>
    <row r="56" spans="1:16" ht="9.9499999999999993" customHeight="1">
      <c r="A56" s="441"/>
      <c r="B56" s="2106"/>
      <c r="C56" s="2107"/>
      <c r="D56" s="2107"/>
      <c r="E56" s="2107"/>
      <c r="F56" s="2107"/>
      <c r="G56" s="2107"/>
      <c r="H56" s="2107"/>
      <c r="I56" s="2107"/>
      <c r="J56" s="2107"/>
      <c r="K56" s="2107"/>
      <c r="L56" s="2107"/>
      <c r="M56" s="2107"/>
      <c r="N56" s="2107"/>
      <c r="O56" s="2108"/>
      <c r="P56" s="442"/>
    </row>
    <row r="57" spans="1:16" ht="9.9499999999999993" customHeight="1">
      <c r="A57" s="441"/>
      <c r="B57" s="2106"/>
      <c r="C57" s="2107"/>
      <c r="D57" s="2107"/>
      <c r="E57" s="2107"/>
      <c r="F57" s="2107"/>
      <c r="G57" s="2107"/>
      <c r="H57" s="2107"/>
      <c r="I57" s="2107"/>
      <c r="J57" s="2107"/>
      <c r="K57" s="2107"/>
      <c r="L57" s="2107"/>
      <c r="M57" s="2107"/>
      <c r="N57" s="2107"/>
      <c r="O57" s="2108"/>
      <c r="P57" s="442"/>
    </row>
    <row r="58" spans="1:16" ht="9.9499999999999993" customHeight="1">
      <c r="A58" s="441"/>
      <c r="B58" s="2106"/>
      <c r="C58" s="2107"/>
      <c r="D58" s="2107"/>
      <c r="E58" s="2107"/>
      <c r="F58" s="2107"/>
      <c r="G58" s="2107"/>
      <c r="H58" s="2107"/>
      <c r="I58" s="2107"/>
      <c r="J58" s="2107"/>
      <c r="K58" s="2107"/>
      <c r="L58" s="2107"/>
      <c r="M58" s="2107"/>
      <c r="N58" s="2107"/>
      <c r="O58" s="2108"/>
      <c r="P58" s="442"/>
    </row>
    <row r="59" spans="1:16" ht="9.9499999999999993" customHeight="1">
      <c r="A59" s="451"/>
      <c r="B59" s="2106"/>
      <c r="C59" s="2107"/>
      <c r="D59" s="2107"/>
      <c r="E59" s="2107"/>
      <c r="F59" s="2107"/>
      <c r="G59" s="2107"/>
      <c r="H59" s="2107"/>
      <c r="I59" s="2107"/>
      <c r="J59" s="2107"/>
      <c r="K59" s="2107"/>
      <c r="L59" s="2107"/>
      <c r="M59" s="2107"/>
      <c r="N59" s="2107"/>
      <c r="O59" s="2108"/>
      <c r="P59" s="442"/>
    </row>
    <row r="60" spans="1:16" ht="9.9499999999999993" customHeight="1">
      <c r="A60" s="451"/>
      <c r="B60" s="2106"/>
      <c r="C60" s="2107"/>
      <c r="D60" s="2107"/>
      <c r="E60" s="2107"/>
      <c r="F60" s="2107"/>
      <c r="G60" s="2107"/>
      <c r="H60" s="2107"/>
      <c r="I60" s="2107"/>
      <c r="J60" s="2107"/>
      <c r="K60" s="2107"/>
      <c r="L60" s="2107"/>
      <c r="M60" s="2107"/>
      <c r="N60" s="2107"/>
      <c r="O60" s="2108"/>
      <c r="P60" s="442"/>
    </row>
    <row r="61" spans="1:16" ht="9.9499999999999993" customHeight="1">
      <c r="A61" s="451"/>
      <c r="B61" s="2106"/>
      <c r="C61" s="2107"/>
      <c r="D61" s="2107"/>
      <c r="E61" s="2107"/>
      <c r="F61" s="2107"/>
      <c r="G61" s="2107"/>
      <c r="H61" s="2107"/>
      <c r="I61" s="2107"/>
      <c r="J61" s="2107"/>
      <c r="K61" s="2107"/>
      <c r="L61" s="2107"/>
      <c r="M61" s="2107"/>
      <c r="N61" s="2107"/>
      <c r="O61" s="2108"/>
      <c r="P61" s="450"/>
    </row>
    <row r="62" spans="1:16" ht="9.9499999999999993" customHeight="1">
      <c r="A62" s="451"/>
      <c r="B62" s="2106"/>
      <c r="C62" s="2107"/>
      <c r="D62" s="2107"/>
      <c r="E62" s="2107"/>
      <c r="F62" s="2107"/>
      <c r="G62" s="2107"/>
      <c r="H62" s="2107"/>
      <c r="I62" s="2107"/>
      <c r="J62" s="2107"/>
      <c r="K62" s="2107"/>
      <c r="L62" s="2107"/>
      <c r="M62" s="2107"/>
      <c r="N62" s="2107"/>
      <c r="O62" s="2108"/>
      <c r="P62" s="450"/>
    </row>
    <row r="63" spans="1:16" ht="9.9499999999999993" customHeight="1">
      <c r="A63" s="451"/>
      <c r="B63" s="2106"/>
      <c r="C63" s="2107"/>
      <c r="D63" s="2107"/>
      <c r="E63" s="2107"/>
      <c r="F63" s="2107"/>
      <c r="G63" s="2107"/>
      <c r="H63" s="2107"/>
      <c r="I63" s="2107"/>
      <c r="J63" s="2107"/>
      <c r="K63" s="2107"/>
      <c r="L63" s="2107"/>
      <c r="M63" s="2107"/>
      <c r="N63" s="2107"/>
      <c r="O63" s="2108"/>
      <c r="P63" s="450"/>
    </row>
    <row r="64" spans="1:16" ht="9.9499999999999993" customHeight="1">
      <c r="A64" s="451"/>
      <c r="B64" s="2106"/>
      <c r="C64" s="2107"/>
      <c r="D64" s="2107"/>
      <c r="E64" s="2107"/>
      <c r="F64" s="2107"/>
      <c r="G64" s="2107"/>
      <c r="H64" s="2107"/>
      <c r="I64" s="2107"/>
      <c r="J64" s="2107"/>
      <c r="K64" s="2107"/>
      <c r="L64" s="2107"/>
      <c r="M64" s="2107"/>
      <c r="N64" s="2107"/>
      <c r="O64" s="2108"/>
      <c r="P64" s="442"/>
    </row>
    <row r="65" spans="1:16" ht="9.9499999999999993" customHeight="1">
      <c r="A65" s="451"/>
      <c r="B65" s="2106"/>
      <c r="C65" s="2107"/>
      <c r="D65" s="2107"/>
      <c r="E65" s="2107"/>
      <c r="F65" s="2107"/>
      <c r="G65" s="2107"/>
      <c r="H65" s="2107"/>
      <c r="I65" s="2107"/>
      <c r="J65" s="2107"/>
      <c r="K65" s="2107"/>
      <c r="L65" s="2107"/>
      <c r="M65" s="2107"/>
      <c r="N65" s="2107"/>
      <c r="O65" s="2108"/>
      <c r="P65" s="442"/>
    </row>
    <row r="66" spans="1:16" ht="9.9499999999999993" customHeight="1">
      <c r="A66" s="451"/>
      <c r="B66" s="2106"/>
      <c r="C66" s="2107"/>
      <c r="D66" s="2107"/>
      <c r="E66" s="2107"/>
      <c r="F66" s="2107"/>
      <c r="G66" s="2107"/>
      <c r="H66" s="2107"/>
      <c r="I66" s="2107"/>
      <c r="J66" s="2107"/>
      <c r="K66" s="2107"/>
      <c r="L66" s="2107"/>
      <c r="M66" s="2107"/>
      <c r="N66" s="2107"/>
      <c r="O66" s="2108"/>
      <c r="P66" s="442"/>
    </row>
    <row r="67" spans="1:16" ht="9.9499999999999993" customHeight="1">
      <c r="A67" s="451"/>
      <c r="B67" s="2106"/>
      <c r="C67" s="2107"/>
      <c r="D67" s="2107"/>
      <c r="E67" s="2107"/>
      <c r="F67" s="2107"/>
      <c r="G67" s="2107"/>
      <c r="H67" s="2107"/>
      <c r="I67" s="2107"/>
      <c r="J67" s="2107"/>
      <c r="K67" s="2107"/>
      <c r="L67" s="2107"/>
      <c r="M67" s="2107"/>
      <c r="N67" s="2107"/>
      <c r="O67" s="2108"/>
      <c r="P67" s="442"/>
    </row>
    <row r="68" spans="1:16" ht="12" customHeight="1">
      <c r="A68" s="451"/>
      <c r="B68" s="2106"/>
      <c r="C68" s="2107"/>
      <c r="D68" s="2107"/>
      <c r="E68" s="2107"/>
      <c r="F68" s="2107"/>
      <c r="G68" s="2107"/>
      <c r="H68" s="2107"/>
      <c r="I68" s="2107"/>
      <c r="J68" s="2107"/>
      <c r="K68" s="2107"/>
      <c r="L68" s="2107"/>
      <c r="M68" s="2107"/>
      <c r="N68" s="2107"/>
      <c r="O68" s="2108"/>
      <c r="P68" s="442"/>
    </row>
    <row r="69" spans="1:16" ht="12" customHeight="1">
      <c r="A69" s="452"/>
      <c r="B69" s="2106"/>
      <c r="C69" s="2107"/>
      <c r="D69" s="2107"/>
      <c r="E69" s="2107"/>
      <c r="F69" s="2107"/>
      <c r="G69" s="2107"/>
      <c r="H69" s="2107"/>
      <c r="I69" s="2107"/>
      <c r="J69" s="2107"/>
      <c r="K69" s="2107"/>
      <c r="L69" s="2107"/>
      <c r="M69" s="2107"/>
      <c r="N69" s="2107"/>
      <c r="O69" s="2108"/>
      <c r="P69" s="444"/>
    </row>
    <row r="70" spans="1:16" ht="9.9499999999999993" customHeight="1">
      <c r="A70" s="445"/>
      <c r="B70" s="2106"/>
      <c r="C70" s="2107"/>
      <c r="D70" s="2107"/>
      <c r="E70" s="2107"/>
      <c r="F70" s="2107"/>
      <c r="G70" s="2107"/>
      <c r="H70" s="2107"/>
      <c r="I70" s="2107"/>
      <c r="J70" s="2107"/>
      <c r="K70" s="2107"/>
      <c r="L70" s="2107"/>
      <c r="M70" s="2107"/>
      <c r="N70" s="2107"/>
      <c r="O70" s="2108"/>
      <c r="P70" s="445"/>
    </row>
    <row r="71" spans="1:16" ht="89.25" customHeight="1" thickBot="1">
      <c r="A71" s="445"/>
      <c r="B71" s="2109"/>
      <c r="C71" s="2110"/>
      <c r="D71" s="2110"/>
      <c r="E71" s="2110"/>
      <c r="F71" s="2110"/>
      <c r="G71" s="2110"/>
      <c r="H71" s="2110"/>
      <c r="I71" s="2110"/>
      <c r="J71" s="2110"/>
      <c r="K71" s="2110"/>
      <c r="L71" s="2110"/>
      <c r="M71" s="2110"/>
      <c r="N71" s="2110"/>
      <c r="O71" s="2111"/>
      <c r="P71" s="445"/>
    </row>
    <row r="72" spans="1:16" ht="6.6" customHeight="1">
      <c r="B72" s="2096" t="s">
        <v>204</v>
      </c>
      <c r="C72" s="1764"/>
      <c r="D72" s="1764"/>
      <c r="E72" s="1764"/>
      <c r="F72" s="1764"/>
      <c r="G72" s="1764"/>
      <c r="H72" s="1764"/>
      <c r="I72" s="1764"/>
      <c r="J72" s="1764"/>
      <c r="K72" s="1764"/>
      <c r="L72" s="1764"/>
      <c r="M72" s="1764"/>
      <c r="N72" s="1764"/>
      <c r="O72" s="1765"/>
    </row>
    <row r="73" spans="1:16">
      <c r="B73" s="1763"/>
      <c r="C73" s="1764"/>
      <c r="D73" s="1764"/>
      <c r="E73" s="1764"/>
      <c r="F73" s="1764"/>
      <c r="G73" s="1764"/>
      <c r="H73" s="1764"/>
      <c r="I73" s="1764"/>
      <c r="J73" s="1764"/>
      <c r="K73" s="1764"/>
      <c r="L73" s="1764"/>
      <c r="M73" s="1764"/>
      <c r="N73" s="1764"/>
      <c r="O73" s="1765"/>
    </row>
    <row r="74" spans="1:16">
      <c r="B74" s="1770" t="s">
        <v>205</v>
      </c>
      <c r="C74" s="1771"/>
      <c r="D74" s="1771"/>
      <c r="E74" s="1771"/>
      <c r="F74" s="1771"/>
      <c r="G74" s="1771"/>
      <c r="H74" s="1771"/>
      <c r="I74" s="1771"/>
      <c r="J74" s="1771"/>
      <c r="K74" s="1771"/>
      <c r="L74" s="1771"/>
      <c r="M74" s="1771"/>
      <c r="N74" s="1771"/>
      <c r="O74" s="1772"/>
    </row>
    <row r="75" spans="1:16" ht="9.9499999999999993" customHeight="1">
      <c r="B75" s="1773" t="s">
        <v>206</v>
      </c>
      <c r="C75" s="1753"/>
      <c r="D75" s="1753"/>
      <c r="E75" s="1753"/>
      <c r="F75" s="1753"/>
      <c r="G75" s="1753"/>
      <c r="H75" s="1753"/>
      <c r="I75" s="1753"/>
      <c r="J75" s="1753"/>
      <c r="K75" s="1753"/>
      <c r="L75" s="1753"/>
      <c r="M75" s="1753"/>
      <c r="N75" s="1753"/>
      <c r="O75" s="1774"/>
    </row>
    <row r="76" spans="1:16" ht="13.5" customHeight="1">
      <c r="B76" s="1738" t="s">
        <v>207</v>
      </c>
      <c r="C76" s="1739"/>
      <c r="D76" s="1739"/>
      <c r="E76" s="1739"/>
      <c r="F76" s="1739"/>
      <c r="G76" s="1739"/>
      <c r="H76" s="1739"/>
      <c r="I76" s="1739"/>
      <c r="J76" s="1739"/>
      <c r="K76" s="1739"/>
      <c r="L76" s="1739"/>
      <c r="M76" s="1739"/>
      <c r="N76" s="1739"/>
      <c r="O76" s="1740"/>
    </row>
    <row r="77" spans="1:16">
      <c r="B77" s="1741"/>
      <c r="C77" s="1742"/>
      <c r="D77" s="1742"/>
      <c r="E77" s="1742"/>
      <c r="F77" s="1742"/>
      <c r="G77" s="1742"/>
      <c r="H77" s="1742"/>
      <c r="I77" s="1742"/>
      <c r="J77" s="1742"/>
      <c r="K77" s="1742"/>
      <c r="L77" s="1742"/>
      <c r="M77" s="1742"/>
      <c r="N77" s="1742"/>
      <c r="O77" s="1743"/>
    </row>
  </sheetData>
  <mergeCells count="23">
    <mergeCell ref="B25:G26"/>
    <mergeCell ref="I25:O26"/>
    <mergeCell ref="A2:N3"/>
    <mergeCell ref="C6:F6"/>
    <mergeCell ref="C7:F7"/>
    <mergeCell ref="C8:F8"/>
    <mergeCell ref="F9:G9"/>
    <mergeCell ref="H9:K9"/>
    <mergeCell ref="C10:F10"/>
    <mergeCell ref="B12:O12"/>
    <mergeCell ref="B14:G15"/>
    <mergeCell ref="I14:O15"/>
    <mergeCell ref="J16:N23"/>
    <mergeCell ref="B74:O74"/>
    <mergeCell ref="B75:O75"/>
    <mergeCell ref="B76:O77"/>
    <mergeCell ref="C28:G28"/>
    <mergeCell ref="B37:O38"/>
    <mergeCell ref="F44:G44"/>
    <mergeCell ref="B72:O73"/>
    <mergeCell ref="I32:O32"/>
    <mergeCell ref="B46:O48"/>
    <mergeCell ref="B49:O71"/>
  </mergeCells>
  <hyperlinks>
    <hyperlink ref="D19" r:id="rId1" display="lockdesk@thelender.com" xr:uid="{D2C97F2C-E36F-4ED6-B914-D93DE02142E0}"/>
    <hyperlink ref="J16:L23" r:id="rId2" display="AMC selection can be made vy clicking here.  theLender accepts transferred appraisals." xr:uid="{41ACD2C5-2DF4-4095-9B93-7A5186166797}"/>
    <hyperlink ref="J16:N23" r:id="rId3" display="AMC selection can be made by clicking here.  theLender accepts transferred appraisals." xr:uid="{1C168DF3-1F24-4E05-BDB6-C5E237194E4D}"/>
  </hyperlinks>
  <pageMargins left="0.25" right="0.25" top="0.75" bottom="0.75" header="0.3" footer="0.3"/>
  <pageSetup paperSize="5" orientation="portrait" r:id="rId4"/>
  <drawing r:id="rId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3E227-6883-41AD-BCA1-36C4E7F43B36}">
  <sheetPr codeName="Sheet18">
    <pageSetUpPr fitToPage="1"/>
  </sheetPr>
  <dimension ref="A1:V73"/>
  <sheetViews>
    <sheetView showGridLines="0" workbookViewId="0">
      <selection activeCell="H9" sqref="H9:K9"/>
    </sheetView>
  </sheetViews>
  <sheetFormatPr defaultRowHeight="15"/>
  <cols>
    <col min="1" max="1" width="18.28515625" customWidth="1"/>
    <col min="2" max="2" width="26.42578125" customWidth="1"/>
    <col min="3" max="9" width="18.28515625" customWidth="1"/>
    <col min="10" max="10" width="16.28515625" customWidth="1"/>
    <col min="11" max="11" width="17.140625" customWidth="1"/>
    <col min="12" max="12" width="21.28515625" customWidth="1"/>
    <col min="13" max="13" width="19" customWidth="1"/>
  </cols>
  <sheetData>
    <row r="1" spans="1:14" ht="15.75" thickBot="1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ht="26.25">
      <c r="A2" s="76"/>
      <c r="B2" s="77"/>
      <c r="C2" s="1808" t="s">
        <v>507</v>
      </c>
      <c r="D2" s="1808"/>
      <c r="E2" s="1808"/>
      <c r="F2" s="1808"/>
      <c r="G2" s="1808"/>
      <c r="H2" s="1808"/>
      <c r="I2" s="1808"/>
      <c r="N2" s="75"/>
    </row>
    <row r="3" spans="1:14" ht="31.5" thickBot="1">
      <c r="A3" s="78"/>
      <c r="B3" s="79"/>
      <c r="C3" s="80"/>
      <c r="D3" s="81"/>
      <c r="E3" s="81"/>
      <c r="F3" s="81"/>
      <c r="G3" s="81"/>
      <c r="H3" s="81"/>
      <c r="I3" s="732">
        <f ca="1">TODAY()</f>
        <v>45933</v>
      </c>
      <c r="N3" s="75"/>
    </row>
    <row r="4" spans="1:14" ht="30.75">
      <c r="A4" s="83"/>
      <c r="B4" s="83"/>
      <c r="C4" s="83"/>
      <c r="D4" s="84"/>
      <c r="E4" s="84"/>
      <c r="F4" s="84"/>
      <c r="G4" s="84"/>
      <c r="H4" s="84"/>
      <c r="I4" s="85"/>
      <c r="N4" s="75"/>
    </row>
    <row r="5" spans="1:14">
      <c r="A5" s="86"/>
      <c r="B5" s="86"/>
      <c r="C5" s="86"/>
      <c r="D5" s="86"/>
      <c r="E5" s="86"/>
      <c r="F5" s="86"/>
      <c r="G5" s="86"/>
      <c r="H5" s="86"/>
      <c r="I5" s="86"/>
      <c r="N5" s="75"/>
    </row>
    <row r="6" spans="1:14" ht="15.75" thickBot="1">
      <c r="I6" s="518"/>
      <c r="J6" s="518"/>
      <c r="K6" s="518"/>
      <c r="L6" s="518"/>
      <c r="M6" s="519"/>
      <c r="N6" s="75"/>
    </row>
    <row r="7" spans="1:14" ht="15.75" thickBot="1">
      <c r="B7" s="1817" t="s">
        <v>506</v>
      </c>
      <c r="C7" s="1818"/>
      <c r="D7" s="1819"/>
      <c r="I7" s="518"/>
      <c r="K7" s="525"/>
      <c r="L7" s="526" t="s">
        <v>503</v>
      </c>
      <c r="M7" s="527"/>
      <c r="N7" s="75"/>
    </row>
    <row r="8" spans="1:14" ht="15.75" thickBot="1">
      <c r="A8" s="87" t="s">
        <v>3</v>
      </c>
      <c r="B8" s="88" t="s">
        <v>13</v>
      </c>
      <c r="C8" s="89" t="s">
        <v>115</v>
      </c>
      <c r="D8" s="89" t="s">
        <v>106</v>
      </c>
      <c r="F8" s="91" t="s">
        <v>110</v>
      </c>
      <c r="G8" s="93" t="s">
        <v>6</v>
      </c>
      <c r="I8" s="518"/>
      <c r="K8" s="519"/>
      <c r="L8" s="519"/>
      <c r="M8" s="519"/>
      <c r="N8" s="75"/>
    </row>
    <row r="9" spans="1:14" ht="15.75" thickBot="1">
      <c r="A9" s="546">
        <f>margins!$CF3</f>
        <v>6.125</v>
      </c>
      <c r="B9" s="546">
        <f>margins!CG3-margins!CJ3</f>
        <v>95.97</v>
      </c>
      <c r="C9" s="546">
        <f>margins!CH3-margins!CJ3</f>
        <v>95.86999999999999</v>
      </c>
      <c r="D9" s="546">
        <f>margins!CI3-margins!CJ3</f>
        <v>95.86999999999999</v>
      </c>
      <c r="E9" s="111" t="s">
        <v>210</v>
      </c>
      <c r="F9" s="95" t="s">
        <v>112</v>
      </c>
      <c r="G9" s="97">
        <v>101</v>
      </c>
      <c r="I9" s="518"/>
      <c r="K9" s="544" t="s">
        <v>226</v>
      </c>
      <c r="L9" s="545" t="s">
        <v>227</v>
      </c>
      <c r="M9" s="545" t="s">
        <v>228</v>
      </c>
      <c r="N9" s="75"/>
    </row>
    <row r="10" spans="1:14" ht="15.75" thickBot="1">
      <c r="A10" s="546">
        <f>margins!$CF4</f>
        <v>6.25</v>
      </c>
      <c r="B10" s="546">
        <f>margins!CG4-margins!CJ4</f>
        <v>96.844999999999999</v>
      </c>
      <c r="C10" s="546">
        <f>margins!CH4-margins!CJ4</f>
        <v>96.74499999999999</v>
      </c>
      <c r="D10" s="546">
        <f>margins!CI4-margins!CJ4</f>
        <v>96.74499999999999</v>
      </c>
      <c r="E10" s="111" t="s">
        <v>211</v>
      </c>
      <c r="F10" s="95" t="s">
        <v>113</v>
      </c>
      <c r="G10" s="97">
        <v>101</v>
      </c>
      <c r="I10" s="518"/>
      <c r="K10" s="519"/>
      <c r="L10" s="519"/>
      <c r="M10" s="519"/>
      <c r="N10" s="75"/>
    </row>
    <row r="11" spans="1:14">
      <c r="A11" s="546">
        <f>margins!$CF5</f>
        <v>6.375</v>
      </c>
      <c r="B11" s="546">
        <f>margins!CG5-margins!CJ5</f>
        <v>97.72</v>
      </c>
      <c r="C11" s="546">
        <f>margins!CH5-margins!CJ5</f>
        <v>97.61999999999999</v>
      </c>
      <c r="D11" s="546">
        <f>margins!CI5-margins!CJ5</f>
        <v>97.61999999999999</v>
      </c>
      <c r="E11" s="111" t="s">
        <v>212</v>
      </c>
      <c r="F11" s="95" t="s">
        <v>7</v>
      </c>
      <c r="G11" s="97">
        <v>101</v>
      </c>
      <c r="I11" s="518"/>
      <c r="K11" s="528" t="s">
        <v>229</v>
      </c>
      <c r="L11" s="532" t="s">
        <v>221</v>
      </c>
      <c r="M11" s="537"/>
      <c r="N11" s="75"/>
    </row>
    <row r="12" spans="1:14">
      <c r="A12" s="546">
        <f>margins!$CF6</f>
        <v>6.5</v>
      </c>
      <c r="B12" s="546">
        <f>margins!CG6-margins!CJ6</f>
        <v>98.594999999999999</v>
      </c>
      <c r="C12" s="546">
        <f>margins!CH6-margins!CJ6</f>
        <v>98.49499999999999</v>
      </c>
      <c r="D12" s="546">
        <f>margins!CI6-margins!CJ6</f>
        <v>98.49499999999999</v>
      </c>
      <c r="E12" s="111" t="s">
        <v>213</v>
      </c>
      <c r="F12" s="95" t="s">
        <v>9</v>
      </c>
      <c r="G12" s="97">
        <v>101</v>
      </c>
      <c r="I12" s="518"/>
      <c r="K12" s="529" t="s">
        <v>230</v>
      </c>
      <c r="L12" s="533">
        <v>7.875</v>
      </c>
      <c r="M12" s="538">
        <f>IF(L11="7/6 Arm",VLOOKUP(L12,$A$8:$D$37,2,FALSE),IF(L11="10/6 Arm",VLOOKUP(L12,$A$8:$D$37,3,FALSE),VLOOKUP(L12,$A$8:$D$37,4,FALSE)))</f>
        <v>105.658</v>
      </c>
    </row>
    <row r="13" spans="1:14">
      <c r="A13" s="546">
        <f>margins!$CF7</f>
        <v>6.625</v>
      </c>
      <c r="B13" s="546">
        <f>margins!CG7-margins!CJ7</f>
        <v>99.313999999999993</v>
      </c>
      <c r="C13" s="546">
        <f>margins!CH7-margins!CJ7</f>
        <v>99.213999999999999</v>
      </c>
      <c r="D13" s="546">
        <f>margins!CI7-margins!CJ7</f>
        <v>99.213999999999999</v>
      </c>
      <c r="F13" s="95" t="s">
        <v>11</v>
      </c>
      <c r="G13" s="97">
        <v>100</v>
      </c>
      <c r="I13" s="518"/>
      <c r="K13" s="529" t="s">
        <v>409</v>
      </c>
      <c r="L13" s="533" t="s">
        <v>18</v>
      </c>
      <c r="M13" s="538"/>
    </row>
    <row r="14" spans="1:14" ht="15.75" thickBot="1">
      <c r="A14" s="546">
        <f>margins!$CF8</f>
        <v>6.75</v>
      </c>
      <c r="B14" s="546">
        <f>margins!CG8-margins!CJ8</f>
        <v>100.032</v>
      </c>
      <c r="C14" s="546">
        <f>margins!CH8-margins!CJ8</f>
        <v>99.932000000000002</v>
      </c>
      <c r="D14" s="546">
        <f>margins!CI8-margins!CJ8</f>
        <v>99.932000000000002</v>
      </c>
      <c r="F14" s="98" t="s">
        <v>114</v>
      </c>
      <c r="G14" s="99">
        <f>101-2.5</f>
        <v>98.5</v>
      </c>
      <c r="I14" s="800"/>
      <c r="K14" s="529" t="s">
        <v>231</v>
      </c>
      <c r="L14" s="533" t="s">
        <v>28</v>
      </c>
      <c r="M14" s="538">
        <f>IFERROR(INDEX($C$42:$G$47,MATCH(L14,B42:B47,0),MATCH(L13,C41:G41,0),1),0)</f>
        <v>-1.125</v>
      </c>
    </row>
    <row r="15" spans="1:14" ht="15.75" thickBot="1">
      <c r="A15" s="546">
        <f>margins!$CF9</f>
        <v>6.875</v>
      </c>
      <c r="B15" s="546">
        <f>margins!CG9-margins!CJ9</f>
        <v>100.72</v>
      </c>
      <c r="C15" s="546">
        <f>margins!CH9-margins!CJ9</f>
        <v>100.61999999999999</v>
      </c>
      <c r="D15" s="546">
        <f>margins!CI9-margins!CJ9</f>
        <v>100.61999999999999</v>
      </c>
      <c r="G15" s="1"/>
      <c r="H15" s="1"/>
      <c r="I15" s="520"/>
      <c r="K15" s="529" t="s">
        <v>77</v>
      </c>
      <c r="L15" s="533" t="s">
        <v>220</v>
      </c>
      <c r="M15" s="538">
        <f>IFERROR(INDEX($C$51:$G$73,MATCH(L15,$B$51:$B$73,0),MATCH($L$13,$C$41:$G$41,0),1),0)</f>
        <v>0</v>
      </c>
    </row>
    <row r="16" spans="1:14">
      <c r="A16" s="546">
        <f>margins!$CF10</f>
        <v>7</v>
      </c>
      <c r="B16" s="546">
        <f>margins!CG10-margins!CJ10</f>
        <v>101.407</v>
      </c>
      <c r="C16" s="546">
        <f>margins!CH10-margins!CJ10</f>
        <v>101.307</v>
      </c>
      <c r="D16" s="546">
        <f>margins!CI10-margins!CJ10</f>
        <v>101.307</v>
      </c>
      <c r="F16" s="513" t="s">
        <v>116</v>
      </c>
      <c r="G16" s="514"/>
      <c r="H16" s="515"/>
      <c r="I16" s="518"/>
      <c r="K16" s="529" t="s">
        <v>232</v>
      </c>
      <c r="L16" s="533" t="s">
        <v>220</v>
      </c>
      <c r="M16" s="538">
        <f>IFERROR(INDEX($C$51:$G$73,MATCH(L16,$B$51:$B$73,0),MATCH($L$13,$C$41:$G$41,0),1),0)</f>
        <v>0</v>
      </c>
    </row>
    <row r="17" spans="1:13">
      <c r="A17" s="546">
        <f>margins!$CF11</f>
        <v>7.125</v>
      </c>
      <c r="B17" s="546">
        <f>margins!CG11-margins!CJ11</f>
        <v>102.095</v>
      </c>
      <c r="C17" s="546">
        <f>margins!CH11-margins!CJ11</f>
        <v>101.99499999999999</v>
      </c>
      <c r="D17" s="546">
        <f>margins!CI11-margins!CJ11</f>
        <v>101.99499999999999</v>
      </c>
      <c r="F17" s="2122" t="s">
        <v>301</v>
      </c>
      <c r="G17" s="2123"/>
      <c r="H17" s="2124"/>
      <c r="I17" s="518"/>
      <c r="K17" s="529" t="s">
        <v>52</v>
      </c>
      <c r="L17" s="533" t="s">
        <v>488</v>
      </c>
      <c r="M17" s="538">
        <f>IFERROR(INDEX($C$51:$G$73,MATCH(L17,$B$51:$B$73,0),MATCH($L$13,$C$41:$G$41,0),1),0)</f>
        <v>0</v>
      </c>
    </row>
    <row r="18" spans="1:13">
      <c r="A18" s="546">
        <f>margins!$CF12</f>
        <v>7.25</v>
      </c>
      <c r="B18" s="546">
        <f>margins!CG12-margins!CJ12</f>
        <v>102.782</v>
      </c>
      <c r="C18" s="546">
        <f>margins!CH12-margins!CJ12</f>
        <v>102.682</v>
      </c>
      <c r="D18" s="546">
        <f>margins!CI12-margins!CJ12</f>
        <v>102.682</v>
      </c>
      <c r="F18" s="2122" t="s">
        <v>783</v>
      </c>
      <c r="G18" s="2123"/>
      <c r="H18" s="2124"/>
      <c r="I18" s="518"/>
      <c r="K18" s="529" t="s">
        <v>61</v>
      </c>
      <c r="L18" s="533" t="s">
        <v>220</v>
      </c>
      <c r="M18" s="538">
        <f>IFERROR(INDEX($C$51:$G$73,MATCH(L18,$B$51:$B$73,0),MATCH($L$13,$C$41:$G$41,0),1),0)</f>
        <v>0</v>
      </c>
    </row>
    <row r="19" spans="1:13" ht="15" customHeight="1">
      <c r="A19" s="546">
        <f>margins!$CF13</f>
        <v>7.375</v>
      </c>
      <c r="B19" s="546">
        <f>margins!CG13-margins!CJ13</f>
        <v>103.47</v>
      </c>
      <c r="C19" s="546">
        <f>margins!CH13-margins!CJ13</f>
        <v>103.36999999999999</v>
      </c>
      <c r="D19" s="546">
        <f>margins!CI13-margins!CJ13</f>
        <v>103.36999999999999</v>
      </c>
      <c r="F19" s="2125" t="s">
        <v>374</v>
      </c>
      <c r="G19" s="2126"/>
      <c r="H19" s="2127"/>
      <c r="I19" s="518"/>
      <c r="K19" s="529" t="s">
        <v>155</v>
      </c>
      <c r="L19" s="533" t="s">
        <v>220</v>
      </c>
      <c r="M19" s="538">
        <f>IFERROR(INDEX($C$51:$G$73,MATCH(L19,$B$51:$B$73,0),MATCH($L$13,$C$41:$G$41,0),1),0)</f>
        <v>0</v>
      </c>
    </row>
    <row r="20" spans="1:13" ht="15.75" thickBot="1">
      <c r="A20" s="546">
        <f>margins!$CF14</f>
        <v>7.5</v>
      </c>
      <c r="B20" s="546">
        <f>margins!CG14-margins!CJ14</f>
        <v>104.157</v>
      </c>
      <c r="C20" s="546">
        <f>margins!CH14-margins!CJ14</f>
        <v>104.057</v>
      </c>
      <c r="D20" s="546">
        <f>margins!CI14-margins!CJ14</f>
        <v>104.057</v>
      </c>
      <c r="F20" s="2128"/>
      <c r="G20" s="2129"/>
      <c r="H20" s="2130"/>
      <c r="I20" s="518"/>
      <c r="K20" s="529" t="s">
        <v>234</v>
      </c>
      <c r="L20" s="533" t="s">
        <v>220</v>
      </c>
      <c r="M20" s="538">
        <f>IFERROR(INDEX($C$61:$G$66,MATCH(L20,B61:B66,0),MATCH($L$13,$C$41:$G$41,0),1),0)</f>
        <v>0</v>
      </c>
    </row>
    <row r="21" spans="1:13" ht="15.75" thickBot="1">
      <c r="A21" s="546">
        <f>margins!$CF15</f>
        <v>7.625</v>
      </c>
      <c r="B21" s="546">
        <f>margins!CG15-margins!CJ15</f>
        <v>104.72</v>
      </c>
      <c r="C21" s="546">
        <f>margins!CH15-margins!CJ15</f>
        <v>104.61999999999999</v>
      </c>
      <c r="D21" s="546">
        <f>margins!CI15-margins!CJ15</f>
        <v>104.61999999999999</v>
      </c>
      <c r="F21" s="990"/>
      <c r="G21" s="990"/>
      <c r="H21" s="990"/>
      <c r="I21" s="518"/>
      <c r="K21" s="529" t="s">
        <v>235</v>
      </c>
      <c r="L21" s="533" t="s">
        <v>220</v>
      </c>
      <c r="M21" s="538">
        <f>IFERROR(INDEX($C$67:$G$70,MATCH(L21,B67:B70,0),MATCH($L$13,$C$41:$G$41,0),1),0)</f>
        <v>0</v>
      </c>
    </row>
    <row r="22" spans="1:13">
      <c r="A22" s="546">
        <f>margins!$CF16</f>
        <v>7.75</v>
      </c>
      <c r="B22" s="546">
        <f>margins!CG16-margins!CJ16</f>
        <v>105.18899999999999</v>
      </c>
      <c r="C22" s="546">
        <f>margins!CH16-margins!CJ16</f>
        <v>105.089</v>
      </c>
      <c r="D22" s="546">
        <f>margins!CI16-margins!CJ16</f>
        <v>105.089</v>
      </c>
      <c r="F22" s="493" t="s">
        <v>117</v>
      </c>
      <c r="G22" s="494"/>
      <c r="H22" s="34"/>
      <c r="I22" s="518"/>
      <c r="K22" s="529" t="s">
        <v>74</v>
      </c>
      <c r="L22" s="533" t="s">
        <v>220</v>
      </c>
      <c r="M22" s="538">
        <f>IFERROR(INDEX($C$51:$G$73,MATCH(L22,$B$51:$B$73,0),MATCH($L$13,$C$41:$G$41,0),1),0)</f>
        <v>0</v>
      </c>
    </row>
    <row r="23" spans="1:13">
      <c r="A23" s="546">
        <f>margins!$CF17</f>
        <v>7.875</v>
      </c>
      <c r="B23" s="546">
        <f>margins!CG17-margins!CJ17</f>
        <v>105.658</v>
      </c>
      <c r="C23" s="546">
        <f>margins!CH17-margins!CJ17</f>
        <v>105.55799999999999</v>
      </c>
      <c r="D23" s="546">
        <f>margins!CI17-margins!CJ17</f>
        <v>105.55799999999999</v>
      </c>
      <c r="F23" s="115" t="s">
        <v>118</v>
      </c>
      <c r="G23" s="116" t="s">
        <v>119</v>
      </c>
      <c r="H23" s="1"/>
      <c r="I23" s="520"/>
      <c r="K23" s="529" t="s">
        <v>187</v>
      </c>
      <c r="L23" s="533" t="s">
        <v>220</v>
      </c>
      <c r="M23" s="538">
        <f>IFERROR(INDEX($C$51:$G$73,MATCH(L23,$B$51:$B$73,0),MATCH($L$13,$C$41:$G$41,0),1),0)</f>
        <v>0</v>
      </c>
    </row>
    <row r="24" spans="1:13">
      <c r="A24" s="546">
        <f>margins!$CF18</f>
        <v>8</v>
      </c>
      <c r="B24" s="546">
        <f>margins!CG18-margins!CJ18</f>
        <v>106.127</v>
      </c>
      <c r="C24" s="546">
        <f>margins!CH18-margins!CJ18</f>
        <v>106.027</v>
      </c>
      <c r="D24" s="546">
        <f>margins!CI18-margins!CJ18</f>
        <v>106.027</v>
      </c>
      <c r="F24" s="115" t="s">
        <v>120</v>
      </c>
      <c r="G24" s="498">
        <v>6.5</v>
      </c>
      <c r="I24" s="520"/>
      <c r="K24" s="529" t="s">
        <v>159</v>
      </c>
      <c r="L24" s="533" t="s">
        <v>220</v>
      </c>
      <c r="M24" s="538">
        <f>IFERROR(INDEX($C$51:$G$73,MATCH(L24,$B$51:$B$73,0),MATCH($L$13,$C$41:$G$41,0),1),0)</f>
        <v>0</v>
      </c>
    </row>
    <row r="25" spans="1:13">
      <c r="A25" s="546">
        <f>margins!$CF19</f>
        <v>8.125</v>
      </c>
      <c r="B25" s="546">
        <f>margins!CG19-margins!CJ19</f>
        <v>106.56399999999999</v>
      </c>
      <c r="C25" s="546">
        <f>margins!CH19-margins!CJ19</f>
        <v>106.464</v>
      </c>
      <c r="D25" s="546">
        <f>margins!CI19-margins!CJ19</f>
        <v>106.464</v>
      </c>
      <c r="F25" s="115" t="s">
        <v>302</v>
      </c>
      <c r="G25" s="499" t="s">
        <v>283</v>
      </c>
      <c r="I25" s="518"/>
      <c r="K25" s="529" t="s">
        <v>236</v>
      </c>
      <c r="L25" s="533">
        <v>45</v>
      </c>
      <c r="M25" s="538">
        <f>IF(L25=15,0,IF(L25=30,G29,IF(L25=45,G30,0)))</f>
        <v>-0.375</v>
      </c>
    </row>
    <row r="26" spans="1:13" ht="15.75" thickBot="1">
      <c r="A26" s="546">
        <f>margins!$CF20</f>
        <v>8.25</v>
      </c>
      <c r="B26" s="546">
        <f>margins!CG20-margins!CJ20</f>
        <v>107.002</v>
      </c>
      <c r="C26" s="546">
        <f>margins!CH20-margins!CJ20</f>
        <v>106.902</v>
      </c>
      <c r="D26" s="546">
        <f>margins!CI20-margins!CJ20</f>
        <v>106.902</v>
      </c>
      <c r="F26" s="120" t="s">
        <v>122</v>
      </c>
      <c r="G26" s="121" t="s">
        <v>123</v>
      </c>
      <c r="I26" s="518"/>
      <c r="K26" s="530" t="s">
        <v>237</v>
      </c>
      <c r="L26" s="534"/>
      <c r="M26" s="539">
        <f>M15+M16+M17+M18+M19+M20+M21+M22+M23+M25+M14+M24</f>
        <v>-1.5</v>
      </c>
    </row>
    <row r="27" spans="1:13" ht="15.75" thickBot="1">
      <c r="A27" s="546">
        <f>margins!$CF21</f>
        <v>8.375</v>
      </c>
      <c r="B27" s="546">
        <f>margins!CG21-margins!CJ21</f>
        <v>107.377</v>
      </c>
      <c r="C27" s="546">
        <f>margins!CH21-margins!CJ21</f>
        <v>107.277</v>
      </c>
      <c r="D27" s="546">
        <f>margins!CI21-margins!CJ21</f>
        <v>107.277</v>
      </c>
      <c r="G27" s="1"/>
      <c r="I27" s="518"/>
      <c r="K27" s="521"/>
      <c r="L27" s="522"/>
      <c r="M27" s="531"/>
    </row>
    <row r="28" spans="1:13" ht="15.75" thickBot="1">
      <c r="A28" s="546">
        <f>margins!$CF22</f>
        <v>8.5</v>
      </c>
      <c r="B28" s="546">
        <f>margins!CG22-margins!CJ22</f>
        <v>107.752</v>
      </c>
      <c r="C28" s="546">
        <f>margins!CH22-margins!CJ22</f>
        <v>107.652</v>
      </c>
      <c r="D28" s="546">
        <f>margins!CI22-margins!CJ22</f>
        <v>107.652</v>
      </c>
      <c r="F28" s="493" t="s">
        <v>124</v>
      </c>
      <c r="G28" s="494"/>
      <c r="I28" s="518"/>
      <c r="K28" s="523" t="s">
        <v>238</v>
      </c>
      <c r="L28" s="524"/>
      <c r="M28" s="540" t="e">
        <f>IF(ISNUMBER(MATCH("NA", M14:M25, 0)), "NA", IF(L20="Choose a Selection",(MIN(M26+M12,VLOOKUP($L$21,$E$9:$G$14,3,FALSE))),MIN(M26+M12,VLOOKUP($L$20,$F$9:$G$14,2,FALSE))))</f>
        <v>#N/A</v>
      </c>
    </row>
    <row r="29" spans="1:13" ht="15.75" thickBot="1">
      <c r="A29" s="546">
        <f>margins!$CF23</f>
        <v>8.625</v>
      </c>
      <c r="B29" s="546">
        <f>margins!CG23-margins!CJ23</f>
        <v>108.127</v>
      </c>
      <c r="C29" s="546">
        <f>margins!CH23-margins!CJ23</f>
        <v>108.027</v>
      </c>
      <c r="D29" s="546">
        <f>margins!CI23-margins!CJ23</f>
        <v>108.027</v>
      </c>
      <c r="F29" s="991" t="s">
        <v>125</v>
      </c>
      <c r="G29" s="992">
        <v>-0.25</v>
      </c>
      <c r="H29" s="1"/>
      <c r="I29" s="518"/>
      <c r="K29" s="518"/>
      <c r="L29" s="518"/>
      <c r="M29" s="518"/>
    </row>
    <row r="30" spans="1:13" ht="15.75" thickBot="1">
      <c r="A30" s="546">
        <f>margins!$CF24</f>
        <v>8.75</v>
      </c>
      <c r="B30" s="546">
        <f>margins!CG24-margins!CJ24</f>
        <v>108.502</v>
      </c>
      <c r="C30" s="546">
        <f>margins!CH24-margins!CJ24</f>
        <v>108.402</v>
      </c>
      <c r="D30" s="546">
        <f>margins!CI24-margins!CJ24</f>
        <v>108.402</v>
      </c>
      <c r="F30" s="120" t="s">
        <v>126</v>
      </c>
      <c r="G30" s="914">
        <v>-0.375</v>
      </c>
      <c r="I30" s="518"/>
      <c r="K30" s="924" t="s">
        <v>512</v>
      </c>
      <c r="L30" s="925"/>
      <c r="M30" s="926"/>
    </row>
    <row r="31" spans="1:13">
      <c r="A31" s="546">
        <f>margins!$CF25</f>
        <v>8.875</v>
      </c>
      <c r="B31" s="546">
        <f>margins!CG25-margins!CJ25</f>
        <v>108.877</v>
      </c>
      <c r="C31" s="546">
        <f>margins!CH25-margins!CJ25</f>
        <v>108.777</v>
      </c>
      <c r="D31" s="546">
        <f>margins!CI25-margins!CJ25</f>
        <v>108.777</v>
      </c>
      <c r="I31" s="518"/>
    </row>
    <row r="32" spans="1:13">
      <c r="A32" s="546">
        <f>margins!$CF26</f>
        <v>9</v>
      </c>
      <c r="B32" s="546">
        <f>margins!CG26-margins!CJ26</f>
        <v>109.252</v>
      </c>
      <c r="C32" s="546">
        <f>margins!CH26-margins!CJ26</f>
        <v>109.152</v>
      </c>
      <c r="D32" s="546">
        <f>margins!CI26-margins!CJ26</f>
        <v>109.152</v>
      </c>
      <c r="F32" s="1820"/>
      <c r="G32" s="1820"/>
      <c r="H32" s="1820"/>
      <c r="I32" s="1820"/>
    </row>
    <row r="33" spans="1:22">
      <c r="A33" s="546">
        <f>margins!$CF27</f>
        <v>9.125</v>
      </c>
      <c r="B33" s="546">
        <f>margins!CG27-margins!CJ27</f>
        <v>109.627</v>
      </c>
      <c r="C33" s="546">
        <f>margins!CH27-margins!CJ27</f>
        <v>109.527</v>
      </c>
      <c r="D33" s="546">
        <f>margins!CI27-margins!CJ27</f>
        <v>109.527</v>
      </c>
      <c r="F33" s="6"/>
      <c r="G33" s="959"/>
      <c r="J33" s="518"/>
    </row>
    <row r="34" spans="1:22">
      <c r="A34" s="546">
        <f>margins!$CF28</f>
        <v>9.25</v>
      </c>
      <c r="B34" s="546">
        <f>margins!CG28-margins!CJ28</f>
        <v>109.93899999999999</v>
      </c>
      <c r="C34" s="546">
        <f>margins!CH28-margins!CJ28</f>
        <v>109.839</v>
      </c>
      <c r="D34" s="546">
        <f>margins!CI28-margins!CJ28</f>
        <v>109.839</v>
      </c>
      <c r="F34" s="541"/>
      <c r="G34" s="959"/>
      <c r="J34" s="518"/>
      <c r="K34" s="518"/>
      <c r="L34" s="518"/>
      <c r="M34" s="518"/>
    </row>
    <row r="35" spans="1:22" ht="15" customHeight="1">
      <c r="A35" s="546">
        <f>margins!$CF29</f>
        <v>9.375</v>
      </c>
      <c r="B35" s="546">
        <f>margins!CG29-margins!CJ29</f>
        <v>110.18899999999999</v>
      </c>
      <c r="C35" s="546">
        <f>margins!CH29-margins!CJ29</f>
        <v>110.089</v>
      </c>
      <c r="D35" s="546">
        <f>margins!CI29-margins!CJ29</f>
        <v>110.089</v>
      </c>
      <c r="F35" s="912"/>
      <c r="G35" s="912"/>
      <c r="H35" s="912"/>
      <c r="I35" s="912"/>
      <c r="J35" s="518"/>
      <c r="K35" s="518"/>
      <c r="L35" s="518"/>
      <c r="M35" s="518"/>
    </row>
    <row r="36" spans="1:22">
      <c r="A36" s="546">
        <f>margins!$CF30</f>
        <v>9.5</v>
      </c>
      <c r="B36" s="546">
        <f>margins!CG30-margins!CJ30</f>
        <v>110.43899999999999</v>
      </c>
      <c r="C36" s="546">
        <f>margins!CH30-margins!CJ30</f>
        <v>110.339</v>
      </c>
      <c r="D36" s="546">
        <f>margins!CI30-margins!CJ30</f>
        <v>110.339</v>
      </c>
      <c r="F36" s="541"/>
      <c r="G36" s="959"/>
      <c r="H36" s="541"/>
      <c r="I36" s="959"/>
      <c r="J36" s="518"/>
      <c r="K36" s="518"/>
      <c r="L36" s="518"/>
      <c r="M36" s="518"/>
    </row>
    <row r="37" spans="1:22">
      <c r="A37" s="546">
        <f>margins!$CF31</f>
        <v>9.625</v>
      </c>
      <c r="B37" s="546">
        <f>margins!CG31-margins!CJ31</f>
        <v>110.68899999999999</v>
      </c>
      <c r="C37" s="546">
        <f>margins!CH31-margins!CJ31</f>
        <v>110.589</v>
      </c>
      <c r="D37" s="546">
        <f>margins!CI31-margins!CJ31</f>
        <v>110.589</v>
      </c>
      <c r="F37" s="541"/>
      <c r="G37" s="959"/>
      <c r="H37" s="541"/>
      <c r="I37" s="959"/>
      <c r="J37" s="518"/>
      <c r="K37" s="518"/>
      <c r="L37" s="518"/>
      <c r="M37" s="518"/>
    </row>
    <row r="38" spans="1:22">
      <c r="F38" s="541"/>
      <c r="G38" s="960"/>
      <c r="H38" s="541"/>
      <c r="I38" s="960"/>
      <c r="M38" s="518"/>
    </row>
    <row r="39" spans="1:22">
      <c r="F39" s="541"/>
      <c r="G39" s="959"/>
      <c r="H39" s="541"/>
      <c r="I39" s="959"/>
    </row>
    <row r="40" spans="1:22">
      <c r="A40" s="3" t="s">
        <v>486</v>
      </c>
      <c r="B40" s="3"/>
      <c r="C40" s="1"/>
      <c r="D40" s="1"/>
      <c r="E40" s="1"/>
      <c r="F40" s="21"/>
      <c r="G40" s="1"/>
      <c r="H40" s="22"/>
      <c r="I40" s="21"/>
      <c r="J40" s="517"/>
    </row>
    <row r="41" spans="1:22">
      <c r="A41" s="915"/>
      <c r="B41" s="516" t="s">
        <v>220</v>
      </c>
      <c r="C41" s="504" t="s">
        <v>15</v>
      </c>
      <c r="D41" s="504" t="s">
        <v>16</v>
      </c>
      <c r="E41" s="504" t="s">
        <v>17</v>
      </c>
      <c r="F41" s="504" t="s">
        <v>18</v>
      </c>
      <c r="G41" s="505" t="s">
        <v>19</v>
      </c>
      <c r="H41" s="94"/>
    </row>
    <row r="42" spans="1:22">
      <c r="A42" s="916"/>
      <c r="B42" s="506" t="s">
        <v>129</v>
      </c>
      <c r="C42" s="555">
        <v>1.875</v>
      </c>
      <c r="D42" s="553">
        <v>1.625</v>
      </c>
      <c r="E42" s="553">
        <v>1.375</v>
      </c>
      <c r="F42" s="553">
        <v>0.875</v>
      </c>
      <c r="G42" s="554">
        <v>0.25</v>
      </c>
      <c r="H42" s="94"/>
      <c r="Q42" s="104"/>
      <c r="R42" s="104"/>
      <c r="S42" s="104"/>
      <c r="T42" s="104"/>
      <c r="U42" s="104"/>
      <c r="V42" s="104"/>
    </row>
    <row r="43" spans="1:22">
      <c r="A43" s="916"/>
      <c r="B43" s="506" t="s">
        <v>24</v>
      </c>
      <c r="C43" s="556">
        <v>1.75</v>
      </c>
      <c r="D43" s="144">
        <v>1.5</v>
      </c>
      <c r="E43" s="144">
        <v>1.2499999999999998</v>
      </c>
      <c r="F43" s="144">
        <v>0.75</v>
      </c>
      <c r="G43" s="552">
        <v>-1.1102230246251565E-16</v>
      </c>
      <c r="H43" s="94"/>
      <c r="Q43" s="104"/>
      <c r="R43" s="104"/>
      <c r="S43" s="104"/>
      <c r="T43" s="104"/>
      <c r="U43" s="104"/>
      <c r="V43" s="104"/>
    </row>
    <row r="44" spans="1:22">
      <c r="A44" s="916"/>
      <c r="B44" s="506" t="s">
        <v>25</v>
      </c>
      <c r="C44" s="557">
        <v>1.5</v>
      </c>
      <c r="D44" s="143">
        <v>1.25</v>
      </c>
      <c r="E44" s="143">
        <v>0.99999999999999978</v>
      </c>
      <c r="F44" s="143">
        <v>0.5</v>
      </c>
      <c r="G44" s="551">
        <v>-0.25</v>
      </c>
      <c r="H44" s="94"/>
      <c r="Q44" s="104"/>
      <c r="R44" s="104"/>
      <c r="S44" s="104"/>
      <c r="T44" s="104"/>
      <c r="U44" s="104"/>
      <c r="V44" s="104"/>
    </row>
    <row r="45" spans="1:22">
      <c r="A45" s="173" t="s">
        <v>127</v>
      </c>
      <c r="B45" s="506" t="s">
        <v>26</v>
      </c>
      <c r="C45" s="556">
        <v>0.87499999999999989</v>
      </c>
      <c r="D45" s="144">
        <v>0.625</v>
      </c>
      <c r="E45" s="144">
        <v>0.37499999999999978</v>
      </c>
      <c r="F45" s="144">
        <v>-0.125</v>
      </c>
      <c r="G45" s="552">
        <v>-1</v>
      </c>
      <c r="H45" s="94"/>
      <c r="Q45" s="104"/>
      <c r="R45" s="104"/>
      <c r="S45" s="104"/>
      <c r="T45" s="104"/>
      <c r="U45" s="104"/>
      <c r="V45" s="104"/>
    </row>
    <row r="46" spans="1:22">
      <c r="A46" s="173" t="s">
        <v>508</v>
      </c>
      <c r="B46" s="506" t="s">
        <v>27</v>
      </c>
      <c r="C46" s="557">
        <v>0.24999999999999992</v>
      </c>
      <c r="D46" s="143">
        <v>-0.12500000000000011</v>
      </c>
      <c r="E46" s="143">
        <v>-0.12500000000000011</v>
      </c>
      <c r="F46" s="143">
        <v>-0.625</v>
      </c>
      <c r="G46" s="551" t="s">
        <v>14</v>
      </c>
      <c r="H46" s="94"/>
      <c r="Q46" s="104"/>
      <c r="R46" s="104"/>
      <c r="S46" s="104"/>
      <c r="T46" s="104"/>
      <c r="U46" s="104"/>
      <c r="V46" s="104"/>
    </row>
    <row r="47" spans="1:22">
      <c r="A47" s="917"/>
      <c r="B47" s="507" t="s">
        <v>28</v>
      </c>
      <c r="C47" s="799">
        <v>-8.3266726846886741E-17</v>
      </c>
      <c r="D47" s="549">
        <v>-0.37500000000000011</v>
      </c>
      <c r="E47" s="549">
        <v>-0.62500000000000011</v>
      </c>
      <c r="F47" s="549">
        <v>-1.125</v>
      </c>
      <c r="G47" s="550" t="s">
        <v>14</v>
      </c>
      <c r="H47" s="94"/>
      <c r="Q47" s="104"/>
      <c r="R47" s="104"/>
      <c r="S47" s="104"/>
      <c r="T47" s="104"/>
      <c r="U47" s="104"/>
      <c r="V47" s="104"/>
    </row>
    <row r="48" spans="1:22">
      <c r="A48" s="509"/>
      <c r="B48" s="517" t="s">
        <v>220</v>
      </c>
    </row>
    <row r="49" spans="1:8">
      <c r="A49" s="3" t="s">
        <v>134</v>
      </c>
      <c r="H49" s="957"/>
    </row>
    <row r="50" spans="1:8">
      <c r="A50" s="100"/>
      <c r="B50" s="142" t="s">
        <v>349</v>
      </c>
      <c r="C50" s="504" t="s">
        <v>15</v>
      </c>
      <c r="D50" s="504" t="s">
        <v>16</v>
      </c>
      <c r="E50" s="504" t="s">
        <v>17</v>
      </c>
      <c r="F50" s="504" t="s">
        <v>18</v>
      </c>
      <c r="G50" s="505" t="s">
        <v>19</v>
      </c>
      <c r="H50" s="94"/>
    </row>
    <row r="51" spans="1:8">
      <c r="A51" s="510" t="s">
        <v>77</v>
      </c>
      <c r="B51" s="102" t="s">
        <v>79</v>
      </c>
      <c r="C51" s="899">
        <v>-0.25</v>
      </c>
      <c r="D51" s="899">
        <v>-0.25</v>
      </c>
      <c r="E51" s="899">
        <v>-0.25</v>
      </c>
      <c r="F51" s="899">
        <v>-0.25</v>
      </c>
      <c r="G51" s="900">
        <v>-0.25</v>
      </c>
      <c r="H51" s="94"/>
    </row>
    <row r="52" spans="1:8" ht="17.25" customHeight="1">
      <c r="A52" s="1013" t="s">
        <v>183</v>
      </c>
      <c r="B52" s="955" t="s">
        <v>142</v>
      </c>
      <c r="C52" s="153">
        <v>0</v>
      </c>
      <c r="D52" s="153">
        <v>0</v>
      </c>
      <c r="E52" s="153">
        <v>0</v>
      </c>
      <c r="F52" s="153">
        <v>0</v>
      </c>
      <c r="G52" s="956">
        <v>0</v>
      </c>
      <c r="H52" s="94"/>
    </row>
    <row r="53" spans="1:8">
      <c r="A53" s="918"/>
      <c r="B53" s="901" t="s">
        <v>511</v>
      </c>
      <c r="C53" s="155">
        <v>0</v>
      </c>
      <c r="D53" s="155">
        <v>0</v>
      </c>
      <c r="E53" s="155">
        <v>0</v>
      </c>
      <c r="F53" s="155">
        <v>0</v>
      </c>
      <c r="G53" s="902">
        <v>0</v>
      </c>
      <c r="H53" s="94"/>
    </row>
    <row r="54" spans="1:8">
      <c r="A54" s="918"/>
      <c r="B54" s="904" t="s">
        <v>146</v>
      </c>
      <c r="C54" s="155">
        <v>0</v>
      </c>
      <c r="D54" s="155">
        <v>0</v>
      </c>
      <c r="E54" s="155">
        <v>0</v>
      </c>
      <c r="F54" s="155">
        <v>0</v>
      </c>
      <c r="G54" s="902">
        <v>0</v>
      </c>
      <c r="H54" s="94"/>
    </row>
    <row r="55" spans="1:8">
      <c r="A55" s="910" t="s">
        <v>52</v>
      </c>
      <c r="B55" s="904" t="s">
        <v>147</v>
      </c>
      <c r="C55" s="155">
        <v>0</v>
      </c>
      <c r="D55" s="155">
        <v>0</v>
      </c>
      <c r="E55" s="155">
        <v>0</v>
      </c>
      <c r="F55" s="155">
        <v>0</v>
      </c>
      <c r="G55" s="902">
        <v>0</v>
      </c>
      <c r="H55" s="94"/>
    </row>
    <row r="56" spans="1:8">
      <c r="A56" s="918"/>
      <c r="B56" s="904" t="s">
        <v>148</v>
      </c>
      <c r="C56" s="155">
        <v>0</v>
      </c>
      <c r="D56" s="155">
        <v>0</v>
      </c>
      <c r="E56" s="155">
        <v>0</v>
      </c>
      <c r="F56" s="155">
        <v>0</v>
      </c>
      <c r="G56" s="902">
        <v>0</v>
      </c>
      <c r="H56" s="94"/>
    </row>
    <row r="57" spans="1:8">
      <c r="A57" s="918"/>
      <c r="B57" s="904" t="s">
        <v>149</v>
      </c>
      <c r="C57" s="155">
        <v>0</v>
      </c>
      <c r="D57" s="155">
        <v>0</v>
      </c>
      <c r="E57" s="155">
        <v>0</v>
      </c>
      <c r="F57" s="155">
        <v>0</v>
      </c>
      <c r="G57" s="902">
        <v>0</v>
      </c>
      <c r="H57" s="94"/>
    </row>
    <row r="58" spans="1:8">
      <c r="A58" s="918"/>
      <c r="B58" s="905" t="s">
        <v>150</v>
      </c>
      <c r="C58" s="157">
        <v>0</v>
      </c>
      <c r="D58" s="157">
        <v>0</v>
      </c>
      <c r="E58" s="157">
        <v>0</v>
      </c>
      <c r="F58" s="157">
        <v>0</v>
      </c>
      <c r="G58" s="903">
        <v>0</v>
      </c>
      <c r="H58" s="94"/>
    </row>
    <row r="59" spans="1:8">
      <c r="A59" s="1009" t="s">
        <v>61</v>
      </c>
      <c r="B59" s="1010" t="s">
        <v>537</v>
      </c>
      <c r="C59" s="1011">
        <v>-0.375</v>
      </c>
      <c r="D59" s="1011">
        <v>-0.375</v>
      </c>
      <c r="E59" s="1011">
        <v>-0.375</v>
      </c>
      <c r="F59" s="1011">
        <v>-0.5</v>
      </c>
      <c r="G59" s="1012" t="s">
        <v>14</v>
      </c>
      <c r="H59" s="94"/>
    </row>
    <row r="60" spans="1:8">
      <c r="A60" s="1008" t="s">
        <v>70</v>
      </c>
      <c r="B60" s="901" t="s">
        <v>155</v>
      </c>
      <c r="C60" s="155">
        <v>-0.5</v>
      </c>
      <c r="D60" s="155">
        <v>-0.5</v>
      </c>
      <c r="E60" s="155">
        <v>-0.5</v>
      </c>
      <c r="F60" s="155">
        <v>-0.5</v>
      </c>
      <c r="G60" s="902">
        <v>-0.625</v>
      </c>
      <c r="H60" s="94"/>
    </row>
    <row r="61" spans="1:8">
      <c r="A61" s="511"/>
      <c r="B61" s="906" t="s">
        <v>112</v>
      </c>
      <c r="C61" s="159">
        <v>1</v>
      </c>
      <c r="D61" s="159">
        <v>1</v>
      </c>
      <c r="E61" s="159">
        <v>1</v>
      </c>
      <c r="F61" s="159">
        <v>1</v>
      </c>
      <c r="G61" s="907">
        <v>1.125</v>
      </c>
      <c r="H61" s="94"/>
    </row>
    <row r="62" spans="1:8">
      <c r="A62" s="512" t="s">
        <v>156</v>
      </c>
      <c r="B62" s="901" t="s">
        <v>113</v>
      </c>
      <c r="C62" s="155">
        <v>0.75</v>
      </c>
      <c r="D62" s="155">
        <v>0.75</v>
      </c>
      <c r="E62" s="155">
        <v>0.75</v>
      </c>
      <c r="F62" s="155">
        <v>0.75</v>
      </c>
      <c r="G62" s="902">
        <v>0.875</v>
      </c>
      <c r="H62" s="94"/>
    </row>
    <row r="63" spans="1:8">
      <c r="A63" s="511" t="s">
        <v>157</v>
      </c>
      <c r="B63" s="901" t="s">
        <v>7</v>
      </c>
      <c r="C63" s="155">
        <v>0.25</v>
      </c>
      <c r="D63" s="155">
        <v>0.25</v>
      </c>
      <c r="E63" s="155">
        <v>0.25</v>
      </c>
      <c r="F63" s="155">
        <v>0.25</v>
      </c>
      <c r="G63" s="902">
        <v>0.25</v>
      </c>
      <c r="H63" s="94"/>
    </row>
    <row r="64" spans="1:8">
      <c r="A64" s="511" t="s">
        <v>510</v>
      </c>
      <c r="B64" s="901" t="s">
        <v>9</v>
      </c>
      <c r="C64" s="155">
        <v>-0.375</v>
      </c>
      <c r="D64" s="155">
        <v>-0.375</v>
      </c>
      <c r="E64" s="155">
        <v>-0.375</v>
      </c>
      <c r="F64" s="155">
        <v>-0.375</v>
      </c>
      <c r="G64" s="902">
        <v>-0.5</v>
      </c>
      <c r="H64" s="94"/>
    </row>
    <row r="65" spans="1:8">
      <c r="A65" s="511"/>
      <c r="B65" s="901" t="s">
        <v>11</v>
      </c>
      <c r="C65" s="155">
        <v>-1.125</v>
      </c>
      <c r="D65" s="155">
        <v>-1.125</v>
      </c>
      <c r="E65" s="155">
        <v>-1.375</v>
      </c>
      <c r="F65" s="155">
        <v>-1.375</v>
      </c>
      <c r="G65" s="902">
        <v>-1.6250000000000002</v>
      </c>
      <c r="H65" s="94"/>
    </row>
    <row r="66" spans="1:8">
      <c r="A66" s="536"/>
      <c r="B66" s="103" t="s">
        <v>114</v>
      </c>
      <c r="C66" s="157">
        <v>-1.7500000000000002</v>
      </c>
      <c r="D66" s="157">
        <v>-1.7500000000000002</v>
      </c>
      <c r="E66" s="157">
        <v>-2</v>
      </c>
      <c r="F66" s="157">
        <v>-2</v>
      </c>
      <c r="G66" s="903">
        <v>-2.25</v>
      </c>
      <c r="H66" s="94"/>
    </row>
    <row r="67" spans="1:8">
      <c r="A67" s="1927" t="s">
        <v>509</v>
      </c>
      <c r="B67" s="908" t="s">
        <v>210</v>
      </c>
      <c r="C67" s="155">
        <v>0.75</v>
      </c>
      <c r="D67" s="155">
        <v>0.75</v>
      </c>
      <c r="E67" s="155">
        <v>0.75</v>
      </c>
      <c r="F67" s="155">
        <v>0.75</v>
      </c>
      <c r="G67" s="902">
        <v>0.875</v>
      </c>
      <c r="H67" s="94"/>
    </row>
    <row r="68" spans="1:8">
      <c r="A68" s="1928"/>
      <c r="B68" s="908" t="s">
        <v>211</v>
      </c>
      <c r="C68" s="155">
        <v>0.5</v>
      </c>
      <c r="D68" s="155">
        <v>0.5</v>
      </c>
      <c r="E68" s="155">
        <v>0.5</v>
      </c>
      <c r="F68" s="155">
        <v>0.5</v>
      </c>
      <c r="G68" s="902">
        <v>0.625</v>
      </c>
      <c r="H68" s="94"/>
    </row>
    <row r="69" spans="1:8">
      <c r="A69" s="1928"/>
      <c r="B69" s="908" t="s">
        <v>212</v>
      </c>
      <c r="C69" s="155">
        <v>0</v>
      </c>
      <c r="D69" s="155">
        <v>0</v>
      </c>
      <c r="E69" s="155">
        <v>0</v>
      </c>
      <c r="F69" s="155">
        <v>0</v>
      </c>
      <c r="G69" s="902">
        <v>0</v>
      </c>
      <c r="H69" s="94"/>
    </row>
    <row r="70" spans="1:8">
      <c r="A70" s="1929"/>
      <c r="B70" s="909" t="s">
        <v>213</v>
      </c>
      <c r="C70" s="157">
        <v>-0.375</v>
      </c>
      <c r="D70" s="157">
        <v>-0.375</v>
      </c>
      <c r="E70" s="157">
        <v>-0.375</v>
      </c>
      <c r="F70" s="157">
        <v>-0.375</v>
      </c>
      <c r="G70" s="903">
        <v>-0.5</v>
      </c>
      <c r="H70" s="94"/>
    </row>
    <row r="71" spans="1:8">
      <c r="A71" s="548" t="s">
        <v>73</v>
      </c>
      <c r="B71" s="906" t="s">
        <v>74</v>
      </c>
      <c r="C71" s="159" t="s">
        <v>14</v>
      </c>
      <c r="D71" s="159" t="s">
        <v>14</v>
      </c>
      <c r="E71" s="159" t="s">
        <v>14</v>
      </c>
      <c r="F71" s="159" t="s">
        <v>14</v>
      </c>
      <c r="G71" s="907" t="s">
        <v>14</v>
      </c>
      <c r="H71" s="94"/>
    </row>
    <row r="72" spans="1:8">
      <c r="A72" s="547"/>
      <c r="B72" s="103" t="s">
        <v>187</v>
      </c>
      <c r="C72" s="157">
        <v>-0.25</v>
      </c>
      <c r="D72" s="157">
        <v>-0.25</v>
      </c>
      <c r="E72" s="157">
        <v>-0.25</v>
      </c>
      <c r="F72" s="157">
        <v>-0.25</v>
      </c>
      <c r="G72" s="903">
        <v>-0.25</v>
      </c>
    </row>
    <row r="73" spans="1:8">
      <c r="A73" s="547" t="s">
        <v>359</v>
      </c>
      <c r="B73" s="103" t="s">
        <v>159</v>
      </c>
      <c r="C73" s="157">
        <v>-2.25</v>
      </c>
      <c r="D73" s="157">
        <v>-2.25</v>
      </c>
      <c r="E73" s="157">
        <v>-2.375</v>
      </c>
      <c r="F73" s="157">
        <v>-2.375</v>
      </c>
      <c r="G73" s="903" t="s">
        <v>14</v>
      </c>
    </row>
  </sheetData>
  <mergeCells count="7">
    <mergeCell ref="A67:A70"/>
    <mergeCell ref="C2:I2"/>
    <mergeCell ref="B7:D7"/>
    <mergeCell ref="F17:H17"/>
    <mergeCell ref="F18:H18"/>
    <mergeCell ref="F19:H20"/>
    <mergeCell ref="F32:I32"/>
  </mergeCells>
  <dataValidations count="4">
    <dataValidation type="list" allowBlank="1" showInputMessage="1" showErrorMessage="1" sqref="L11" xr:uid="{6D92440F-BE71-4235-81EE-F4007762AA8D}">
      <formula1>$B$8:$D$8</formula1>
    </dataValidation>
    <dataValidation type="list" allowBlank="1" showInputMessage="1" showErrorMessage="1" sqref="L12" xr:uid="{4EBE7AB8-B292-4B63-B261-B9756D41DDB8}">
      <formula1>$A$9:$A$37</formula1>
    </dataValidation>
    <dataValidation type="list" allowBlank="1" showInputMessage="1" showErrorMessage="1" sqref="L13" xr:uid="{AD294254-D85B-48C2-8D11-5FAA82539D17}">
      <formula1>$B$41:$H$41</formula1>
    </dataValidation>
    <dataValidation type="list" allowBlank="1" showInputMessage="1" showErrorMessage="1" sqref="L14" xr:uid="{2D0F45F0-6BCF-4207-B6FB-9F5516C93B5F}">
      <formula1>$B$42:$B$47</formula1>
    </dataValidation>
  </dataValidations>
  <pageMargins left="0.7" right="0.7" top="0.75" bottom="0.75" header="0.3" footer="0.3"/>
  <pageSetup scale="5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3DD19262-BEAA-411E-855C-6461FB1C4FC8}">
          <x14:formula1>
            <xm:f>margins!$AT$153:$AT$154</xm:f>
          </x14:formula1>
          <xm:sqref>L24</xm:sqref>
        </x14:dataValidation>
        <x14:dataValidation type="list" allowBlank="1" showInputMessage="1" showErrorMessage="1" xr:uid="{32386AE4-6832-4C90-8896-1C57F8098636}">
          <x14:formula1>
            <xm:f>margins!$AT$117:$AT$123</xm:f>
          </x14:formula1>
          <xm:sqref>L17</xm:sqref>
        </x14:dataValidation>
        <x14:dataValidation type="list" allowBlank="1" showInputMessage="1" showErrorMessage="1" xr:uid="{55A44B80-C3B1-4274-9E27-DED3FF593B75}">
          <x14:formula1>
            <xm:f>margins!$C$119:$C$122</xm:f>
          </x14:formula1>
          <xm:sqref>L25</xm:sqref>
        </x14:dataValidation>
        <x14:dataValidation type="list" allowBlank="1" showInputMessage="1" showErrorMessage="1" xr:uid="{2B9D864F-C035-4EB2-9059-E9ABD1536DCF}">
          <x14:formula1>
            <xm:f>margins!$AT$141:$AT$145</xm:f>
          </x14:formula1>
          <xm:sqref>L21</xm:sqref>
        </x14:dataValidation>
        <x14:dataValidation type="list" allowBlank="1" showInputMessage="1" showErrorMessage="1" xr:uid="{05BBFA43-6467-4574-96A6-92941A29B87C}">
          <x14:formula1>
            <xm:f>margins!$AT$126:$AT$128</xm:f>
          </x14:formula1>
          <xm:sqref>L18</xm:sqref>
        </x14:dataValidation>
        <x14:dataValidation type="list" allowBlank="1" showInputMessage="1" showErrorMessage="1" xr:uid="{1127E663-A991-4762-8E22-50CFDD1FFED2}">
          <x14:formula1>
            <xm:f>margins!$A$119:$A$120</xm:f>
          </x14:formula1>
          <xm:sqref>L16</xm:sqref>
        </x14:dataValidation>
        <x14:dataValidation type="list" allowBlank="1" showInputMessage="1" showErrorMessage="1" xr:uid="{69E6B21A-DEE7-4D9C-AD9F-01C33CB70DA3}">
          <x14:formula1>
            <xm:f>margins!$A$116:$A$117</xm:f>
          </x14:formula1>
          <xm:sqref>L15</xm:sqref>
        </x14:dataValidation>
        <x14:dataValidation type="list" allowBlank="1" showInputMessage="1" showErrorMessage="1" xr:uid="{E1347817-E47D-4E15-B597-3200AD4D5776}">
          <x14:formula1>
            <xm:f>margins!$A$141:$A$142</xm:f>
          </x14:formula1>
          <xm:sqref>L19</xm:sqref>
        </x14:dataValidation>
        <x14:dataValidation type="list" allowBlank="1" showInputMessage="1" showErrorMessage="1" xr:uid="{3212D844-83CA-4E07-88A6-004E3C77A716}">
          <x14:formula1>
            <xm:f>margins!$A$183:$A$184</xm:f>
          </x14:formula1>
          <xm:sqref>L23</xm:sqref>
        </x14:dataValidation>
        <x14:dataValidation type="list" allowBlank="1" showInputMessage="1" showErrorMessage="1" xr:uid="{25CDCF04-A345-4D03-975E-2C1BDB2C3A77}">
          <x14:formula1>
            <xm:f>margins!$A$155:$A$156</xm:f>
          </x14:formula1>
          <xm:sqref>L22</xm:sqref>
        </x14:dataValidation>
        <x14:dataValidation type="list" allowBlank="1" showInputMessage="1" showErrorMessage="1" xr:uid="{20745473-6B77-4D61-A532-3922539F66D6}">
          <x14:formula1>
            <xm:f>margins!$A$144:$A$150</xm:f>
          </x14:formula1>
          <xm:sqref>L20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7C0E4-C532-4365-85E8-318846E0DF04}">
  <sheetPr codeName="Sheet21"/>
  <dimension ref="A1:Q77"/>
  <sheetViews>
    <sheetView showWhiteSpace="0" view="pageLayout" zoomScaleNormal="130" workbookViewId="0">
      <selection activeCell="I29" sqref="I29:O29"/>
    </sheetView>
  </sheetViews>
  <sheetFormatPr defaultColWidth="9" defaultRowHeight="14.25"/>
  <cols>
    <col min="1" max="1" width="3.28515625" style="381" customWidth="1"/>
    <col min="2" max="2" width="2" style="381" customWidth="1"/>
    <col min="3" max="4" width="8.28515625" style="381" customWidth="1"/>
    <col min="5" max="5" width="10" style="381" customWidth="1"/>
    <col min="6" max="7" width="8.28515625" style="381" customWidth="1"/>
    <col min="8" max="8" width="3.5703125" style="381" customWidth="1"/>
    <col min="9" max="9" width="2" style="381" customWidth="1"/>
    <col min="10" max="10" width="7" style="381" customWidth="1"/>
    <col min="11" max="12" width="8.28515625" style="381" customWidth="1"/>
    <col min="13" max="13" width="8.5703125" style="381" customWidth="1"/>
    <col min="14" max="14" width="8.28515625" style="381" customWidth="1"/>
    <col min="15" max="15" width="2" style="381" customWidth="1"/>
    <col min="16" max="16" width="3.28515625" style="381" customWidth="1"/>
    <col min="17" max="256" width="9" style="381"/>
    <col min="257" max="257" width="3.28515625" style="381" customWidth="1"/>
    <col min="258" max="258" width="2" style="381" customWidth="1"/>
    <col min="259" max="263" width="8.28515625" style="381" customWidth="1"/>
    <col min="264" max="264" width="3.28515625" style="381" customWidth="1"/>
    <col min="265" max="265" width="2" style="381" customWidth="1"/>
    <col min="266" max="266" width="7" style="381" customWidth="1"/>
    <col min="267" max="268" width="8.28515625" style="381" customWidth="1"/>
    <col min="269" max="269" width="8.5703125" style="381" customWidth="1"/>
    <col min="270" max="270" width="8.28515625" style="381" customWidth="1"/>
    <col min="271" max="271" width="2" style="381" customWidth="1"/>
    <col min="272" max="272" width="3.28515625" style="381" customWidth="1"/>
    <col min="273" max="512" width="9" style="381"/>
    <col min="513" max="513" width="3.28515625" style="381" customWidth="1"/>
    <col min="514" max="514" width="2" style="381" customWidth="1"/>
    <col min="515" max="519" width="8.28515625" style="381" customWidth="1"/>
    <col min="520" max="520" width="3.28515625" style="381" customWidth="1"/>
    <col min="521" max="521" width="2" style="381" customWidth="1"/>
    <col min="522" max="522" width="7" style="381" customWidth="1"/>
    <col min="523" max="524" width="8.28515625" style="381" customWidth="1"/>
    <col min="525" max="525" width="8.5703125" style="381" customWidth="1"/>
    <col min="526" max="526" width="8.28515625" style="381" customWidth="1"/>
    <col min="527" max="527" width="2" style="381" customWidth="1"/>
    <col min="528" max="528" width="3.28515625" style="381" customWidth="1"/>
    <col min="529" max="768" width="9" style="381"/>
    <col min="769" max="769" width="3.28515625" style="381" customWidth="1"/>
    <col min="770" max="770" width="2" style="381" customWidth="1"/>
    <col min="771" max="775" width="8.28515625" style="381" customWidth="1"/>
    <col min="776" max="776" width="3.28515625" style="381" customWidth="1"/>
    <col min="777" max="777" width="2" style="381" customWidth="1"/>
    <col min="778" max="778" width="7" style="381" customWidth="1"/>
    <col min="779" max="780" width="8.28515625" style="381" customWidth="1"/>
    <col min="781" max="781" width="8.5703125" style="381" customWidth="1"/>
    <col min="782" max="782" width="8.28515625" style="381" customWidth="1"/>
    <col min="783" max="783" width="2" style="381" customWidth="1"/>
    <col min="784" max="784" width="3.28515625" style="381" customWidth="1"/>
    <col min="785" max="1024" width="9" style="381"/>
    <col min="1025" max="1025" width="3.28515625" style="381" customWidth="1"/>
    <col min="1026" max="1026" width="2" style="381" customWidth="1"/>
    <col min="1027" max="1031" width="8.28515625" style="381" customWidth="1"/>
    <col min="1032" max="1032" width="3.28515625" style="381" customWidth="1"/>
    <col min="1033" max="1033" width="2" style="381" customWidth="1"/>
    <col min="1034" max="1034" width="7" style="381" customWidth="1"/>
    <col min="1035" max="1036" width="8.28515625" style="381" customWidth="1"/>
    <col min="1037" max="1037" width="8.5703125" style="381" customWidth="1"/>
    <col min="1038" max="1038" width="8.28515625" style="381" customWidth="1"/>
    <col min="1039" max="1039" width="2" style="381" customWidth="1"/>
    <col min="1040" max="1040" width="3.28515625" style="381" customWidth="1"/>
    <col min="1041" max="1280" width="9" style="381"/>
    <col min="1281" max="1281" width="3.28515625" style="381" customWidth="1"/>
    <col min="1282" max="1282" width="2" style="381" customWidth="1"/>
    <col min="1283" max="1287" width="8.28515625" style="381" customWidth="1"/>
    <col min="1288" max="1288" width="3.28515625" style="381" customWidth="1"/>
    <col min="1289" max="1289" width="2" style="381" customWidth="1"/>
    <col min="1290" max="1290" width="7" style="381" customWidth="1"/>
    <col min="1291" max="1292" width="8.28515625" style="381" customWidth="1"/>
    <col min="1293" max="1293" width="8.5703125" style="381" customWidth="1"/>
    <col min="1294" max="1294" width="8.28515625" style="381" customWidth="1"/>
    <col min="1295" max="1295" width="2" style="381" customWidth="1"/>
    <col min="1296" max="1296" width="3.28515625" style="381" customWidth="1"/>
    <col min="1297" max="1536" width="9" style="381"/>
    <col min="1537" max="1537" width="3.28515625" style="381" customWidth="1"/>
    <col min="1538" max="1538" width="2" style="381" customWidth="1"/>
    <col min="1539" max="1543" width="8.28515625" style="381" customWidth="1"/>
    <col min="1544" max="1544" width="3.28515625" style="381" customWidth="1"/>
    <col min="1545" max="1545" width="2" style="381" customWidth="1"/>
    <col min="1546" max="1546" width="7" style="381" customWidth="1"/>
    <col min="1547" max="1548" width="8.28515625" style="381" customWidth="1"/>
    <col min="1549" max="1549" width="8.5703125" style="381" customWidth="1"/>
    <col min="1550" max="1550" width="8.28515625" style="381" customWidth="1"/>
    <col min="1551" max="1551" width="2" style="381" customWidth="1"/>
    <col min="1552" max="1552" width="3.28515625" style="381" customWidth="1"/>
    <col min="1553" max="1792" width="9" style="381"/>
    <col min="1793" max="1793" width="3.28515625" style="381" customWidth="1"/>
    <col min="1794" max="1794" width="2" style="381" customWidth="1"/>
    <col min="1795" max="1799" width="8.28515625" style="381" customWidth="1"/>
    <col min="1800" max="1800" width="3.28515625" style="381" customWidth="1"/>
    <col min="1801" max="1801" width="2" style="381" customWidth="1"/>
    <col min="1802" max="1802" width="7" style="381" customWidth="1"/>
    <col min="1803" max="1804" width="8.28515625" style="381" customWidth="1"/>
    <col min="1805" max="1805" width="8.5703125" style="381" customWidth="1"/>
    <col min="1806" max="1806" width="8.28515625" style="381" customWidth="1"/>
    <col min="1807" max="1807" width="2" style="381" customWidth="1"/>
    <col min="1808" max="1808" width="3.28515625" style="381" customWidth="1"/>
    <col min="1809" max="2048" width="9" style="381"/>
    <col min="2049" max="2049" width="3.28515625" style="381" customWidth="1"/>
    <col min="2050" max="2050" width="2" style="381" customWidth="1"/>
    <col min="2051" max="2055" width="8.28515625" style="381" customWidth="1"/>
    <col min="2056" max="2056" width="3.28515625" style="381" customWidth="1"/>
    <col min="2057" max="2057" width="2" style="381" customWidth="1"/>
    <col min="2058" max="2058" width="7" style="381" customWidth="1"/>
    <col min="2059" max="2060" width="8.28515625" style="381" customWidth="1"/>
    <col min="2061" max="2061" width="8.5703125" style="381" customWidth="1"/>
    <col min="2062" max="2062" width="8.28515625" style="381" customWidth="1"/>
    <col min="2063" max="2063" width="2" style="381" customWidth="1"/>
    <col min="2064" max="2064" width="3.28515625" style="381" customWidth="1"/>
    <col min="2065" max="2304" width="9" style="381"/>
    <col min="2305" max="2305" width="3.28515625" style="381" customWidth="1"/>
    <col min="2306" max="2306" width="2" style="381" customWidth="1"/>
    <col min="2307" max="2311" width="8.28515625" style="381" customWidth="1"/>
    <col min="2312" max="2312" width="3.28515625" style="381" customWidth="1"/>
    <col min="2313" max="2313" width="2" style="381" customWidth="1"/>
    <col min="2314" max="2314" width="7" style="381" customWidth="1"/>
    <col min="2315" max="2316" width="8.28515625" style="381" customWidth="1"/>
    <col min="2317" max="2317" width="8.5703125" style="381" customWidth="1"/>
    <col min="2318" max="2318" width="8.28515625" style="381" customWidth="1"/>
    <col min="2319" max="2319" width="2" style="381" customWidth="1"/>
    <col min="2320" max="2320" width="3.28515625" style="381" customWidth="1"/>
    <col min="2321" max="2560" width="9" style="381"/>
    <col min="2561" max="2561" width="3.28515625" style="381" customWidth="1"/>
    <col min="2562" max="2562" width="2" style="381" customWidth="1"/>
    <col min="2563" max="2567" width="8.28515625" style="381" customWidth="1"/>
    <col min="2568" max="2568" width="3.28515625" style="381" customWidth="1"/>
    <col min="2569" max="2569" width="2" style="381" customWidth="1"/>
    <col min="2570" max="2570" width="7" style="381" customWidth="1"/>
    <col min="2571" max="2572" width="8.28515625" style="381" customWidth="1"/>
    <col min="2573" max="2573" width="8.5703125" style="381" customWidth="1"/>
    <col min="2574" max="2574" width="8.28515625" style="381" customWidth="1"/>
    <col min="2575" max="2575" width="2" style="381" customWidth="1"/>
    <col min="2576" max="2576" width="3.28515625" style="381" customWidth="1"/>
    <col min="2577" max="2816" width="9" style="381"/>
    <col min="2817" max="2817" width="3.28515625" style="381" customWidth="1"/>
    <col min="2818" max="2818" width="2" style="381" customWidth="1"/>
    <col min="2819" max="2823" width="8.28515625" style="381" customWidth="1"/>
    <col min="2824" max="2824" width="3.28515625" style="381" customWidth="1"/>
    <col min="2825" max="2825" width="2" style="381" customWidth="1"/>
    <col min="2826" max="2826" width="7" style="381" customWidth="1"/>
    <col min="2827" max="2828" width="8.28515625" style="381" customWidth="1"/>
    <col min="2829" max="2829" width="8.5703125" style="381" customWidth="1"/>
    <col min="2830" max="2830" width="8.28515625" style="381" customWidth="1"/>
    <col min="2831" max="2831" width="2" style="381" customWidth="1"/>
    <col min="2832" max="2832" width="3.28515625" style="381" customWidth="1"/>
    <col min="2833" max="3072" width="9" style="381"/>
    <col min="3073" max="3073" width="3.28515625" style="381" customWidth="1"/>
    <col min="3074" max="3074" width="2" style="381" customWidth="1"/>
    <col min="3075" max="3079" width="8.28515625" style="381" customWidth="1"/>
    <col min="3080" max="3080" width="3.28515625" style="381" customWidth="1"/>
    <col min="3081" max="3081" width="2" style="381" customWidth="1"/>
    <col min="3082" max="3082" width="7" style="381" customWidth="1"/>
    <col min="3083" max="3084" width="8.28515625" style="381" customWidth="1"/>
    <col min="3085" max="3085" width="8.5703125" style="381" customWidth="1"/>
    <col min="3086" max="3086" width="8.28515625" style="381" customWidth="1"/>
    <col min="3087" max="3087" width="2" style="381" customWidth="1"/>
    <col min="3088" max="3088" width="3.28515625" style="381" customWidth="1"/>
    <col min="3089" max="3328" width="9" style="381"/>
    <col min="3329" max="3329" width="3.28515625" style="381" customWidth="1"/>
    <col min="3330" max="3330" width="2" style="381" customWidth="1"/>
    <col min="3331" max="3335" width="8.28515625" style="381" customWidth="1"/>
    <col min="3336" max="3336" width="3.28515625" style="381" customWidth="1"/>
    <col min="3337" max="3337" width="2" style="381" customWidth="1"/>
    <col min="3338" max="3338" width="7" style="381" customWidth="1"/>
    <col min="3339" max="3340" width="8.28515625" style="381" customWidth="1"/>
    <col min="3341" max="3341" width="8.5703125" style="381" customWidth="1"/>
    <col min="3342" max="3342" width="8.28515625" style="381" customWidth="1"/>
    <col min="3343" max="3343" width="2" style="381" customWidth="1"/>
    <col min="3344" max="3344" width="3.28515625" style="381" customWidth="1"/>
    <col min="3345" max="3584" width="9" style="381"/>
    <col min="3585" max="3585" width="3.28515625" style="381" customWidth="1"/>
    <col min="3586" max="3586" width="2" style="381" customWidth="1"/>
    <col min="3587" max="3591" width="8.28515625" style="381" customWidth="1"/>
    <col min="3592" max="3592" width="3.28515625" style="381" customWidth="1"/>
    <col min="3593" max="3593" width="2" style="381" customWidth="1"/>
    <col min="3594" max="3594" width="7" style="381" customWidth="1"/>
    <col min="3595" max="3596" width="8.28515625" style="381" customWidth="1"/>
    <col min="3597" max="3597" width="8.5703125" style="381" customWidth="1"/>
    <col min="3598" max="3598" width="8.28515625" style="381" customWidth="1"/>
    <col min="3599" max="3599" width="2" style="381" customWidth="1"/>
    <col min="3600" max="3600" width="3.28515625" style="381" customWidth="1"/>
    <col min="3601" max="3840" width="9" style="381"/>
    <col min="3841" max="3841" width="3.28515625" style="381" customWidth="1"/>
    <col min="3842" max="3842" width="2" style="381" customWidth="1"/>
    <col min="3843" max="3847" width="8.28515625" style="381" customWidth="1"/>
    <col min="3848" max="3848" width="3.28515625" style="381" customWidth="1"/>
    <col min="3849" max="3849" width="2" style="381" customWidth="1"/>
    <col min="3850" max="3850" width="7" style="381" customWidth="1"/>
    <col min="3851" max="3852" width="8.28515625" style="381" customWidth="1"/>
    <col min="3853" max="3853" width="8.5703125" style="381" customWidth="1"/>
    <col min="3854" max="3854" width="8.28515625" style="381" customWidth="1"/>
    <col min="3855" max="3855" width="2" style="381" customWidth="1"/>
    <col min="3856" max="3856" width="3.28515625" style="381" customWidth="1"/>
    <col min="3857" max="4096" width="9" style="381"/>
    <col min="4097" max="4097" width="3.28515625" style="381" customWidth="1"/>
    <col min="4098" max="4098" width="2" style="381" customWidth="1"/>
    <col min="4099" max="4103" width="8.28515625" style="381" customWidth="1"/>
    <col min="4104" max="4104" width="3.28515625" style="381" customWidth="1"/>
    <col min="4105" max="4105" width="2" style="381" customWidth="1"/>
    <col min="4106" max="4106" width="7" style="381" customWidth="1"/>
    <col min="4107" max="4108" width="8.28515625" style="381" customWidth="1"/>
    <col min="4109" max="4109" width="8.5703125" style="381" customWidth="1"/>
    <col min="4110" max="4110" width="8.28515625" style="381" customWidth="1"/>
    <col min="4111" max="4111" width="2" style="381" customWidth="1"/>
    <col min="4112" max="4112" width="3.28515625" style="381" customWidth="1"/>
    <col min="4113" max="4352" width="9" style="381"/>
    <col min="4353" max="4353" width="3.28515625" style="381" customWidth="1"/>
    <col min="4354" max="4354" width="2" style="381" customWidth="1"/>
    <col min="4355" max="4359" width="8.28515625" style="381" customWidth="1"/>
    <col min="4360" max="4360" width="3.28515625" style="381" customWidth="1"/>
    <col min="4361" max="4361" width="2" style="381" customWidth="1"/>
    <col min="4362" max="4362" width="7" style="381" customWidth="1"/>
    <col min="4363" max="4364" width="8.28515625" style="381" customWidth="1"/>
    <col min="4365" max="4365" width="8.5703125" style="381" customWidth="1"/>
    <col min="4366" max="4366" width="8.28515625" style="381" customWidth="1"/>
    <col min="4367" max="4367" width="2" style="381" customWidth="1"/>
    <col min="4368" max="4368" width="3.28515625" style="381" customWidth="1"/>
    <col min="4369" max="4608" width="9" style="381"/>
    <col min="4609" max="4609" width="3.28515625" style="381" customWidth="1"/>
    <col min="4610" max="4610" width="2" style="381" customWidth="1"/>
    <col min="4611" max="4615" width="8.28515625" style="381" customWidth="1"/>
    <col min="4616" max="4616" width="3.28515625" style="381" customWidth="1"/>
    <col min="4617" max="4617" width="2" style="381" customWidth="1"/>
    <col min="4618" max="4618" width="7" style="381" customWidth="1"/>
    <col min="4619" max="4620" width="8.28515625" style="381" customWidth="1"/>
    <col min="4621" max="4621" width="8.5703125" style="381" customWidth="1"/>
    <col min="4622" max="4622" width="8.28515625" style="381" customWidth="1"/>
    <col min="4623" max="4623" width="2" style="381" customWidth="1"/>
    <col min="4624" max="4624" width="3.28515625" style="381" customWidth="1"/>
    <col min="4625" max="4864" width="9" style="381"/>
    <col min="4865" max="4865" width="3.28515625" style="381" customWidth="1"/>
    <col min="4866" max="4866" width="2" style="381" customWidth="1"/>
    <col min="4867" max="4871" width="8.28515625" style="381" customWidth="1"/>
    <col min="4872" max="4872" width="3.28515625" style="381" customWidth="1"/>
    <col min="4873" max="4873" width="2" style="381" customWidth="1"/>
    <col min="4874" max="4874" width="7" style="381" customWidth="1"/>
    <col min="4875" max="4876" width="8.28515625" style="381" customWidth="1"/>
    <col min="4877" max="4877" width="8.5703125" style="381" customWidth="1"/>
    <col min="4878" max="4878" width="8.28515625" style="381" customWidth="1"/>
    <col min="4879" max="4879" width="2" style="381" customWidth="1"/>
    <col min="4880" max="4880" width="3.28515625" style="381" customWidth="1"/>
    <col min="4881" max="5120" width="9" style="381"/>
    <col min="5121" max="5121" width="3.28515625" style="381" customWidth="1"/>
    <col min="5122" max="5122" width="2" style="381" customWidth="1"/>
    <col min="5123" max="5127" width="8.28515625" style="381" customWidth="1"/>
    <col min="5128" max="5128" width="3.28515625" style="381" customWidth="1"/>
    <col min="5129" max="5129" width="2" style="381" customWidth="1"/>
    <col min="5130" max="5130" width="7" style="381" customWidth="1"/>
    <col min="5131" max="5132" width="8.28515625" style="381" customWidth="1"/>
    <col min="5133" max="5133" width="8.5703125" style="381" customWidth="1"/>
    <col min="5134" max="5134" width="8.28515625" style="381" customWidth="1"/>
    <col min="5135" max="5135" width="2" style="381" customWidth="1"/>
    <col min="5136" max="5136" width="3.28515625" style="381" customWidth="1"/>
    <col min="5137" max="5376" width="9" style="381"/>
    <col min="5377" max="5377" width="3.28515625" style="381" customWidth="1"/>
    <col min="5378" max="5378" width="2" style="381" customWidth="1"/>
    <col min="5379" max="5383" width="8.28515625" style="381" customWidth="1"/>
    <col min="5384" max="5384" width="3.28515625" style="381" customWidth="1"/>
    <col min="5385" max="5385" width="2" style="381" customWidth="1"/>
    <col min="5386" max="5386" width="7" style="381" customWidth="1"/>
    <col min="5387" max="5388" width="8.28515625" style="381" customWidth="1"/>
    <col min="5389" max="5389" width="8.5703125" style="381" customWidth="1"/>
    <col min="5390" max="5390" width="8.28515625" style="381" customWidth="1"/>
    <col min="5391" max="5391" width="2" style="381" customWidth="1"/>
    <col min="5392" max="5392" width="3.28515625" style="381" customWidth="1"/>
    <col min="5393" max="5632" width="9" style="381"/>
    <col min="5633" max="5633" width="3.28515625" style="381" customWidth="1"/>
    <col min="5634" max="5634" width="2" style="381" customWidth="1"/>
    <col min="5635" max="5639" width="8.28515625" style="381" customWidth="1"/>
    <col min="5640" max="5640" width="3.28515625" style="381" customWidth="1"/>
    <col min="5641" max="5641" width="2" style="381" customWidth="1"/>
    <col min="5642" max="5642" width="7" style="381" customWidth="1"/>
    <col min="5643" max="5644" width="8.28515625" style="381" customWidth="1"/>
    <col min="5645" max="5645" width="8.5703125" style="381" customWidth="1"/>
    <col min="5646" max="5646" width="8.28515625" style="381" customWidth="1"/>
    <col min="5647" max="5647" width="2" style="381" customWidth="1"/>
    <col min="5648" max="5648" width="3.28515625" style="381" customWidth="1"/>
    <col min="5649" max="5888" width="9" style="381"/>
    <col min="5889" max="5889" width="3.28515625" style="381" customWidth="1"/>
    <col min="5890" max="5890" width="2" style="381" customWidth="1"/>
    <col min="5891" max="5895" width="8.28515625" style="381" customWidth="1"/>
    <col min="5896" max="5896" width="3.28515625" style="381" customWidth="1"/>
    <col min="5897" max="5897" width="2" style="381" customWidth="1"/>
    <col min="5898" max="5898" width="7" style="381" customWidth="1"/>
    <col min="5899" max="5900" width="8.28515625" style="381" customWidth="1"/>
    <col min="5901" max="5901" width="8.5703125" style="381" customWidth="1"/>
    <col min="5902" max="5902" width="8.28515625" style="381" customWidth="1"/>
    <col min="5903" max="5903" width="2" style="381" customWidth="1"/>
    <col min="5904" max="5904" width="3.28515625" style="381" customWidth="1"/>
    <col min="5905" max="6144" width="9" style="381"/>
    <col min="6145" max="6145" width="3.28515625" style="381" customWidth="1"/>
    <col min="6146" max="6146" width="2" style="381" customWidth="1"/>
    <col min="6147" max="6151" width="8.28515625" style="381" customWidth="1"/>
    <col min="6152" max="6152" width="3.28515625" style="381" customWidth="1"/>
    <col min="6153" max="6153" width="2" style="381" customWidth="1"/>
    <col min="6154" max="6154" width="7" style="381" customWidth="1"/>
    <col min="6155" max="6156" width="8.28515625" style="381" customWidth="1"/>
    <col min="6157" max="6157" width="8.5703125" style="381" customWidth="1"/>
    <col min="6158" max="6158" width="8.28515625" style="381" customWidth="1"/>
    <col min="6159" max="6159" width="2" style="381" customWidth="1"/>
    <col min="6160" max="6160" width="3.28515625" style="381" customWidth="1"/>
    <col min="6161" max="6400" width="9" style="381"/>
    <col min="6401" max="6401" width="3.28515625" style="381" customWidth="1"/>
    <col min="6402" max="6402" width="2" style="381" customWidth="1"/>
    <col min="6403" max="6407" width="8.28515625" style="381" customWidth="1"/>
    <col min="6408" max="6408" width="3.28515625" style="381" customWidth="1"/>
    <col min="6409" max="6409" width="2" style="381" customWidth="1"/>
    <col min="6410" max="6410" width="7" style="381" customWidth="1"/>
    <col min="6411" max="6412" width="8.28515625" style="381" customWidth="1"/>
    <col min="6413" max="6413" width="8.5703125" style="381" customWidth="1"/>
    <col min="6414" max="6414" width="8.28515625" style="381" customWidth="1"/>
    <col min="6415" max="6415" width="2" style="381" customWidth="1"/>
    <col min="6416" max="6416" width="3.28515625" style="381" customWidth="1"/>
    <col min="6417" max="6656" width="9" style="381"/>
    <col min="6657" max="6657" width="3.28515625" style="381" customWidth="1"/>
    <col min="6658" max="6658" width="2" style="381" customWidth="1"/>
    <col min="6659" max="6663" width="8.28515625" style="381" customWidth="1"/>
    <col min="6664" max="6664" width="3.28515625" style="381" customWidth="1"/>
    <col min="6665" max="6665" width="2" style="381" customWidth="1"/>
    <col min="6666" max="6666" width="7" style="381" customWidth="1"/>
    <col min="6667" max="6668" width="8.28515625" style="381" customWidth="1"/>
    <col min="6669" max="6669" width="8.5703125" style="381" customWidth="1"/>
    <col min="6670" max="6670" width="8.28515625" style="381" customWidth="1"/>
    <col min="6671" max="6671" width="2" style="381" customWidth="1"/>
    <col min="6672" max="6672" width="3.28515625" style="381" customWidth="1"/>
    <col min="6673" max="6912" width="9" style="381"/>
    <col min="6913" max="6913" width="3.28515625" style="381" customWidth="1"/>
    <col min="6914" max="6914" width="2" style="381" customWidth="1"/>
    <col min="6915" max="6919" width="8.28515625" style="381" customWidth="1"/>
    <col min="6920" max="6920" width="3.28515625" style="381" customWidth="1"/>
    <col min="6921" max="6921" width="2" style="381" customWidth="1"/>
    <col min="6922" max="6922" width="7" style="381" customWidth="1"/>
    <col min="6923" max="6924" width="8.28515625" style="381" customWidth="1"/>
    <col min="6925" max="6925" width="8.5703125" style="381" customWidth="1"/>
    <col min="6926" max="6926" width="8.28515625" style="381" customWidth="1"/>
    <col min="6927" max="6927" width="2" style="381" customWidth="1"/>
    <col min="6928" max="6928" width="3.28515625" style="381" customWidth="1"/>
    <col min="6929" max="7168" width="9" style="381"/>
    <col min="7169" max="7169" width="3.28515625" style="381" customWidth="1"/>
    <col min="7170" max="7170" width="2" style="381" customWidth="1"/>
    <col min="7171" max="7175" width="8.28515625" style="381" customWidth="1"/>
    <col min="7176" max="7176" width="3.28515625" style="381" customWidth="1"/>
    <col min="7177" max="7177" width="2" style="381" customWidth="1"/>
    <col min="7178" max="7178" width="7" style="381" customWidth="1"/>
    <col min="7179" max="7180" width="8.28515625" style="381" customWidth="1"/>
    <col min="7181" max="7181" width="8.5703125" style="381" customWidth="1"/>
    <col min="7182" max="7182" width="8.28515625" style="381" customWidth="1"/>
    <col min="7183" max="7183" width="2" style="381" customWidth="1"/>
    <col min="7184" max="7184" width="3.28515625" style="381" customWidth="1"/>
    <col min="7185" max="7424" width="9" style="381"/>
    <col min="7425" max="7425" width="3.28515625" style="381" customWidth="1"/>
    <col min="7426" max="7426" width="2" style="381" customWidth="1"/>
    <col min="7427" max="7431" width="8.28515625" style="381" customWidth="1"/>
    <col min="7432" max="7432" width="3.28515625" style="381" customWidth="1"/>
    <col min="7433" max="7433" width="2" style="381" customWidth="1"/>
    <col min="7434" max="7434" width="7" style="381" customWidth="1"/>
    <col min="7435" max="7436" width="8.28515625" style="381" customWidth="1"/>
    <col min="7437" max="7437" width="8.5703125" style="381" customWidth="1"/>
    <col min="7438" max="7438" width="8.28515625" style="381" customWidth="1"/>
    <col min="7439" max="7439" width="2" style="381" customWidth="1"/>
    <col min="7440" max="7440" width="3.28515625" style="381" customWidth="1"/>
    <col min="7441" max="7680" width="9" style="381"/>
    <col min="7681" max="7681" width="3.28515625" style="381" customWidth="1"/>
    <col min="7682" max="7682" width="2" style="381" customWidth="1"/>
    <col min="7683" max="7687" width="8.28515625" style="381" customWidth="1"/>
    <col min="7688" max="7688" width="3.28515625" style="381" customWidth="1"/>
    <col min="7689" max="7689" width="2" style="381" customWidth="1"/>
    <col min="7690" max="7690" width="7" style="381" customWidth="1"/>
    <col min="7691" max="7692" width="8.28515625" style="381" customWidth="1"/>
    <col min="7693" max="7693" width="8.5703125" style="381" customWidth="1"/>
    <col min="7694" max="7694" width="8.28515625" style="381" customWidth="1"/>
    <col min="7695" max="7695" width="2" style="381" customWidth="1"/>
    <col min="7696" max="7696" width="3.28515625" style="381" customWidth="1"/>
    <col min="7697" max="7936" width="9" style="381"/>
    <col min="7937" max="7937" width="3.28515625" style="381" customWidth="1"/>
    <col min="7938" max="7938" width="2" style="381" customWidth="1"/>
    <col min="7939" max="7943" width="8.28515625" style="381" customWidth="1"/>
    <col min="7944" max="7944" width="3.28515625" style="381" customWidth="1"/>
    <col min="7945" max="7945" width="2" style="381" customWidth="1"/>
    <col min="7946" max="7946" width="7" style="381" customWidth="1"/>
    <col min="7947" max="7948" width="8.28515625" style="381" customWidth="1"/>
    <col min="7949" max="7949" width="8.5703125" style="381" customWidth="1"/>
    <col min="7950" max="7950" width="8.28515625" style="381" customWidth="1"/>
    <col min="7951" max="7951" width="2" style="381" customWidth="1"/>
    <col min="7952" max="7952" width="3.28515625" style="381" customWidth="1"/>
    <col min="7953" max="8192" width="9" style="381"/>
    <col min="8193" max="8193" width="3.28515625" style="381" customWidth="1"/>
    <col min="8194" max="8194" width="2" style="381" customWidth="1"/>
    <col min="8195" max="8199" width="8.28515625" style="381" customWidth="1"/>
    <col min="8200" max="8200" width="3.28515625" style="381" customWidth="1"/>
    <col min="8201" max="8201" width="2" style="381" customWidth="1"/>
    <col min="8202" max="8202" width="7" style="381" customWidth="1"/>
    <col min="8203" max="8204" width="8.28515625" style="381" customWidth="1"/>
    <col min="8205" max="8205" width="8.5703125" style="381" customWidth="1"/>
    <col min="8206" max="8206" width="8.28515625" style="381" customWidth="1"/>
    <col min="8207" max="8207" width="2" style="381" customWidth="1"/>
    <col min="8208" max="8208" width="3.28515625" style="381" customWidth="1"/>
    <col min="8209" max="8448" width="9" style="381"/>
    <col min="8449" max="8449" width="3.28515625" style="381" customWidth="1"/>
    <col min="8450" max="8450" width="2" style="381" customWidth="1"/>
    <col min="8451" max="8455" width="8.28515625" style="381" customWidth="1"/>
    <col min="8456" max="8456" width="3.28515625" style="381" customWidth="1"/>
    <col min="8457" max="8457" width="2" style="381" customWidth="1"/>
    <col min="8458" max="8458" width="7" style="381" customWidth="1"/>
    <col min="8459" max="8460" width="8.28515625" style="381" customWidth="1"/>
    <col min="8461" max="8461" width="8.5703125" style="381" customWidth="1"/>
    <col min="8462" max="8462" width="8.28515625" style="381" customWidth="1"/>
    <col min="8463" max="8463" width="2" style="381" customWidth="1"/>
    <col min="8464" max="8464" width="3.28515625" style="381" customWidth="1"/>
    <col min="8465" max="8704" width="9" style="381"/>
    <col min="8705" max="8705" width="3.28515625" style="381" customWidth="1"/>
    <col min="8706" max="8706" width="2" style="381" customWidth="1"/>
    <col min="8707" max="8711" width="8.28515625" style="381" customWidth="1"/>
    <col min="8712" max="8712" width="3.28515625" style="381" customWidth="1"/>
    <col min="8713" max="8713" width="2" style="381" customWidth="1"/>
    <col min="8714" max="8714" width="7" style="381" customWidth="1"/>
    <col min="8715" max="8716" width="8.28515625" style="381" customWidth="1"/>
    <col min="8717" max="8717" width="8.5703125" style="381" customWidth="1"/>
    <col min="8718" max="8718" width="8.28515625" style="381" customWidth="1"/>
    <col min="8719" max="8719" width="2" style="381" customWidth="1"/>
    <col min="8720" max="8720" width="3.28515625" style="381" customWidth="1"/>
    <col min="8721" max="8960" width="9" style="381"/>
    <col min="8961" max="8961" width="3.28515625" style="381" customWidth="1"/>
    <col min="8962" max="8962" width="2" style="381" customWidth="1"/>
    <col min="8963" max="8967" width="8.28515625" style="381" customWidth="1"/>
    <col min="8968" max="8968" width="3.28515625" style="381" customWidth="1"/>
    <col min="8969" max="8969" width="2" style="381" customWidth="1"/>
    <col min="8970" max="8970" width="7" style="381" customWidth="1"/>
    <col min="8971" max="8972" width="8.28515625" style="381" customWidth="1"/>
    <col min="8973" max="8973" width="8.5703125" style="381" customWidth="1"/>
    <col min="8974" max="8974" width="8.28515625" style="381" customWidth="1"/>
    <col min="8975" max="8975" width="2" style="381" customWidth="1"/>
    <col min="8976" max="8976" width="3.28515625" style="381" customWidth="1"/>
    <col min="8977" max="9216" width="9" style="381"/>
    <col min="9217" max="9217" width="3.28515625" style="381" customWidth="1"/>
    <col min="9218" max="9218" width="2" style="381" customWidth="1"/>
    <col min="9219" max="9223" width="8.28515625" style="381" customWidth="1"/>
    <col min="9224" max="9224" width="3.28515625" style="381" customWidth="1"/>
    <col min="9225" max="9225" width="2" style="381" customWidth="1"/>
    <col min="9226" max="9226" width="7" style="381" customWidth="1"/>
    <col min="9227" max="9228" width="8.28515625" style="381" customWidth="1"/>
    <col min="9229" max="9229" width="8.5703125" style="381" customWidth="1"/>
    <col min="9230" max="9230" width="8.28515625" style="381" customWidth="1"/>
    <col min="9231" max="9231" width="2" style="381" customWidth="1"/>
    <col min="9232" max="9232" width="3.28515625" style="381" customWidth="1"/>
    <col min="9233" max="9472" width="9" style="381"/>
    <col min="9473" max="9473" width="3.28515625" style="381" customWidth="1"/>
    <col min="9474" max="9474" width="2" style="381" customWidth="1"/>
    <col min="9475" max="9479" width="8.28515625" style="381" customWidth="1"/>
    <col min="9480" max="9480" width="3.28515625" style="381" customWidth="1"/>
    <col min="9481" max="9481" width="2" style="381" customWidth="1"/>
    <col min="9482" max="9482" width="7" style="381" customWidth="1"/>
    <col min="9483" max="9484" width="8.28515625" style="381" customWidth="1"/>
    <col min="9485" max="9485" width="8.5703125" style="381" customWidth="1"/>
    <col min="9486" max="9486" width="8.28515625" style="381" customWidth="1"/>
    <col min="9487" max="9487" width="2" style="381" customWidth="1"/>
    <col min="9488" max="9488" width="3.28515625" style="381" customWidth="1"/>
    <col min="9489" max="9728" width="9" style="381"/>
    <col min="9729" max="9729" width="3.28515625" style="381" customWidth="1"/>
    <col min="9730" max="9730" width="2" style="381" customWidth="1"/>
    <col min="9731" max="9735" width="8.28515625" style="381" customWidth="1"/>
    <col min="9736" max="9736" width="3.28515625" style="381" customWidth="1"/>
    <col min="9737" max="9737" width="2" style="381" customWidth="1"/>
    <col min="9738" max="9738" width="7" style="381" customWidth="1"/>
    <col min="9739" max="9740" width="8.28515625" style="381" customWidth="1"/>
    <col min="9741" max="9741" width="8.5703125" style="381" customWidth="1"/>
    <col min="9742" max="9742" width="8.28515625" style="381" customWidth="1"/>
    <col min="9743" max="9743" width="2" style="381" customWidth="1"/>
    <col min="9744" max="9744" width="3.28515625" style="381" customWidth="1"/>
    <col min="9745" max="9984" width="9" style="381"/>
    <col min="9985" max="9985" width="3.28515625" style="381" customWidth="1"/>
    <col min="9986" max="9986" width="2" style="381" customWidth="1"/>
    <col min="9987" max="9991" width="8.28515625" style="381" customWidth="1"/>
    <col min="9992" max="9992" width="3.28515625" style="381" customWidth="1"/>
    <col min="9993" max="9993" width="2" style="381" customWidth="1"/>
    <col min="9994" max="9994" width="7" style="381" customWidth="1"/>
    <col min="9995" max="9996" width="8.28515625" style="381" customWidth="1"/>
    <col min="9997" max="9997" width="8.5703125" style="381" customWidth="1"/>
    <col min="9998" max="9998" width="8.28515625" style="381" customWidth="1"/>
    <col min="9999" max="9999" width="2" style="381" customWidth="1"/>
    <col min="10000" max="10000" width="3.28515625" style="381" customWidth="1"/>
    <col min="10001" max="10240" width="9" style="381"/>
    <col min="10241" max="10241" width="3.28515625" style="381" customWidth="1"/>
    <col min="10242" max="10242" width="2" style="381" customWidth="1"/>
    <col min="10243" max="10247" width="8.28515625" style="381" customWidth="1"/>
    <col min="10248" max="10248" width="3.28515625" style="381" customWidth="1"/>
    <col min="10249" max="10249" width="2" style="381" customWidth="1"/>
    <col min="10250" max="10250" width="7" style="381" customWidth="1"/>
    <col min="10251" max="10252" width="8.28515625" style="381" customWidth="1"/>
    <col min="10253" max="10253" width="8.5703125" style="381" customWidth="1"/>
    <col min="10254" max="10254" width="8.28515625" style="381" customWidth="1"/>
    <col min="10255" max="10255" width="2" style="381" customWidth="1"/>
    <col min="10256" max="10256" width="3.28515625" style="381" customWidth="1"/>
    <col min="10257" max="10496" width="9" style="381"/>
    <col min="10497" max="10497" width="3.28515625" style="381" customWidth="1"/>
    <col min="10498" max="10498" width="2" style="381" customWidth="1"/>
    <col min="10499" max="10503" width="8.28515625" style="381" customWidth="1"/>
    <col min="10504" max="10504" width="3.28515625" style="381" customWidth="1"/>
    <col min="10505" max="10505" width="2" style="381" customWidth="1"/>
    <col min="10506" max="10506" width="7" style="381" customWidth="1"/>
    <col min="10507" max="10508" width="8.28515625" style="381" customWidth="1"/>
    <col min="10509" max="10509" width="8.5703125" style="381" customWidth="1"/>
    <col min="10510" max="10510" width="8.28515625" style="381" customWidth="1"/>
    <col min="10511" max="10511" width="2" style="381" customWidth="1"/>
    <col min="10512" max="10512" width="3.28515625" style="381" customWidth="1"/>
    <col min="10513" max="10752" width="9" style="381"/>
    <col min="10753" max="10753" width="3.28515625" style="381" customWidth="1"/>
    <col min="10754" max="10754" width="2" style="381" customWidth="1"/>
    <col min="10755" max="10759" width="8.28515625" style="381" customWidth="1"/>
    <col min="10760" max="10760" width="3.28515625" style="381" customWidth="1"/>
    <col min="10761" max="10761" width="2" style="381" customWidth="1"/>
    <col min="10762" max="10762" width="7" style="381" customWidth="1"/>
    <col min="10763" max="10764" width="8.28515625" style="381" customWidth="1"/>
    <col min="10765" max="10765" width="8.5703125" style="381" customWidth="1"/>
    <col min="10766" max="10766" width="8.28515625" style="381" customWidth="1"/>
    <col min="10767" max="10767" width="2" style="381" customWidth="1"/>
    <col min="10768" max="10768" width="3.28515625" style="381" customWidth="1"/>
    <col min="10769" max="11008" width="9" style="381"/>
    <col min="11009" max="11009" width="3.28515625" style="381" customWidth="1"/>
    <col min="11010" max="11010" width="2" style="381" customWidth="1"/>
    <col min="11011" max="11015" width="8.28515625" style="381" customWidth="1"/>
    <col min="11016" max="11016" width="3.28515625" style="381" customWidth="1"/>
    <col min="11017" max="11017" width="2" style="381" customWidth="1"/>
    <col min="11018" max="11018" width="7" style="381" customWidth="1"/>
    <col min="11019" max="11020" width="8.28515625" style="381" customWidth="1"/>
    <col min="11021" max="11021" width="8.5703125" style="381" customWidth="1"/>
    <col min="11022" max="11022" width="8.28515625" style="381" customWidth="1"/>
    <col min="11023" max="11023" width="2" style="381" customWidth="1"/>
    <col min="11024" max="11024" width="3.28515625" style="381" customWidth="1"/>
    <col min="11025" max="11264" width="9" style="381"/>
    <col min="11265" max="11265" width="3.28515625" style="381" customWidth="1"/>
    <col min="11266" max="11266" width="2" style="381" customWidth="1"/>
    <col min="11267" max="11271" width="8.28515625" style="381" customWidth="1"/>
    <col min="11272" max="11272" width="3.28515625" style="381" customWidth="1"/>
    <col min="11273" max="11273" width="2" style="381" customWidth="1"/>
    <col min="11274" max="11274" width="7" style="381" customWidth="1"/>
    <col min="11275" max="11276" width="8.28515625" style="381" customWidth="1"/>
    <col min="11277" max="11277" width="8.5703125" style="381" customWidth="1"/>
    <col min="11278" max="11278" width="8.28515625" style="381" customWidth="1"/>
    <col min="11279" max="11279" width="2" style="381" customWidth="1"/>
    <col min="11280" max="11280" width="3.28515625" style="381" customWidth="1"/>
    <col min="11281" max="11520" width="9" style="381"/>
    <col min="11521" max="11521" width="3.28515625" style="381" customWidth="1"/>
    <col min="11522" max="11522" width="2" style="381" customWidth="1"/>
    <col min="11523" max="11527" width="8.28515625" style="381" customWidth="1"/>
    <col min="11528" max="11528" width="3.28515625" style="381" customWidth="1"/>
    <col min="11529" max="11529" width="2" style="381" customWidth="1"/>
    <col min="11530" max="11530" width="7" style="381" customWidth="1"/>
    <col min="11531" max="11532" width="8.28515625" style="381" customWidth="1"/>
    <col min="11533" max="11533" width="8.5703125" style="381" customWidth="1"/>
    <col min="11534" max="11534" width="8.28515625" style="381" customWidth="1"/>
    <col min="11535" max="11535" width="2" style="381" customWidth="1"/>
    <col min="11536" max="11536" width="3.28515625" style="381" customWidth="1"/>
    <col min="11537" max="11776" width="9" style="381"/>
    <col min="11777" max="11777" width="3.28515625" style="381" customWidth="1"/>
    <col min="11778" max="11778" width="2" style="381" customWidth="1"/>
    <col min="11779" max="11783" width="8.28515625" style="381" customWidth="1"/>
    <col min="11784" max="11784" width="3.28515625" style="381" customWidth="1"/>
    <col min="11785" max="11785" width="2" style="381" customWidth="1"/>
    <col min="11786" max="11786" width="7" style="381" customWidth="1"/>
    <col min="11787" max="11788" width="8.28515625" style="381" customWidth="1"/>
    <col min="11789" max="11789" width="8.5703125" style="381" customWidth="1"/>
    <col min="11790" max="11790" width="8.28515625" style="381" customWidth="1"/>
    <col min="11791" max="11791" width="2" style="381" customWidth="1"/>
    <col min="11792" max="11792" width="3.28515625" style="381" customWidth="1"/>
    <col min="11793" max="12032" width="9" style="381"/>
    <col min="12033" max="12033" width="3.28515625" style="381" customWidth="1"/>
    <col min="12034" max="12034" width="2" style="381" customWidth="1"/>
    <col min="12035" max="12039" width="8.28515625" style="381" customWidth="1"/>
    <col min="12040" max="12040" width="3.28515625" style="381" customWidth="1"/>
    <col min="12041" max="12041" width="2" style="381" customWidth="1"/>
    <col min="12042" max="12042" width="7" style="381" customWidth="1"/>
    <col min="12043" max="12044" width="8.28515625" style="381" customWidth="1"/>
    <col min="12045" max="12045" width="8.5703125" style="381" customWidth="1"/>
    <col min="12046" max="12046" width="8.28515625" style="381" customWidth="1"/>
    <col min="12047" max="12047" width="2" style="381" customWidth="1"/>
    <col min="12048" max="12048" width="3.28515625" style="381" customWidth="1"/>
    <col min="12049" max="12288" width="9" style="381"/>
    <col min="12289" max="12289" width="3.28515625" style="381" customWidth="1"/>
    <col min="12290" max="12290" width="2" style="381" customWidth="1"/>
    <col min="12291" max="12295" width="8.28515625" style="381" customWidth="1"/>
    <col min="12296" max="12296" width="3.28515625" style="381" customWidth="1"/>
    <col min="12297" max="12297" width="2" style="381" customWidth="1"/>
    <col min="12298" max="12298" width="7" style="381" customWidth="1"/>
    <col min="12299" max="12300" width="8.28515625" style="381" customWidth="1"/>
    <col min="12301" max="12301" width="8.5703125" style="381" customWidth="1"/>
    <col min="12302" max="12302" width="8.28515625" style="381" customWidth="1"/>
    <col min="12303" max="12303" width="2" style="381" customWidth="1"/>
    <col min="12304" max="12304" width="3.28515625" style="381" customWidth="1"/>
    <col min="12305" max="12544" width="9" style="381"/>
    <col min="12545" max="12545" width="3.28515625" style="381" customWidth="1"/>
    <col min="12546" max="12546" width="2" style="381" customWidth="1"/>
    <col min="12547" max="12551" width="8.28515625" style="381" customWidth="1"/>
    <col min="12552" max="12552" width="3.28515625" style="381" customWidth="1"/>
    <col min="12553" max="12553" width="2" style="381" customWidth="1"/>
    <col min="12554" max="12554" width="7" style="381" customWidth="1"/>
    <col min="12555" max="12556" width="8.28515625" style="381" customWidth="1"/>
    <col min="12557" max="12557" width="8.5703125" style="381" customWidth="1"/>
    <col min="12558" max="12558" width="8.28515625" style="381" customWidth="1"/>
    <col min="12559" max="12559" width="2" style="381" customWidth="1"/>
    <col min="12560" max="12560" width="3.28515625" style="381" customWidth="1"/>
    <col min="12561" max="12800" width="9" style="381"/>
    <col min="12801" max="12801" width="3.28515625" style="381" customWidth="1"/>
    <col min="12802" max="12802" width="2" style="381" customWidth="1"/>
    <col min="12803" max="12807" width="8.28515625" style="381" customWidth="1"/>
    <col min="12808" max="12808" width="3.28515625" style="381" customWidth="1"/>
    <col min="12809" max="12809" width="2" style="381" customWidth="1"/>
    <col min="12810" max="12810" width="7" style="381" customWidth="1"/>
    <col min="12811" max="12812" width="8.28515625" style="381" customWidth="1"/>
    <col min="12813" max="12813" width="8.5703125" style="381" customWidth="1"/>
    <col min="12814" max="12814" width="8.28515625" style="381" customWidth="1"/>
    <col min="12815" max="12815" width="2" style="381" customWidth="1"/>
    <col min="12816" max="12816" width="3.28515625" style="381" customWidth="1"/>
    <col min="12817" max="13056" width="9" style="381"/>
    <col min="13057" max="13057" width="3.28515625" style="381" customWidth="1"/>
    <col min="13058" max="13058" width="2" style="381" customWidth="1"/>
    <col min="13059" max="13063" width="8.28515625" style="381" customWidth="1"/>
    <col min="13064" max="13064" width="3.28515625" style="381" customWidth="1"/>
    <col min="13065" max="13065" width="2" style="381" customWidth="1"/>
    <col min="13066" max="13066" width="7" style="381" customWidth="1"/>
    <col min="13067" max="13068" width="8.28515625" style="381" customWidth="1"/>
    <col min="13069" max="13069" width="8.5703125" style="381" customWidth="1"/>
    <col min="13070" max="13070" width="8.28515625" style="381" customWidth="1"/>
    <col min="13071" max="13071" width="2" style="381" customWidth="1"/>
    <col min="13072" max="13072" width="3.28515625" style="381" customWidth="1"/>
    <col min="13073" max="13312" width="9" style="381"/>
    <col min="13313" max="13313" width="3.28515625" style="381" customWidth="1"/>
    <col min="13314" max="13314" width="2" style="381" customWidth="1"/>
    <col min="13315" max="13319" width="8.28515625" style="381" customWidth="1"/>
    <col min="13320" max="13320" width="3.28515625" style="381" customWidth="1"/>
    <col min="13321" max="13321" width="2" style="381" customWidth="1"/>
    <col min="13322" max="13322" width="7" style="381" customWidth="1"/>
    <col min="13323" max="13324" width="8.28515625" style="381" customWidth="1"/>
    <col min="13325" max="13325" width="8.5703125" style="381" customWidth="1"/>
    <col min="13326" max="13326" width="8.28515625" style="381" customWidth="1"/>
    <col min="13327" max="13327" width="2" style="381" customWidth="1"/>
    <col min="13328" max="13328" width="3.28515625" style="381" customWidth="1"/>
    <col min="13329" max="13568" width="9" style="381"/>
    <col min="13569" max="13569" width="3.28515625" style="381" customWidth="1"/>
    <col min="13570" max="13570" width="2" style="381" customWidth="1"/>
    <col min="13571" max="13575" width="8.28515625" style="381" customWidth="1"/>
    <col min="13576" max="13576" width="3.28515625" style="381" customWidth="1"/>
    <col min="13577" max="13577" width="2" style="381" customWidth="1"/>
    <col min="13578" max="13578" width="7" style="381" customWidth="1"/>
    <col min="13579" max="13580" width="8.28515625" style="381" customWidth="1"/>
    <col min="13581" max="13581" width="8.5703125" style="381" customWidth="1"/>
    <col min="13582" max="13582" width="8.28515625" style="381" customWidth="1"/>
    <col min="13583" max="13583" width="2" style="381" customWidth="1"/>
    <col min="13584" max="13584" width="3.28515625" style="381" customWidth="1"/>
    <col min="13585" max="13824" width="9" style="381"/>
    <col min="13825" max="13825" width="3.28515625" style="381" customWidth="1"/>
    <col min="13826" max="13826" width="2" style="381" customWidth="1"/>
    <col min="13827" max="13831" width="8.28515625" style="381" customWidth="1"/>
    <col min="13832" max="13832" width="3.28515625" style="381" customWidth="1"/>
    <col min="13833" max="13833" width="2" style="381" customWidth="1"/>
    <col min="13834" max="13834" width="7" style="381" customWidth="1"/>
    <col min="13835" max="13836" width="8.28515625" style="381" customWidth="1"/>
    <col min="13837" max="13837" width="8.5703125" style="381" customWidth="1"/>
    <col min="13838" max="13838" width="8.28515625" style="381" customWidth="1"/>
    <col min="13839" max="13839" width="2" style="381" customWidth="1"/>
    <col min="13840" max="13840" width="3.28515625" style="381" customWidth="1"/>
    <col min="13841" max="14080" width="9" style="381"/>
    <col min="14081" max="14081" width="3.28515625" style="381" customWidth="1"/>
    <col min="14082" max="14082" width="2" style="381" customWidth="1"/>
    <col min="14083" max="14087" width="8.28515625" style="381" customWidth="1"/>
    <col min="14088" max="14088" width="3.28515625" style="381" customWidth="1"/>
    <col min="14089" max="14089" width="2" style="381" customWidth="1"/>
    <col min="14090" max="14090" width="7" style="381" customWidth="1"/>
    <col min="14091" max="14092" width="8.28515625" style="381" customWidth="1"/>
    <col min="14093" max="14093" width="8.5703125" style="381" customWidth="1"/>
    <col min="14094" max="14094" width="8.28515625" style="381" customWidth="1"/>
    <col min="14095" max="14095" width="2" style="381" customWidth="1"/>
    <col min="14096" max="14096" width="3.28515625" style="381" customWidth="1"/>
    <col min="14097" max="14336" width="9" style="381"/>
    <col min="14337" max="14337" width="3.28515625" style="381" customWidth="1"/>
    <col min="14338" max="14338" width="2" style="381" customWidth="1"/>
    <col min="14339" max="14343" width="8.28515625" style="381" customWidth="1"/>
    <col min="14344" max="14344" width="3.28515625" style="381" customWidth="1"/>
    <col min="14345" max="14345" width="2" style="381" customWidth="1"/>
    <col min="14346" max="14346" width="7" style="381" customWidth="1"/>
    <col min="14347" max="14348" width="8.28515625" style="381" customWidth="1"/>
    <col min="14349" max="14349" width="8.5703125" style="381" customWidth="1"/>
    <col min="14350" max="14350" width="8.28515625" style="381" customWidth="1"/>
    <col min="14351" max="14351" width="2" style="381" customWidth="1"/>
    <col min="14352" max="14352" width="3.28515625" style="381" customWidth="1"/>
    <col min="14353" max="14592" width="9" style="381"/>
    <col min="14593" max="14593" width="3.28515625" style="381" customWidth="1"/>
    <col min="14594" max="14594" width="2" style="381" customWidth="1"/>
    <col min="14595" max="14599" width="8.28515625" style="381" customWidth="1"/>
    <col min="14600" max="14600" width="3.28515625" style="381" customWidth="1"/>
    <col min="14601" max="14601" width="2" style="381" customWidth="1"/>
    <col min="14602" max="14602" width="7" style="381" customWidth="1"/>
    <col min="14603" max="14604" width="8.28515625" style="381" customWidth="1"/>
    <col min="14605" max="14605" width="8.5703125" style="381" customWidth="1"/>
    <col min="14606" max="14606" width="8.28515625" style="381" customWidth="1"/>
    <col min="14607" max="14607" width="2" style="381" customWidth="1"/>
    <col min="14608" max="14608" width="3.28515625" style="381" customWidth="1"/>
    <col min="14609" max="14848" width="9" style="381"/>
    <col min="14849" max="14849" width="3.28515625" style="381" customWidth="1"/>
    <col min="14850" max="14850" width="2" style="381" customWidth="1"/>
    <col min="14851" max="14855" width="8.28515625" style="381" customWidth="1"/>
    <col min="14856" max="14856" width="3.28515625" style="381" customWidth="1"/>
    <col min="14857" max="14857" width="2" style="381" customWidth="1"/>
    <col min="14858" max="14858" width="7" style="381" customWidth="1"/>
    <col min="14859" max="14860" width="8.28515625" style="381" customWidth="1"/>
    <col min="14861" max="14861" width="8.5703125" style="381" customWidth="1"/>
    <col min="14862" max="14862" width="8.28515625" style="381" customWidth="1"/>
    <col min="14863" max="14863" width="2" style="381" customWidth="1"/>
    <col min="14864" max="14864" width="3.28515625" style="381" customWidth="1"/>
    <col min="14865" max="15104" width="9" style="381"/>
    <col min="15105" max="15105" width="3.28515625" style="381" customWidth="1"/>
    <col min="15106" max="15106" width="2" style="381" customWidth="1"/>
    <col min="15107" max="15111" width="8.28515625" style="381" customWidth="1"/>
    <col min="15112" max="15112" width="3.28515625" style="381" customWidth="1"/>
    <col min="15113" max="15113" width="2" style="381" customWidth="1"/>
    <col min="15114" max="15114" width="7" style="381" customWidth="1"/>
    <col min="15115" max="15116" width="8.28515625" style="381" customWidth="1"/>
    <col min="15117" max="15117" width="8.5703125" style="381" customWidth="1"/>
    <col min="15118" max="15118" width="8.28515625" style="381" customWidth="1"/>
    <col min="15119" max="15119" width="2" style="381" customWidth="1"/>
    <col min="15120" max="15120" width="3.28515625" style="381" customWidth="1"/>
    <col min="15121" max="15360" width="9" style="381"/>
    <col min="15361" max="15361" width="3.28515625" style="381" customWidth="1"/>
    <col min="15362" max="15362" width="2" style="381" customWidth="1"/>
    <col min="15363" max="15367" width="8.28515625" style="381" customWidth="1"/>
    <col min="15368" max="15368" width="3.28515625" style="381" customWidth="1"/>
    <col min="15369" max="15369" width="2" style="381" customWidth="1"/>
    <col min="15370" max="15370" width="7" style="381" customWidth="1"/>
    <col min="15371" max="15372" width="8.28515625" style="381" customWidth="1"/>
    <col min="15373" max="15373" width="8.5703125" style="381" customWidth="1"/>
    <col min="15374" max="15374" width="8.28515625" style="381" customWidth="1"/>
    <col min="15375" max="15375" width="2" style="381" customWidth="1"/>
    <col min="15376" max="15376" width="3.28515625" style="381" customWidth="1"/>
    <col min="15377" max="15616" width="9" style="381"/>
    <col min="15617" max="15617" width="3.28515625" style="381" customWidth="1"/>
    <col min="15618" max="15618" width="2" style="381" customWidth="1"/>
    <col min="15619" max="15623" width="8.28515625" style="381" customWidth="1"/>
    <col min="15624" max="15624" width="3.28515625" style="381" customWidth="1"/>
    <col min="15625" max="15625" width="2" style="381" customWidth="1"/>
    <col min="15626" max="15626" width="7" style="381" customWidth="1"/>
    <col min="15627" max="15628" width="8.28515625" style="381" customWidth="1"/>
    <col min="15629" max="15629" width="8.5703125" style="381" customWidth="1"/>
    <col min="15630" max="15630" width="8.28515625" style="381" customWidth="1"/>
    <col min="15631" max="15631" width="2" style="381" customWidth="1"/>
    <col min="15632" max="15632" width="3.28515625" style="381" customWidth="1"/>
    <col min="15633" max="15872" width="9" style="381"/>
    <col min="15873" max="15873" width="3.28515625" style="381" customWidth="1"/>
    <col min="15874" max="15874" width="2" style="381" customWidth="1"/>
    <col min="15875" max="15879" width="8.28515625" style="381" customWidth="1"/>
    <col min="15880" max="15880" width="3.28515625" style="381" customWidth="1"/>
    <col min="15881" max="15881" width="2" style="381" customWidth="1"/>
    <col min="15882" max="15882" width="7" style="381" customWidth="1"/>
    <col min="15883" max="15884" width="8.28515625" style="381" customWidth="1"/>
    <col min="15885" max="15885" width="8.5703125" style="381" customWidth="1"/>
    <col min="15886" max="15886" width="8.28515625" style="381" customWidth="1"/>
    <col min="15887" max="15887" width="2" style="381" customWidth="1"/>
    <col min="15888" max="15888" width="3.28515625" style="381" customWidth="1"/>
    <col min="15889" max="16128" width="9" style="381"/>
    <col min="16129" max="16129" width="3.28515625" style="381" customWidth="1"/>
    <col min="16130" max="16130" width="2" style="381" customWidth="1"/>
    <col min="16131" max="16135" width="8.28515625" style="381" customWidth="1"/>
    <col min="16136" max="16136" width="3.28515625" style="381" customWidth="1"/>
    <col min="16137" max="16137" width="2" style="381" customWidth="1"/>
    <col min="16138" max="16138" width="7" style="381" customWidth="1"/>
    <col min="16139" max="16140" width="8.28515625" style="381" customWidth="1"/>
    <col min="16141" max="16141" width="8.5703125" style="381" customWidth="1"/>
    <col min="16142" max="16142" width="8.28515625" style="381" customWidth="1"/>
    <col min="16143" max="16143" width="2" style="381" customWidth="1"/>
    <col min="16144" max="16144" width="3.28515625" style="381" customWidth="1"/>
    <col min="16145" max="16384" width="9" style="381"/>
  </cols>
  <sheetData>
    <row r="1" spans="1:16" ht="9.9499999999999993" customHeight="1">
      <c r="A1" s="379"/>
      <c r="B1" s="380"/>
      <c r="C1" s="380"/>
      <c r="E1" s="382"/>
      <c r="F1" s="383"/>
      <c r="G1" s="384"/>
      <c r="H1" s="384"/>
      <c r="I1" s="384"/>
      <c r="J1" s="384"/>
      <c r="K1" s="385"/>
      <c r="L1" s="386"/>
      <c r="M1" s="386"/>
      <c r="N1" s="387"/>
      <c r="O1" s="387"/>
      <c r="P1" s="388"/>
    </row>
    <row r="2" spans="1:16" ht="9.9499999999999993" customHeight="1">
      <c r="A2" s="1795"/>
      <c r="B2" s="1796"/>
      <c r="C2" s="1797"/>
      <c r="D2" s="1797"/>
      <c r="E2" s="1797"/>
      <c r="F2" s="1797"/>
      <c r="G2" s="1797"/>
      <c r="H2" s="1797"/>
      <c r="I2" s="1797"/>
      <c r="J2" s="1797"/>
      <c r="K2" s="1797"/>
      <c r="L2" s="1797"/>
      <c r="M2" s="1797"/>
      <c r="N2" s="1797"/>
      <c r="O2" s="389"/>
      <c r="P2" s="390"/>
    </row>
    <row r="3" spans="1:16" ht="9.9499999999999993" customHeight="1">
      <c r="A3" s="1798"/>
      <c r="B3" s="1797"/>
      <c r="C3" s="1797"/>
      <c r="D3" s="1797"/>
      <c r="E3" s="1797"/>
      <c r="F3" s="1797"/>
      <c r="G3" s="1797"/>
      <c r="H3" s="1797"/>
      <c r="I3" s="1797"/>
      <c r="J3" s="1797"/>
      <c r="K3" s="1797"/>
      <c r="L3" s="1797"/>
      <c r="M3" s="1797"/>
      <c r="N3" s="1797"/>
      <c r="O3" s="389"/>
      <c r="P3" s="390"/>
    </row>
    <row r="4" spans="1:16" ht="15" customHeight="1">
      <c r="A4" s="391"/>
      <c r="B4" s="392"/>
      <c r="C4" s="392"/>
      <c r="D4" s="392"/>
      <c r="E4" s="393"/>
      <c r="F4" s="394"/>
      <c r="G4" s="394"/>
      <c r="H4" s="394"/>
      <c r="I4" s="394"/>
      <c r="J4" s="394"/>
      <c r="K4" s="395"/>
      <c r="L4" s="395"/>
      <c r="M4" s="395"/>
      <c r="N4" s="396"/>
      <c r="O4" s="397"/>
      <c r="P4" s="388"/>
    </row>
    <row r="5" spans="1:16" ht="15" customHeight="1">
      <c r="A5" s="398"/>
      <c r="B5" s="399"/>
      <c r="C5" s="399"/>
      <c r="D5" s="399"/>
      <c r="E5" s="399"/>
      <c r="F5" s="399"/>
      <c r="G5" s="399"/>
      <c r="H5" s="399"/>
      <c r="I5" s="399"/>
      <c r="J5" s="399"/>
      <c r="K5" s="400"/>
      <c r="L5" s="400"/>
      <c r="M5" s="400"/>
      <c r="N5" s="401"/>
      <c r="O5" s="402"/>
      <c r="P5" s="403"/>
    </row>
    <row r="6" spans="1:16" ht="15" customHeight="1">
      <c r="A6" s="404"/>
      <c r="B6" s="405"/>
      <c r="C6" s="1799"/>
      <c r="D6" s="1799"/>
      <c r="E6" s="1799"/>
      <c r="F6" s="1799"/>
      <c r="G6" s="405"/>
      <c r="H6" s="405"/>
      <c r="I6" s="405"/>
      <c r="J6" s="405"/>
      <c r="K6" s="400"/>
      <c r="L6" s="400"/>
      <c r="M6" s="400"/>
      <c r="N6" s="401"/>
      <c r="O6" s="402"/>
      <c r="P6" s="406"/>
    </row>
    <row r="7" spans="1:16" ht="7.5" customHeight="1">
      <c r="A7" s="407"/>
      <c r="B7" s="384"/>
      <c r="C7" s="1800"/>
      <c r="D7" s="1800"/>
      <c r="E7" s="1800"/>
      <c r="F7" s="1800"/>
      <c r="G7" s="384"/>
      <c r="H7" s="384"/>
      <c r="I7" s="384"/>
      <c r="J7" s="384"/>
      <c r="K7" s="408"/>
      <c r="L7" s="408"/>
      <c r="M7" s="408"/>
      <c r="N7" s="402"/>
      <c r="O7" s="402"/>
      <c r="P7" s="406"/>
    </row>
    <row r="8" spans="1:16" ht="13.5" customHeight="1">
      <c r="A8" s="409"/>
      <c r="B8" s="410"/>
      <c r="C8" s="1801"/>
      <c r="D8" s="1801"/>
      <c r="E8" s="1801"/>
      <c r="F8" s="1801"/>
      <c r="G8" s="411"/>
      <c r="H8" s="412"/>
      <c r="I8" s="412"/>
      <c r="J8" s="412"/>
      <c r="K8" s="412"/>
      <c r="L8" s="412"/>
      <c r="M8" s="411"/>
      <c r="N8" s="412"/>
      <c r="O8" s="413"/>
      <c r="P8" s="406"/>
    </row>
    <row r="9" spans="1:16" ht="12.75" customHeight="1">
      <c r="A9" s="407"/>
      <c r="B9" s="731"/>
      <c r="C9" s="731"/>
      <c r="D9" s="731"/>
      <c r="E9" s="731"/>
      <c r="F9" s="1802" t="s">
        <v>383</v>
      </c>
      <c r="G9" s="1802"/>
      <c r="H9" s="1803">
        <v>45933</v>
      </c>
      <c r="I9" s="1803"/>
      <c r="J9" s="1803"/>
      <c r="K9" s="1803"/>
      <c r="L9" s="731"/>
      <c r="M9" s="731"/>
      <c r="N9" s="731"/>
      <c r="O9" s="731"/>
      <c r="P9" s="406"/>
    </row>
    <row r="10" spans="1:16" ht="9.75" hidden="1" customHeight="1">
      <c r="A10" s="407"/>
      <c r="B10" s="453"/>
      <c r="C10" s="1786"/>
      <c r="D10" s="1786"/>
      <c r="E10" s="1786"/>
      <c r="F10" s="1786"/>
      <c r="G10" s="453"/>
      <c r="H10" s="453"/>
      <c r="I10" s="453"/>
      <c r="J10" s="453"/>
      <c r="K10" s="454"/>
      <c r="L10" s="454"/>
      <c r="M10" s="454"/>
      <c r="N10" s="455"/>
      <c r="O10" s="455"/>
      <c r="P10" s="406"/>
    </row>
    <row r="11" spans="1:16" ht="15" hidden="1" customHeight="1">
      <c r="A11" s="407"/>
      <c r="B11" s="453"/>
      <c r="C11" s="453"/>
      <c r="D11" s="453"/>
      <c r="E11" s="453"/>
      <c r="F11" s="453"/>
      <c r="G11" s="453"/>
      <c r="H11" s="453"/>
      <c r="I11" s="453"/>
      <c r="J11" s="453"/>
      <c r="K11" s="454"/>
      <c r="L11" s="454"/>
      <c r="M11" s="454"/>
      <c r="N11" s="455"/>
      <c r="O11" s="455"/>
      <c r="P11" s="406"/>
    </row>
    <row r="12" spans="1:16" ht="15" customHeight="1">
      <c r="A12" s="407"/>
      <c r="B12" s="1787" t="s">
        <v>572</v>
      </c>
      <c r="C12" s="1787"/>
      <c r="D12" s="1787"/>
      <c r="E12" s="1787"/>
      <c r="F12" s="1787"/>
      <c r="G12" s="1787"/>
      <c r="H12" s="1787"/>
      <c r="I12" s="1787"/>
      <c r="J12" s="1787"/>
      <c r="K12" s="1787"/>
      <c r="L12" s="1787"/>
      <c r="M12" s="1787"/>
      <c r="N12" s="1787"/>
      <c r="O12" s="1787"/>
      <c r="P12" s="406"/>
    </row>
    <row r="13" spans="1:16" ht="9.9499999999999993" customHeight="1">
      <c r="A13" s="414"/>
      <c r="B13" s="415"/>
      <c r="C13" s="415"/>
      <c r="D13" s="415"/>
      <c r="E13" s="415"/>
      <c r="F13" s="415"/>
      <c r="G13" s="415"/>
      <c r="H13" s="415"/>
      <c r="I13" s="415"/>
      <c r="J13" s="415"/>
      <c r="K13" s="415"/>
      <c r="L13" s="415"/>
      <c r="M13" s="415"/>
      <c r="N13" s="415"/>
      <c r="O13" s="415"/>
      <c r="P13" s="416"/>
    </row>
    <row r="14" spans="1:16" ht="9.9499999999999993" customHeight="1">
      <c r="A14" s="414"/>
      <c r="B14" s="1775" t="s">
        <v>188</v>
      </c>
      <c r="C14" s="1776"/>
      <c r="D14" s="1776"/>
      <c r="E14" s="1776"/>
      <c r="F14" s="1776"/>
      <c r="G14" s="1777"/>
      <c r="H14" s="415"/>
      <c r="I14" s="1775" t="s">
        <v>189</v>
      </c>
      <c r="J14" s="1776"/>
      <c r="K14" s="1776"/>
      <c r="L14" s="1776"/>
      <c r="M14" s="1776"/>
      <c r="N14" s="1776"/>
      <c r="O14" s="1777"/>
      <c r="P14" s="416"/>
    </row>
    <row r="15" spans="1:16" ht="9.9499999999999993" customHeight="1">
      <c r="A15" s="414"/>
      <c r="B15" s="1778"/>
      <c r="C15" s="1779"/>
      <c r="D15" s="1779"/>
      <c r="E15" s="1779"/>
      <c r="F15" s="1779"/>
      <c r="G15" s="1780"/>
      <c r="H15" s="415"/>
      <c r="I15" s="1778"/>
      <c r="J15" s="1779"/>
      <c r="K15" s="1779"/>
      <c r="L15" s="1779"/>
      <c r="M15" s="1779"/>
      <c r="N15" s="1779"/>
      <c r="O15" s="1780"/>
      <c r="P15" s="416"/>
    </row>
    <row r="16" spans="1:16" ht="9.9499999999999993" customHeight="1">
      <c r="A16" s="417"/>
      <c r="B16" s="418"/>
      <c r="C16" s="418"/>
      <c r="D16" s="418"/>
      <c r="E16" s="418"/>
      <c r="F16" s="418"/>
      <c r="G16" s="419"/>
      <c r="H16" s="415"/>
      <c r="I16" s="420"/>
      <c r="J16" s="1788" t="s">
        <v>304</v>
      </c>
      <c r="K16" s="1789"/>
      <c r="L16" s="1789"/>
      <c r="M16" s="1790"/>
      <c r="N16" s="1791"/>
      <c r="O16" s="419"/>
      <c r="P16" s="416"/>
    </row>
    <row r="17" spans="1:17" ht="5.0999999999999996" customHeight="1">
      <c r="A17" s="417"/>
      <c r="B17" s="415"/>
      <c r="C17" s="421"/>
      <c r="D17" s="421"/>
      <c r="E17" s="421"/>
      <c r="F17" s="421"/>
      <c r="G17" s="422"/>
      <c r="H17" s="415"/>
      <c r="I17" s="423"/>
      <c r="J17" s="1789"/>
      <c r="K17" s="1789"/>
      <c r="L17" s="1789"/>
      <c r="M17" s="1790"/>
      <c r="N17" s="1791"/>
      <c r="O17" s="424"/>
      <c r="P17" s="416"/>
    </row>
    <row r="18" spans="1:17" ht="9.9499999999999993" customHeight="1">
      <c r="A18" s="417"/>
      <c r="B18" s="415"/>
      <c r="C18" s="425" t="s">
        <v>190</v>
      </c>
      <c r="D18" s="426"/>
      <c r="E18" s="426"/>
      <c r="F18" s="427"/>
      <c r="G18" s="428"/>
      <c r="H18" s="415"/>
      <c r="I18" s="423"/>
      <c r="J18" s="1789"/>
      <c r="K18" s="1789"/>
      <c r="L18" s="1789"/>
      <c r="M18" s="1790"/>
      <c r="N18" s="1791"/>
      <c r="O18" s="428"/>
      <c r="P18" s="416"/>
    </row>
    <row r="19" spans="1:17" ht="9.9499999999999993" customHeight="1">
      <c r="A19" s="417"/>
      <c r="B19" s="415"/>
      <c r="C19" s="429" t="s">
        <v>191</v>
      </c>
      <c r="D19" s="430" t="s">
        <v>760</v>
      </c>
      <c r="E19" s="426"/>
      <c r="F19" s="431"/>
      <c r="G19" s="432"/>
      <c r="H19" s="415"/>
      <c r="I19" s="423"/>
      <c r="J19" s="1789"/>
      <c r="K19" s="1789"/>
      <c r="L19" s="1789"/>
      <c r="M19" s="1790"/>
      <c r="N19" s="1791"/>
      <c r="O19" s="428"/>
      <c r="P19" s="416"/>
    </row>
    <row r="20" spans="1:17" ht="9.9499999999999993" customHeight="1">
      <c r="A20" s="417"/>
      <c r="B20" s="415"/>
      <c r="C20" s="429" t="s">
        <v>193</v>
      </c>
      <c r="D20" s="426" t="s">
        <v>194</v>
      </c>
      <c r="E20" s="426"/>
      <c r="F20" s="427"/>
      <c r="G20" s="428"/>
      <c r="H20" s="415"/>
      <c r="I20" s="423"/>
      <c r="J20" s="1789"/>
      <c r="K20" s="1789"/>
      <c r="L20" s="1789"/>
      <c r="M20" s="1790"/>
      <c r="N20" s="1791"/>
      <c r="O20" s="428"/>
      <c r="P20" s="416"/>
    </row>
    <row r="21" spans="1:17" ht="9.9499999999999993" customHeight="1">
      <c r="A21" s="417"/>
      <c r="B21" s="415"/>
      <c r="C21" s="456" t="s">
        <v>195</v>
      </c>
      <c r="D21" s="457"/>
      <c r="E21" s="433"/>
      <c r="F21" s="433"/>
      <c r="G21" s="428"/>
      <c r="H21" s="415"/>
      <c r="I21" s="423"/>
      <c r="J21" s="1789"/>
      <c r="K21" s="1789"/>
      <c r="L21" s="1789"/>
      <c r="M21" s="1790"/>
      <c r="N21" s="1791"/>
      <c r="O21" s="428"/>
      <c r="P21" s="416"/>
    </row>
    <row r="22" spans="1:17" ht="5.0999999999999996" customHeight="1">
      <c r="A22" s="417"/>
      <c r="B22" s="415"/>
      <c r="C22" s="456"/>
      <c r="D22" s="457"/>
      <c r="E22" s="433"/>
      <c r="F22" s="433"/>
      <c r="G22" s="428"/>
      <c r="H22" s="415"/>
      <c r="I22" s="423"/>
      <c r="J22" s="1789"/>
      <c r="K22" s="1789"/>
      <c r="L22" s="1789"/>
      <c r="M22" s="1790"/>
      <c r="N22" s="1791"/>
      <c r="O22" s="428"/>
      <c r="P22" s="416"/>
    </row>
    <row r="23" spans="1:17" ht="9.9499999999999993" customHeight="1">
      <c r="A23" s="417"/>
      <c r="B23" s="434"/>
      <c r="C23" s="435"/>
      <c r="D23" s="435"/>
      <c r="E23" s="435"/>
      <c r="F23" s="435"/>
      <c r="G23" s="436"/>
      <c r="H23" s="415"/>
      <c r="I23" s="437"/>
      <c r="J23" s="1792"/>
      <c r="K23" s="1792"/>
      <c r="L23" s="1792"/>
      <c r="M23" s="1793"/>
      <c r="N23" s="1794"/>
      <c r="O23" s="436"/>
      <c r="P23" s="416"/>
    </row>
    <row r="24" spans="1:17" ht="9.9499999999999993" customHeight="1">
      <c r="A24" s="414"/>
      <c r="B24" s="415"/>
      <c r="C24" s="427"/>
      <c r="D24" s="427"/>
      <c r="E24" s="427"/>
      <c r="F24" s="427"/>
      <c r="G24" s="427"/>
      <c r="H24" s="415"/>
      <c r="I24" s="415"/>
      <c r="J24" s="427"/>
      <c r="K24" s="427"/>
      <c r="L24" s="427"/>
      <c r="M24" s="427"/>
      <c r="N24" s="427"/>
      <c r="O24" s="427"/>
      <c r="P24" s="416"/>
    </row>
    <row r="25" spans="1:17" ht="9.9499999999999993" customHeight="1">
      <c r="A25" s="414"/>
      <c r="B25" s="1775" t="s">
        <v>196</v>
      </c>
      <c r="C25" s="1776"/>
      <c r="D25" s="1776"/>
      <c r="E25" s="1776"/>
      <c r="F25" s="1776"/>
      <c r="G25" s="1777"/>
      <c r="H25" s="438"/>
      <c r="I25" s="1775" t="s">
        <v>380</v>
      </c>
      <c r="J25" s="1776"/>
      <c r="K25" s="1776"/>
      <c r="L25" s="1776"/>
      <c r="M25" s="1776"/>
      <c r="N25" s="1776"/>
      <c r="O25" s="1777"/>
      <c r="P25" s="416"/>
    </row>
    <row r="26" spans="1:17" ht="9.9499999999999993" customHeight="1">
      <c r="A26" s="414"/>
      <c r="B26" s="1778"/>
      <c r="C26" s="1779"/>
      <c r="D26" s="1779"/>
      <c r="E26" s="1779"/>
      <c r="F26" s="1779"/>
      <c r="G26" s="1780"/>
      <c r="H26" s="438"/>
      <c r="I26" s="1778"/>
      <c r="J26" s="1779"/>
      <c r="K26" s="1779"/>
      <c r="L26" s="1779"/>
      <c r="M26" s="1779"/>
      <c r="N26" s="1779"/>
      <c r="O26" s="1780"/>
      <c r="P26" s="416"/>
    </row>
    <row r="27" spans="1:17" ht="9.9499999999999993" customHeight="1">
      <c r="A27" s="414"/>
      <c r="B27" s="446"/>
      <c r="C27" s="728"/>
      <c r="D27" s="447"/>
      <c r="E27" s="447"/>
      <c r="F27" s="447"/>
      <c r="G27" s="448"/>
      <c r="H27" s="415"/>
      <c r="I27" s="463"/>
      <c r="J27" s="464"/>
      <c r="K27" s="464"/>
      <c r="L27" s="464"/>
      <c r="M27" s="464"/>
      <c r="N27" s="464"/>
      <c r="O27" s="465"/>
      <c r="P27" s="416"/>
    </row>
    <row r="28" spans="1:17" ht="11.25" customHeight="1">
      <c r="A28" s="414"/>
      <c r="B28" s="449"/>
      <c r="C28" s="1781" t="s">
        <v>546</v>
      </c>
      <c r="D28" s="1782"/>
      <c r="E28" s="1782"/>
      <c r="F28" s="1782"/>
      <c r="G28" s="440"/>
      <c r="H28" s="415"/>
      <c r="I28" s="1783" t="s">
        <v>810</v>
      </c>
      <c r="J28" s="1784"/>
      <c r="K28" s="1784"/>
      <c r="L28" s="1784"/>
      <c r="M28" s="1784"/>
      <c r="N28" s="1784"/>
      <c r="O28" s="1785"/>
      <c r="P28" s="416"/>
    </row>
    <row r="29" spans="1:17" ht="11.25" customHeight="1">
      <c r="A29" s="414"/>
      <c r="B29" s="449"/>
      <c r="C29" s="717" t="s">
        <v>547</v>
      </c>
      <c r="D29" s="443"/>
      <c r="E29" s="443"/>
      <c r="F29" s="171"/>
      <c r="G29" s="172" t="s">
        <v>197</v>
      </c>
      <c r="H29" s="415"/>
      <c r="I29" s="1783" t="s">
        <v>445</v>
      </c>
      <c r="J29" s="1784"/>
      <c r="K29" s="1784"/>
      <c r="L29" s="1784"/>
      <c r="M29" s="1784"/>
      <c r="N29" s="1784"/>
      <c r="O29" s="1785"/>
      <c r="P29" s="416"/>
      <c r="Q29" s="543"/>
    </row>
    <row r="30" spans="1:17" ht="13.5" customHeight="1">
      <c r="A30" s="414"/>
      <c r="B30" s="449"/>
      <c r="C30" s="717" t="s">
        <v>548</v>
      </c>
      <c r="D30" s="443"/>
      <c r="E30" s="443"/>
      <c r="F30" s="171"/>
      <c r="G30" s="172" t="s">
        <v>198</v>
      </c>
      <c r="H30" s="415"/>
      <c r="I30" s="466"/>
      <c r="J30" s="1766" t="s">
        <v>444</v>
      </c>
      <c r="K30" s="1766"/>
      <c r="L30" s="1766"/>
      <c r="M30" s="1766"/>
      <c r="N30" s="1766"/>
      <c r="O30" s="468"/>
      <c r="P30" s="416"/>
    </row>
    <row r="31" spans="1:17" ht="9.9499999999999993" customHeight="1">
      <c r="A31" s="414"/>
      <c r="B31" s="449"/>
      <c r="C31" s="717"/>
      <c r="D31" s="443"/>
      <c r="E31" s="443"/>
      <c r="F31" s="171"/>
      <c r="G31" s="172"/>
      <c r="H31" s="415"/>
      <c r="I31" s="466"/>
      <c r="J31" s="467"/>
      <c r="K31" s="467"/>
      <c r="L31" s="467"/>
      <c r="M31" s="467"/>
      <c r="N31" s="467"/>
      <c r="O31" s="468"/>
      <c r="P31" s="416"/>
    </row>
    <row r="32" spans="1:17" ht="9.9499999999999993" customHeight="1">
      <c r="A32" s="414"/>
      <c r="B32" s="449"/>
      <c r="C32" s="717"/>
      <c r="D32" s="443"/>
      <c r="E32" s="443"/>
      <c r="F32" s="171"/>
      <c r="G32" s="172"/>
      <c r="H32" s="415"/>
      <c r="I32" s="469"/>
      <c r="J32" s="470"/>
      <c r="K32" s="470"/>
      <c r="L32" s="470"/>
      <c r="M32" s="470"/>
      <c r="N32" s="470"/>
      <c r="O32" s="471"/>
      <c r="P32" s="416"/>
    </row>
    <row r="33" spans="1:16" ht="9.9499999999999993" customHeight="1">
      <c r="A33" s="414"/>
      <c r="B33" s="458"/>
      <c r="C33" s="717"/>
      <c r="D33" s="443"/>
      <c r="E33" s="443"/>
      <c r="F33" s="171"/>
      <c r="G33" s="172"/>
      <c r="H33" s="415"/>
      <c r="I33" s="439"/>
      <c r="J33" s="439"/>
      <c r="K33" s="439"/>
      <c r="L33" s="439"/>
      <c r="M33" s="439"/>
      <c r="N33" s="439"/>
      <c r="O33" s="439"/>
      <c r="P33" s="416"/>
    </row>
    <row r="34" spans="1:16" ht="9.9499999999999993" customHeight="1">
      <c r="A34" s="414"/>
      <c r="B34" s="449"/>
      <c r="C34" s="717"/>
      <c r="D34" s="443"/>
      <c r="E34" s="443"/>
      <c r="F34" s="171"/>
      <c r="G34" s="172"/>
      <c r="H34" s="415"/>
      <c r="I34" s="439"/>
      <c r="J34" s="439"/>
      <c r="K34" s="439"/>
      <c r="L34" s="439"/>
      <c r="M34" s="439"/>
      <c r="N34" s="439"/>
      <c r="O34" s="439"/>
      <c r="P34" s="416"/>
    </row>
    <row r="35" spans="1:16" ht="11.45" customHeight="1">
      <c r="A35" s="414"/>
      <c r="B35" s="449"/>
      <c r="C35" s="718"/>
      <c r="D35" s="491"/>
      <c r="E35" s="491"/>
      <c r="F35" s="491"/>
      <c r="G35" s="492"/>
      <c r="H35" s="415"/>
      <c r="O35" s="439"/>
      <c r="P35" s="416"/>
    </row>
    <row r="36" spans="1:16" ht="9.9499999999999993" customHeight="1">
      <c r="A36" s="414"/>
      <c r="B36" s="449"/>
      <c r="D36" s="725"/>
      <c r="E36" s="727"/>
      <c r="O36" s="427"/>
      <c r="P36" s="416"/>
    </row>
    <row r="37" spans="1:16" ht="9.9499999999999993" customHeight="1">
      <c r="A37" s="414"/>
      <c r="B37" s="449"/>
      <c r="D37" s="726"/>
      <c r="O37" s="427"/>
      <c r="P37" s="416"/>
    </row>
    <row r="38" spans="1:16" ht="9.9499999999999993" customHeight="1">
      <c r="A38" s="414"/>
      <c r="B38" s="449"/>
      <c r="C38" s="425"/>
      <c r="D38" s="489"/>
      <c r="E38" s="1750" t="s">
        <v>199</v>
      </c>
      <c r="F38" s="1751"/>
      <c r="G38" s="1751"/>
      <c r="H38" s="1751"/>
      <c r="I38" s="1751"/>
      <c r="J38" s="1751"/>
      <c r="K38" s="1751"/>
      <c r="L38" s="1751"/>
      <c r="O38" s="427"/>
      <c r="P38" s="416"/>
    </row>
    <row r="39" spans="1:16" ht="9.9499999999999993" customHeight="1">
      <c r="A39" s="414"/>
      <c r="B39" s="449"/>
      <c r="C39" s="486"/>
      <c r="D39" s="172"/>
      <c r="E39" s="1750"/>
      <c r="F39" s="1751"/>
      <c r="G39" s="1751"/>
      <c r="H39" s="1751"/>
      <c r="I39" s="1751"/>
      <c r="J39" s="1751"/>
      <c r="K39" s="1751"/>
      <c r="L39" s="1751"/>
      <c r="O39" s="427"/>
      <c r="P39" s="416"/>
    </row>
    <row r="40" spans="1:16" ht="9.9499999999999993" customHeight="1">
      <c r="A40" s="414"/>
      <c r="B40" s="449"/>
      <c r="C40" s="475"/>
      <c r="D40" s="172"/>
      <c r="E40" s="1767" t="s">
        <v>382</v>
      </c>
      <c r="F40" s="1768"/>
      <c r="G40" s="1768"/>
      <c r="H40" s="1768"/>
      <c r="I40" s="1768"/>
      <c r="J40" s="1768"/>
      <c r="K40" s="1768"/>
      <c r="L40" s="1769"/>
      <c r="O40" s="427"/>
      <c r="P40" s="416"/>
    </row>
    <row r="41" spans="1:16" ht="9.9499999999999993" customHeight="1">
      <c r="A41" s="414"/>
      <c r="B41" s="449"/>
      <c r="C41" s="475"/>
      <c r="D41" s="172"/>
      <c r="G41" s="744" t="s">
        <v>200</v>
      </c>
      <c r="H41" s="727"/>
      <c r="I41" s="727"/>
      <c r="J41" s="736">
        <v>-0.125</v>
      </c>
      <c r="K41" s="743"/>
      <c r="L41" s="729"/>
      <c r="O41" s="418"/>
      <c r="P41" s="416"/>
    </row>
    <row r="42" spans="1:16" ht="10.5" customHeight="1">
      <c r="A42" s="414"/>
      <c r="B42" s="449"/>
      <c r="C42" s="475"/>
      <c r="D42" s="490"/>
      <c r="G42" s="742" t="s">
        <v>215</v>
      </c>
      <c r="J42" s="743">
        <v>-0.25</v>
      </c>
      <c r="K42" s="743"/>
      <c r="L42" s="729"/>
      <c r="P42" s="416"/>
    </row>
    <row r="43" spans="1:16" ht="9.9499999999999993" customHeight="1">
      <c r="A43" s="414"/>
      <c r="B43" s="449"/>
      <c r="C43" s="475"/>
      <c r="D43" s="487"/>
      <c r="G43" s="742" t="s">
        <v>216</v>
      </c>
      <c r="J43" s="743">
        <v>-0.375</v>
      </c>
      <c r="K43" s="743"/>
      <c r="L43" s="729"/>
      <c r="P43" s="416"/>
    </row>
    <row r="44" spans="1:16" ht="9.9499999999999993" customHeight="1">
      <c r="A44" s="414"/>
      <c r="B44" s="449"/>
      <c r="D44" s="716"/>
      <c r="G44" s="742" t="s">
        <v>217</v>
      </c>
      <c r="H44" s="715"/>
      <c r="J44" s="743">
        <v>-0.5</v>
      </c>
      <c r="K44" s="715"/>
      <c r="L44" s="729"/>
      <c r="P44" s="416"/>
    </row>
    <row r="45" spans="1:16" ht="9.9499999999999993" customHeight="1">
      <c r="A45" s="414"/>
      <c r="B45" s="449"/>
      <c r="D45" s="487"/>
      <c r="E45" s="719"/>
      <c r="F45" s="720"/>
      <c r="G45" s="720"/>
      <c r="H45" s="720"/>
      <c r="I45" s="720"/>
      <c r="J45" s="720"/>
      <c r="K45" s="720"/>
      <c r="L45" s="721"/>
      <c r="P45" s="416"/>
    </row>
    <row r="46" spans="1:16" ht="9.9499999999999993" customHeight="1">
      <c r="A46" s="414"/>
      <c r="B46" s="449"/>
      <c r="D46" s="487"/>
      <c r="E46" s="1744" t="s">
        <v>34</v>
      </c>
      <c r="F46" s="1745"/>
      <c r="G46" s="1745"/>
      <c r="H46" s="1745"/>
      <c r="I46" s="1745"/>
      <c r="J46" s="1745"/>
      <c r="K46" s="1745"/>
      <c r="L46" s="1746"/>
      <c r="P46" s="416"/>
    </row>
    <row r="47" spans="1:16" ht="9.9499999999999993" customHeight="1">
      <c r="A47" s="414"/>
      <c r="B47" s="449"/>
      <c r="C47" s="485"/>
      <c r="D47" s="488"/>
      <c r="E47" s="722"/>
      <c r="F47" s="723"/>
      <c r="G47" s="723"/>
      <c r="H47" s="723"/>
      <c r="I47" s="723"/>
      <c r="J47" s="723"/>
      <c r="K47" s="723"/>
      <c r="L47" s="724"/>
      <c r="P47" s="416"/>
    </row>
    <row r="48" spans="1:16" ht="9.9499999999999993" customHeight="1">
      <c r="A48" s="414"/>
      <c r="B48" s="1747" t="s">
        <v>201</v>
      </c>
      <c r="C48" s="1748"/>
      <c r="D48" s="1748"/>
      <c r="E48" s="1748"/>
      <c r="F48" s="1748"/>
      <c r="G48" s="1748"/>
      <c r="H48" s="1748"/>
      <c r="I48" s="1748"/>
      <c r="J48" s="1748"/>
      <c r="K48" s="1748"/>
      <c r="L48" s="1748"/>
      <c r="M48" s="1748"/>
      <c r="N48" s="1748"/>
      <c r="O48" s="1749"/>
      <c r="P48" s="416"/>
    </row>
    <row r="49" spans="1:16" ht="9.9499999999999993" customHeight="1">
      <c r="A49" s="414"/>
      <c r="B49" s="1750"/>
      <c r="C49" s="1751"/>
      <c r="D49" s="1751"/>
      <c r="E49" s="1751"/>
      <c r="F49" s="1751"/>
      <c r="G49" s="1751"/>
      <c r="H49" s="1751"/>
      <c r="I49" s="1751"/>
      <c r="J49" s="1751"/>
      <c r="K49" s="1751"/>
      <c r="L49" s="1751"/>
      <c r="M49" s="1751"/>
      <c r="N49" s="1751"/>
      <c r="O49" s="1752"/>
      <c r="P49" s="416"/>
    </row>
    <row r="50" spans="1:16" ht="15">
      <c r="A50" s="414"/>
      <c r="B50" s="473"/>
      <c r="C50" s="67" t="s">
        <v>202</v>
      </c>
      <c r="D50" s="483"/>
      <c r="E50" s="483"/>
      <c r="F50" s="483"/>
      <c r="G50" s="483"/>
      <c r="H50" s="484"/>
      <c r="I50" s="482"/>
      <c r="J50" s="482"/>
      <c r="K50" s="482"/>
      <c r="L50" s="482"/>
      <c r="M50" s="482"/>
      <c r="N50" s="482"/>
      <c r="O50" s="476"/>
      <c r="P50" s="416"/>
    </row>
    <row r="51" spans="1:16" ht="15">
      <c r="A51" s="414"/>
      <c r="B51" s="449"/>
      <c r="C51" s="67" t="s">
        <v>405</v>
      </c>
      <c r="D51" s="67"/>
      <c r="E51" s="67"/>
      <c r="F51" s="67"/>
      <c r="G51" s="67"/>
      <c r="H51" s="67"/>
      <c r="I51" s="67"/>
      <c r="J51" s="67"/>
      <c r="K51" s="67"/>
      <c r="L51" s="67"/>
      <c r="M51" s="482"/>
      <c r="N51" s="482"/>
      <c r="O51" s="478"/>
      <c r="P51" s="416"/>
    </row>
    <row r="52" spans="1:16" ht="9.9499999999999993" customHeight="1">
      <c r="A52" s="414"/>
      <c r="B52" s="449"/>
      <c r="H52" s="415"/>
      <c r="O52" s="478"/>
      <c r="P52" s="416"/>
    </row>
    <row r="53" spans="1:16" ht="9.9499999999999993" customHeight="1">
      <c r="A53" s="441"/>
      <c r="B53" s="460"/>
      <c r="C53" s="443" t="s">
        <v>203</v>
      </c>
      <c r="H53" s="415"/>
      <c r="O53" s="478"/>
      <c r="P53" s="442"/>
    </row>
    <row r="54" spans="1:16" ht="9.9499999999999993" customHeight="1">
      <c r="A54" s="441"/>
      <c r="B54" s="460"/>
      <c r="C54" s="443"/>
      <c r="H54" s="415"/>
      <c r="O54" s="478"/>
      <c r="P54" s="442"/>
    </row>
    <row r="55" spans="1:16" ht="9.9499999999999993" customHeight="1">
      <c r="A55" s="441"/>
      <c r="B55" s="481"/>
      <c r="C55" s="475"/>
      <c r="D55" s="171"/>
      <c r="E55" s="171"/>
      <c r="F55" s="1753"/>
      <c r="G55" s="1753"/>
      <c r="H55" s="415"/>
      <c r="O55" s="478"/>
      <c r="P55" s="442"/>
    </row>
    <row r="56" spans="1:16" ht="9.9499999999999993" customHeight="1">
      <c r="A56" s="441"/>
      <c r="B56" s="477"/>
      <c r="C56" s="472"/>
      <c r="D56" s="472"/>
      <c r="E56" s="472"/>
      <c r="F56" s="472"/>
      <c r="G56" s="474"/>
      <c r="H56" s="474"/>
      <c r="I56" s="479"/>
      <c r="J56" s="479"/>
      <c r="K56" s="479"/>
      <c r="L56" s="479"/>
      <c r="M56" s="479"/>
      <c r="N56" s="479"/>
      <c r="O56" s="480"/>
      <c r="P56" s="442"/>
    </row>
    <row r="57" spans="1:16" ht="9.9499999999999993" customHeight="1">
      <c r="A57" s="441"/>
      <c r="B57" s="1747"/>
      <c r="C57" s="1754"/>
      <c r="D57" s="1754"/>
      <c r="E57" s="1754"/>
      <c r="F57" s="1754"/>
      <c r="G57" s="1754"/>
      <c r="H57" s="1754"/>
      <c r="I57" s="1754"/>
      <c r="J57" s="1754"/>
      <c r="K57" s="1754"/>
      <c r="L57" s="1754"/>
      <c r="M57" s="1754"/>
      <c r="N57" s="1754"/>
      <c r="O57" s="1755"/>
      <c r="P57" s="442"/>
    </row>
    <row r="58" spans="1:16" ht="9.9499999999999993" customHeight="1">
      <c r="A58" s="441"/>
      <c r="B58" s="1756"/>
      <c r="C58" s="1757"/>
      <c r="D58" s="1757"/>
      <c r="E58" s="1757"/>
      <c r="F58" s="1757"/>
      <c r="G58" s="1757"/>
      <c r="H58" s="1757"/>
      <c r="I58" s="1757"/>
      <c r="J58" s="1757"/>
      <c r="K58" s="1757"/>
      <c r="L58" s="1757"/>
      <c r="M58" s="1757"/>
      <c r="N58" s="1757"/>
      <c r="O58" s="1758"/>
      <c r="P58" s="442"/>
    </row>
    <row r="59" spans="1:16" ht="9.9499999999999993" customHeight="1">
      <c r="A59" s="451"/>
      <c r="B59" s="458"/>
      <c r="O59" s="440"/>
      <c r="P59" s="442"/>
    </row>
    <row r="60" spans="1:16" ht="9.9499999999999993" customHeight="1">
      <c r="A60" s="451"/>
      <c r="B60" s="458"/>
      <c r="O60" s="440"/>
      <c r="P60" s="442"/>
    </row>
    <row r="61" spans="1:16" ht="9.9499999999999993" customHeight="1">
      <c r="A61" s="451"/>
      <c r="B61" s="449"/>
      <c r="C61" s="1759"/>
      <c r="D61" s="1759"/>
      <c r="E61" s="1759"/>
      <c r="F61" s="1759"/>
      <c r="G61" s="1759"/>
      <c r="H61" s="1759"/>
      <c r="I61" s="1759"/>
      <c r="J61" s="1759"/>
      <c r="K61" s="1759"/>
      <c r="L61" s="1759"/>
      <c r="M61" s="1759"/>
      <c r="N61" s="1759"/>
      <c r="O61" s="459"/>
      <c r="P61" s="450"/>
    </row>
    <row r="62" spans="1:16" ht="9.9499999999999993" customHeight="1">
      <c r="A62" s="451"/>
      <c r="B62" s="460"/>
      <c r="C62" s="443"/>
      <c r="O62" s="459"/>
      <c r="P62" s="450"/>
    </row>
    <row r="63" spans="1:16" ht="9.9499999999999993" customHeight="1">
      <c r="A63" s="451"/>
      <c r="B63" s="460"/>
      <c r="C63" s="443"/>
      <c r="O63" s="459"/>
      <c r="P63" s="450"/>
    </row>
    <row r="64" spans="1:16" ht="9.9499999999999993" customHeight="1">
      <c r="A64" s="451"/>
      <c r="B64" s="460"/>
      <c r="C64" s="461"/>
      <c r="D64" s="450"/>
      <c r="E64" s="450"/>
      <c r="F64" s="450"/>
      <c r="G64" s="384"/>
      <c r="H64" s="462"/>
      <c r="I64" s="462"/>
      <c r="J64" s="450"/>
      <c r="K64" s="450"/>
      <c r="L64" s="450"/>
      <c r="M64" s="450"/>
      <c r="N64" s="450"/>
      <c r="O64" s="459"/>
      <c r="P64" s="442"/>
    </row>
    <row r="65" spans="1:16" ht="9.9499999999999993" customHeight="1">
      <c r="A65" s="451"/>
      <c r="B65" s="460"/>
      <c r="C65" s="450"/>
      <c r="D65" s="450"/>
      <c r="E65" s="450"/>
      <c r="F65" s="450"/>
      <c r="G65" s="462"/>
      <c r="H65" s="462"/>
      <c r="I65" s="462"/>
      <c r="J65" s="450"/>
      <c r="K65" s="450"/>
      <c r="L65" s="450"/>
      <c r="M65" s="450"/>
      <c r="N65" s="450"/>
      <c r="O65" s="459"/>
      <c r="P65" s="442"/>
    </row>
    <row r="66" spans="1:16" ht="9.9499999999999993" customHeight="1">
      <c r="A66" s="451"/>
      <c r="B66" s="458"/>
      <c r="O66" s="440"/>
      <c r="P66" s="442"/>
    </row>
    <row r="67" spans="1:16" ht="9.9499999999999993" customHeight="1">
      <c r="A67" s="451"/>
      <c r="B67" s="458"/>
      <c r="O67" s="440"/>
      <c r="P67" s="442"/>
    </row>
    <row r="68" spans="1:16" ht="12" customHeight="1">
      <c r="A68" s="451"/>
      <c r="B68" s="458"/>
      <c r="O68" s="440"/>
      <c r="P68" s="442"/>
    </row>
    <row r="69" spans="1:16" ht="12" customHeight="1">
      <c r="A69" s="452"/>
      <c r="B69" s="458"/>
      <c r="O69" s="440"/>
      <c r="P69" s="444"/>
    </row>
    <row r="70" spans="1:16" ht="9.9499999999999993" customHeight="1">
      <c r="A70" s="445"/>
      <c r="B70" s="458"/>
      <c r="O70" s="440"/>
      <c r="P70" s="445"/>
    </row>
    <row r="71" spans="1:16" ht="89.25" customHeight="1">
      <c r="A71" s="445"/>
      <c r="B71" s="458"/>
      <c r="O71" s="440"/>
      <c r="P71" s="445"/>
    </row>
    <row r="72" spans="1:16" ht="6.6" customHeight="1">
      <c r="B72" s="1760" t="s">
        <v>204</v>
      </c>
      <c r="C72" s="1761"/>
      <c r="D72" s="1761"/>
      <c r="E72" s="1761"/>
      <c r="F72" s="1761"/>
      <c r="G72" s="1761"/>
      <c r="H72" s="1761"/>
      <c r="I72" s="1761"/>
      <c r="J72" s="1761"/>
      <c r="K72" s="1761"/>
      <c r="L72" s="1761"/>
      <c r="M72" s="1761"/>
      <c r="N72" s="1761"/>
      <c r="O72" s="1762"/>
    </row>
    <row r="73" spans="1:16">
      <c r="B73" s="1763"/>
      <c r="C73" s="1764"/>
      <c r="D73" s="1764"/>
      <c r="E73" s="1764"/>
      <c r="F73" s="1764"/>
      <c r="G73" s="1764"/>
      <c r="H73" s="1764"/>
      <c r="I73" s="1764"/>
      <c r="J73" s="1764"/>
      <c r="K73" s="1764"/>
      <c r="L73" s="1764"/>
      <c r="M73" s="1764"/>
      <c r="N73" s="1764"/>
      <c r="O73" s="1765"/>
    </row>
    <row r="74" spans="1:16">
      <c r="B74" s="1770" t="s">
        <v>205</v>
      </c>
      <c r="C74" s="1771"/>
      <c r="D74" s="1771"/>
      <c r="E74" s="1771"/>
      <c r="F74" s="1771"/>
      <c r="G74" s="1771"/>
      <c r="H74" s="1771"/>
      <c r="I74" s="1771"/>
      <c r="J74" s="1771"/>
      <c r="K74" s="1771"/>
      <c r="L74" s="1771"/>
      <c r="M74" s="1771"/>
      <c r="N74" s="1771"/>
      <c r="O74" s="1772"/>
    </row>
    <row r="75" spans="1:16" ht="9.9499999999999993" customHeight="1">
      <c r="B75" s="1773" t="s">
        <v>206</v>
      </c>
      <c r="C75" s="1753"/>
      <c r="D75" s="1753"/>
      <c r="E75" s="1753"/>
      <c r="F75" s="1753"/>
      <c r="G75" s="1753"/>
      <c r="H75" s="1753"/>
      <c r="I75" s="1753"/>
      <c r="J75" s="1753"/>
      <c r="K75" s="1753"/>
      <c r="L75" s="1753"/>
      <c r="M75" s="1753"/>
      <c r="N75" s="1753"/>
      <c r="O75" s="1774"/>
    </row>
    <row r="76" spans="1:16" ht="13.5" customHeight="1">
      <c r="B76" s="1738" t="s">
        <v>207</v>
      </c>
      <c r="C76" s="1739"/>
      <c r="D76" s="1739"/>
      <c r="E76" s="1739"/>
      <c r="F76" s="1739"/>
      <c r="G76" s="1739"/>
      <c r="H76" s="1739"/>
      <c r="I76" s="1739"/>
      <c r="J76" s="1739"/>
      <c r="K76" s="1739"/>
      <c r="L76" s="1739"/>
      <c r="M76" s="1739"/>
      <c r="N76" s="1739"/>
      <c r="O76" s="1740"/>
    </row>
    <row r="77" spans="1:16">
      <c r="B77" s="1741"/>
      <c r="C77" s="1742"/>
      <c r="D77" s="1742"/>
      <c r="E77" s="1742"/>
      <c r="F77" s="1742"/>
      <c r="G77" s="1742"/>
      <c r="H77" s="1742"/>
      <c r="I77" s="1742"/>
      <c r="J77" s="1742"/>
      <c r="K77" s="1742"/>
      <c r="L77" s="1742"/>
      <c r="M77" s="1742"/>
      <c r="N77" s="1742"/>
      <c r="O77" s="1743"/>
    </row>
  </sheetData>
  <mergeCells count="28">
    <mergeCell ref="A2:N3"/>
    <mergeCell ref="C6:F6"/>
    <mergeCell ref="C7:F7"/>
    <mergeCell ref="C8:F8"/>
    <mergeCell ref="F9:G9"/>
    <mergeCell ref="H9:K9"/>
    <mergeCell ref="E40:L40"/>
    <mergeCell ref="C10:F10"/>
    <mergeCell ref="B12:O12"/>
    <mergeCell ref="B14:G15"/>
    <mergeCell ref="I14:O15"/>
    <mergeCell ref="J16:N23"/>
    <mergeCell ref="B25:G26"/>
    <mergeCell ref="I25:O26"/>
    <mergeCell ref="C28:F28"/>
    <mergeCell ref="I28:O28"/>
    <mergeCell ref="I29:O29"/>
    <mergeCell ref="J30:N30"/>
    <mergeCell ref="E38:L39"/>
    <mergeCell ref="B74:O74"/>
    <mergeCell ref="B75:O75"/>
    <mergeCell ref="B76:O77"/>
    <mergeCell ref="E46:L46"/>
    <mergeCell ref="B48:O49"/>
    <mergeCell ref="F55:G55"/>
    <mergeCell ref="B57:O58"/>
    <mergeCell ref="C61:N61"/>
    <mergeCell ref="B72:O73"/>
  </mergeCells>
  <hyperlinks>
    <hyperlink ref="D19" r:id="rId1" display="lockdesk@thelender.com" xr:uid="{A6C032A2-B1EC-42D9-88D3-C76248E5FF09}"/>
    <hyperlink ref="J16:L23" r:id="rId2" display="AMC selection can be made vy clicking here.  theLender accepts transferred appraisals." xr:uid="{DA30CFA5-94BC-4208-9305-5F3977D30E9F}"/>
    <hyperlink ref="J16:N23" r:id="rId3" display="AMC selection can be made by clicking here.  theLender accepts transferred appraisals." xr:uid="{BE712CB0-B325-4369-A7C1-7743E980B587}"/>
  </hyperlinks>
  <pageMargins left="0.25" right="0.25" top="0.75" bottom="0.75" header="0.3" footer="0.3"/>
  <pageSetup paperSize="5" orientation="portrait" r:id="rId4"/>
  <drawing r:id="rId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7F803-4509-4183-8325-E0EAE0693A6A}">
  <sheetPr codeName="Sheet26">
    <pageSetUpPr fitToPage="1"/>
  </sheetPr>
  <dimension ref="A1:R66"/>
  <sheetViews>
    <sheetView showGridLines="0" workbookViewId="0">
      <selection activeCell="I29" sqref="I29:O29"/>
    </sheetView>
  </sheetViews>
  <sheetFormatPr defaultColWidth="8.7109375" defaultRowHeight="12.75"/>
  <cols>
    <col min="1" max="1" width="14.5703125" style="811" customWidth="1"/>
    <col min="2" max="2" width="13.28515625" style="811" customWidth="1"/>
    <col min="3" max="3" width="13.42578125" style="811" customWidth="1"/>
    <col min="4" max="4" width="1.85546875" style="811" customWidth="1"/>
    <col min="5" max="5" width="16.140625" style="811" bestFit="1" customWidth="1"/>
    <col min="6" max="6" width="36" style="811" customWidth="1"/>
    <col min="7" max="7" width="22.42578125" style="811" bestFit="1" customWidth="1"/>
    <col min="8" max="11" width="14.28515625" style="811" customWidth="1"/>
    <col min="12" max="12" width="13.5703125" style="811" customWidth="1"/>
    <col min="13" max="14" width="1.85546875" style="811" customWidth="1"/>
    <col min="15" max="15" width="1.7109375" style="811" customWidth="1"/>
    <col min="16" max="18" width="19.140625" style="811" customWidth="1"/>
    <col min="19" max="16384" width="8.7109375" style="811"/>
  </cols>
  <sheetData>
    <row r="1" spans="1:18" customFormat="1" ht="15.75" thickBot="1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8" customFormat="1" ht="26.25">
      <c r="A2" s="76"/>
      <c r="B2" s="77"/>
      <c r="C2" s="1808" t="s">
        <v>547</v>
      </c>
      <c r="D2" s="1808"/>
      <c r="E2" s="1808"/>
      <c r="F2" s="1808"/>
      <c r="G2" s="1808"/>
      <c r="H2" s="1808"/>
      <c r="I2" s="1808"/>
      <c r="J2" s="1808"/>
      <c r="K2" s="1808"/>
      <c r="L2" s="1808"/>
      <c r="O2" s="111"/>
    </row>
    <row r="3" spans="1:18" customFormat="1" ht="31.5" thickBot="1">
      <c r="A3" s="78"/>
      <c r="B3" s="79"/>
      <c r="C3" s="81"/>
      <c r="D3" s="81"/>
      <c r="E3" s="81"/>
      <c r="F3" s="81"/>
      <c r="G3" s="81"/>
      <c r="H3" s="81"/>
      <c r="I3" s="81"/>
      <c r="J3" s="81"/>
      <c r="K3" s="81"/>
      <c r="L3" s="81"/>
      <c r="O3" s="111"/>
    </row>
    <row r="4" spans="1:18" customFormat="1" ht="31.5" thickBot="1">
      <c r="A4" s="83"/>
      <c r="B4" s="83"/>
      <c r="C4" s="84"/>
      <c r="D4" s="84"/>
      <c r="E4" s="84"/>
      <c r="F4" s="84"/>
      <c r="G4" s="84"/>
      <c r="H4" s="84"/>
      <c r="I4" s="84"/>
      <c r="J4" s="84"/>
      <c r="K4" s="84"/>
      <c r="L4" s="84"/>
      <c r="O4" s="111"/>
      <c r="P4" s="111"/>
      <c r="Q4" s="111"/>
      <c r="R4" s="111"/>
    </row>
    <row r="5" spans="1:18" customFormat="1" ht="15.75" thickBot="1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O5" s="111"/>
      <c r="P5" s="1924" t="s">
        <v>640</v>
      </c>
      <c r="Q5" s="1925" t="s">
        <v>627</v>
      </c>
      <c r="R5" s="1926"/>
    </row>
    <row r="6" spans="1:18" ht="19.5" thickBot="1">
      <c r="A6" s="845"/>
      <c r="B6" s="845"/>
      <c r="C6" s="845"/>
      <c r="D6" s="845"/>
      <c r="E6" s="845"/>
      <c r="F6" s="845"/>
      <c r="G6" s="845"/>
      <c r="H6" s="845"/>
      <c r="I6" s="845"/>
      <c r="J6" s="845"/>
      <c r="K6" s="845"/>
      <c r="L6" s="845"/>
      <c r="M6" s="845"/>
      <c r="N6" s="845"/>
      <c r="O6" s="845"/>
      <c r="P6" s="1"/>
      <c r="Q6" s="1"/>
      <c r="R6" s="1"/>
    </row>
    <row r="7" spans="1:18" ht="15.75" customHeight="1" thickBot="1">
      <c r="A7" s="1941" t="s">
        <v>612</v>
      </c>
      <c r="B7" s="1942"/>
      <c r="C7" s="1943"/>
      <c r="D7" s="1158"/>
      <c r="E7" s="1191"/>
      <c r="F7" s="1154" t="s">
        <v>470</v>
      </c>
      <c r="G7" s="1653" t="s">
        <v>471</v>
      </c>
      <c r="H7"/>
      <c r="I7"/>
      <c r="J7"/>
      <c r="K7"/>
      <c r="L7" s="845"/>
      <c r="M7" s="1139"/>
      <c r="N7" s="1139"/>
      <c r="P7" s="544" t="s">
        <v>226</v>
      </c>
      <c r="Q7" s="545" t="s">
        <v>227</v>
      </c>
      <c r="R7" s="545" t="s">
        <v>228</v>
      </c>
    </row>
    <row r="8" spans="1:18" ht="19.5" thickBot="1">
      <c r="A8" s="1159" t="s">
        <v>3</v>
      </c>
      <c r="B8" s="1160" t="s">
        <v>613</v>
      </c>
      <c r="C8" s="1160" t="s">
        <v>447</v>
      </c>
      <c r="D8" s="1161"/>
      <c r="E8" s="1192" t="s">
        <v>236</v>
      </c>
      <c r="F8" s="1193">
        <v>30</v>
      </c>
      <c r="G8" s="1654">
        <v>-0.375</v>
      </c>
      <c r="H8"/>
      <c r="I8"/>
      <c r="J8"/>
      <c r="K8"/>
      <c r="L8" s="845"/>
      <c r="M8"/>
      <c r="N8" s="1123"/>
      <c r="P8" s="519"/>
      <c r="Q8" s="519"/>
      <c r="R8" s="519"/>
    </row>
    <row r="9" spans="1:18" ht="15" customHeight="1" thickBot="1">
      <c r="A9" s="1165">
        <f>margins!CM3</f>
        <v>6.4989999999999997</v>
      </c>
      <c r="B9" s="1165">
        <f>margins!CO3-margins!CP3</f>
        <v>95.921875</v>
      </c>
      <c r="C9" s="1165">
        <f>margins!CO3-margins!CP3</f>
        <v>95.921875</v>
      </c>
      <c r="D9" s="1166"/>
      <c r="E9" s="1185"/>
      <c r="F9" s="1185"/>
      <c r="G9" s="1185"/>
      <c r="H9"/>
      <c r="I9"/>
      <c r="J9"/>
      <c r="K9"/>
      <c r="L9" s="845"/>
      <c r="M9"/>
      <c r="N9" s="822"/>
      <c r="P9" s="528" t="s">
        <v>229</v>
      </c>
      <c r="Q9" s="710" t="s">
        <v>447</v>
      </c>
      <c r="R9" s="760"/>
    </row>
    <row r="10" spans="1:18" ht="15" customHeight="1" thickBot="1">
      <c r="A10" s="1165">
        <f>margins!CM4</f>
        <v>6.6239999999999997</v>
      </c>
      <c r="B10" s="1165">
        <f>margins!CO4-margins!CP4</f>
        <v>96.453125</v>
      </c>
      <c r="C10" s="1165">
        <f>margins!CO4-margins!CP4</f>
        <v>96.453125</v>
      </c>
      <c r="D10" s="1166"/>
      <c r="E10" s="1674" t="s">
        <v>110</v>
      </c>
      <c r="F10" s="1675" t="s">
        <v>801</v>
      </c>
      <c r="G10" s="1676" t="s">
        <v>802</v>
      </c>
      <c r="I10" s="2140" t="s">
        <v>116</v>
      </c>
      <c r="J10" s="2141"/>
      <c r="K10" s="2141"/>
      <c r="L10" s="2142"/>
      <c r="M10"/>
      <c r="N10" s="822"/>
      <c r="P10" s="529" t="s">
        <v>230</v>
      </c>
      <c r="Q10" s="712">
        <v>10.999000000000001</v>
      </c>
      <c r="R10" s="538" t="e">
        <f>IF(Q9="30 Yr Fixed",VLOOKUP(Q10,$A$8:$C$45,3,FALSE),VLOOKUP(Q10,$A$8:$C$45,2,FALSE))</f>
        <v>#N/A</v>
      </c>
    </row>
    <row r="11" spans="1:18" ht="15">
      <c r="A11" s="1165">
        <f>margins!CM5</f>
        <v>6.7489999999999997</v>
      </c>
      <c r="B11" s="1165">
        <f>margins!CO5-margins!CP5</f>
        <v>96.984375</v>
      </c>
      <c r="C11" s="1165">
        <f>margins!CO5-margins!CP5</f>
        <v>96.984375</v>
      </c>
      <c r="D11" s="1166"/>
      <c r="E11" s="95" t="s">
        <v>112</v>
      </c>
      <c r="F11" s="96">
        <v>99.75</v>
      </c>
      <c r="G11" s="97">
        <v>98.75</v>
      </c>
      <c r="I11" s="1809" t="s">
        <v>786</v>
      </c>
      <c r="J11" s="1810"/>
      <c r="K11" s="1810"/>
      <c r="L11" s="1811"/>
      <c r="M11"/>
      <c r="N11" s="822"/>
      <c r="P11" s="529" t="s">
        <v>409</v>
      </c>
      <c r="Q11" s="712" t="s">
        <v>18</v>
      </c>
      <c r="R11" s="538"/>
    </row>
    <row r="12" spans="1:18" ht="15">
      <c r="A12" s="1165">
        <f>margins!CM6</f>
        <v>6.8739999999999997</v>
      </c>
      <c r="B12" s="1165">
        <f>margins!CO6-margins!CP6</f>
        <v>97.515625</v>
      </c>
      <c r="C12" s="1165">
        <f>margins!CO6-margins!CP6</f>
        <v>97.515625</v>
      </c>
      <c r="D12" s="1166"/>
      <c r="E12" s="95" t="s">
        <v>113</v>
      </c>
      <c r="F12" s="96">
        <v>99.75</v>
      </c>
      <c r="G12" s="97">
        <v>98.75</v>
      </c>
      <c r="I12" s="1809" t="s">
        <v>787</v>
      </c>
      <c r="J12" s="1810"/>
      <c r="K12" s="1810"/>
      <c r="L12" s="1811"/>
      <c r="M12"/>
      <c r="N12" s="822"/>
      <c r="P12" s="529" t="s">
        <v>231</v>
      </c>
      <c r="Q12" s="712" t="s">
        <v>129</v>
      </c>
      <c r="R12" s="538">
        <f>IFERROR(INDEX($G$20:$L$23,MATCH(Q12,$F$20:$F$23,0),MATCH($Q$11,$G$19:$L$19,0),1),0)</f>
        <v>0.875</v>
      </c>
    </row>
    <row r="13" spans="1:18" ht="15">
      <c r="A13" s="1165">
        <f>margins!CM7</f>
        <v>6.9979999999999993</v>
      </c>
      <c r="B13" s="1165">
        <f>margins!CO7-margins!CP7</f>
        <v>98.046875</v>
      </c>
      <c r="C13" s="1165">
        <f>margins!CO7-margins!CP7</f>
        <v>98.046875</v>
      </c>
      <c r="D13" s="1166"/>
      <c r="E13" s="95" t="s">
        <v>7</v>
      </c>
      <c r="F13" s="96">
        <v>99.75</v>
      </c>
      <c r="G13" s="97">
        <v>98.75</v>
      </c>
      <c r="I13" s="1655" t="s">
        <v>788</v>
      </c>
      <c r="J13" s="1656"/>
      <c r="K13" s="1656"/>
      <c r="L13" s="1657"/>
      <c r="M13"/>
      <c r="N13" s="822"/>
      <c r="P13" s="529" t="s">
        <v>127</v>
      </c>
      <c r="Q13" s="712" t="s">
        <v>182</v>
      </c>
      <c r="R13" s="538">
        <f>IFERROR(INDEX($G$26:$L$27,MATCH(Q13,$F$26:$F$27,0),MATCH($Q$11,$G$25:$L$25,0),1),0)</f>
        <v>-0.5</v>
      </c>
    </row>
    <row r="14" spans="1:18" ht="15.75" thickBot="1">
      <c r="A14" s="1165">
        <f>margins!CM8</f>
        <v>7.1239999999999997</v>
      </c>
      <c r="B14" s="1165">
        <f>margins!CO8-margins!CP8</f>
        <v>98.578125</v>
      </c>
      <c r="C14" s="1165">
        <f>margins!CO8-margins!CP8</f>
        <v>98.578125</v>
      </c>
      <c r="D14" s="1166"/>
      <c r="E14" s="95" t="s">
        <v>9</v>
      </c>
      <c r="F14" s="96" t="s">
        <v>14</v>
      </c>
      <c r="G14" s="97" t="s">
        <v>14</v>
      </c>
      <c r="I14" s="1822" t="s">
        <v>763</v>
      </c>
      <c r="J14" s="1823"/>
      <c r="K14" s="1823"/>
      <c r="L14" s="1824"/>
      <c r="M14"/>
      <c r="N14" s="822"/>
      <c r="P14" s="529" t="s">
        <v>229</v>
      </c>
      <c r="Q14" s="712" t="s">
        <v>220</v>
      </c>
      <c r="R14" s="538">
        <f t="shared" ref="R14:R20" si="0">IFERROR(INDEX($G$31:$L$53,MATCH(Q14,$F$31:$F$53,0),MATCH($Q$11,$G$30:$L$30,0),1),0)</f>
        <v>0</v>
      </c>
    </row>
    <row r="15" spans="1:18" ht="15" customHeight="1">
      <c r="A15" s="1165">
        <f>margins!CM9</f>
        <v>7.2489999999999997</v>
      </c>
      <c r="B15" s="1165">
        <f>margins!CO9-margins!CP9</f>
        <v>99.109375</v>
      </c>
      <c r="C15" s="1165">
        <f>margins!CO9-margins!CP9</f>
        <v>99.109375</v>
      </c>
      <c r="D15" s="1166"/>
      <c r="E15" s="95" t="s">
        <v>11</v>
      </c>
      <c r="F15" s="96">
        <v>98.25</v>
      </c>
      <c r="G15" s="97">
        <v>98.75</v>
      </c>
      <c r="H15"/>
      <c r="I15"/>
      <c r="J15"/>
      <c r="K15"/>
      <c r="L15" s="845"/>
      <c r="M15" s="822"/>
      <c r="N15" s="822"/>
      <c r="P15" s="529" t="s">
        <v>330</v>
      </c>
      <c r="Q15" s="712" t="s">
        <v>220</v>
      </c>
      <c r="R15" s="538">
        <f t="shared" si="0"/>
        <v>0</v>
      </c>
    </row>
    <row r="16" spans="1:18" ht="19.5" thickBot="1">
      <c r="A16" s="1165">
        <f>margins!CM10</f>
        <v>7.3739999999999997</v>
      </c>
      <c r="B16" s="1165">
        <f>margins!CO10-margins!CP10</f>
        <v>99.625</v>
      </c>
      <c r="C16" s="1165">
        <f>margins!CO10-margins!CP10</f>
        <v>99.625</v>
      </c>
      <c r="D16" s="1166"/>
      <c r="E16" s="98" t="s">
        <v>114</v>
      </c>
      <c r="F16" s="1673">
        <v>98.25</v>
      </c>
      <c r="G16" s="99">
        <v>98.25</v>
      </c>
      <c r="H16"/>
      <c r="I16"/>
      <c r="J16"/>
      <c r="K16"/>
      <c r="L16" s="845"/>
      <c r="M16" s="822"/>
      <c r="N16" s="822"/>
      <c r="P16" s="529" t="s">
        <v>61</v>
      </c>
      <c r="Q16" s="712" t="s">
        <v>220</v>
      </c>
      <c r="R16" s="538">
        <f t="shared" si="0"/>
        <v>0</v>
      </c>
    </row>
    <row r="17" spans="1:18" ht="15" customHeight="1" thickBot="1">
      <c r="A17" s="1165">
        <f>margins!CM11</f>
        <v>7.4989999999999997</v>
      </c>
      <c r="B17" s="1165">
        <f>margins!CO11-margins!CP11</f>
        <v>100.125</v>
      </c>
      <c r="C17" s="1165">
        <f>margins!CO11-margins!CP11</f>
        <v>100.125</v>
      </c>
      <c r="D17" s="1184"/>
      <c r="E17" s="845"/>
      <c r="F17" s="845"/>
      <c r="G17" s="845"/>
      <c r="H17" s="845"/>
      <c r="I17" s="845"/>
      <c r="J17" s="845"/>
      <c r="K17" s="845"/>
      <c r="L17" s="845"/>
      <c r="P17" s="529" t="s">
        <v>359</v>
      </c>
      <c r="Q17" s="712" t="s">
        <v>220</v>
      </c>
      <c r="R17" s="538">
        <f t="shared" si="0"/>
        <v>0</v>
      </c>
    </row>
    <row r="18" spans="1:18" ht="15" customHeight="1" thickBot="1">
      <c r="A18" s="1165">
        <f>margins!CM12</f>
        <v>7.6239999999999997</v>
      </c>
      <c r="B18" s="1165">
        <f>margins!CO12-margins!CP12</f>
        <v>100.625</v>
      </c>
      <c r="C18" s="1165">
        <f>margins!CO12-margins!CP12</f>
        <v>100.625</v>
      </c>
      <c r="D18" s="1166"/>
      <c r="E18" s="2138" t="s">
        <v>484</v>
      </c>
      <c r="F18" s="2139"/>
      <c r="G18" s="2139"/>
      <c r="H18" s="2139"/>
      <c r="I18" s="2139"/>
      <c r="J18" s="2139"/>
      <c r="K18" s="2139"/>
      <c r="L18" s="2139"/>
      <c r="P18" s="529" t="s">
        <v>67</v>
      </c>
      <c r="Q18" s="712" t="s">
        <v>789</v>
      </c>
      <c r="R18" s="538">
        <f t="shared" si="0"/>
        <v>-5.25</v>
      </c>
    </row>
    <row r="19" spans="1:18" ht="15" customHeight="1" thickBot="1">
      <c r="A19" s="1165">
        <f>margins!CM13</f>
        <v>7.7489999999999997</v>
      </c>
      <c r="B19" s="1165">
        <f>margins!CO13-margins!CP13</f>
        <v>101.125</v>
      </c>
      <c r="C19" s="1165">
        <f>margins!CO13-margins!CP13</f>
        <v>101.125</v>
      </c>
      <c r="D19" s="1166"/>
      <c r="E19" s="1162"/>
      <c r="F19" s="853"/>
      <c r="G19" s="1163" t="s">
        <v>15</v>
      </c>
      <c r="H19" s="1163" t="s">
        <v>16</v>
      </c>
      <c r="I19" s="1163" t="s">
        <v>17</v>
      </c>
      <c r="J19" s="1163" t="s">
        <v>18</v>
      </c>
      <c r="K19" s="1163" t="s">
        <v>19</v>
      </c>
      <c r="L19" s="1164" t="s">
        <v>20</v>
      </c>
      <c r="M19" s="1140"/>
      <c r="N19" s="1140"/>
      <c r="P19" s="529" t="s">
        <v>752</v>
      </c>
      <c r="Q19" s="712" t="s">
        <v>220</v>
      </c>
      <c r="R19" s="538">
        <f t="shared" si="0"/>
        <v>0</v>
      </c>
    </row>
    <row r="20" spans="1:18" ht="15" customHeight="1">
      <c r="A20" s="1165">
        <f>margins!CM14</f>
        <v>7.8739999999999997</v>
      </c>
      <c r="B20" s="1165">
        <f>margins!CO14-margins!CP14</f>
        <v>101.5625</v>
      </c>
      <c r="C20" s="1165">
        <f>margins!CO14-margins!CP14</f>
        <v>101.5625</v>
      </c>
      <c r="D20" s="1166"/>
      <c r="E20" s="2131" t="s">
        <v>747</v>
      </c>
      <c r="F20" s="1167" t="s">
        <v>129</v>
      </c>
      <c r="G20" s="1168">
        <v>0.875</v>
      </c>
      <c r="H20" s="1169">
        <v>0.875</v>
      </c>
      <c r="I20" s="1169">
        <v>0.875</v>
      </c>
      <c r="J20" s="1169">
        <v>0.875</v>
      </c>
      <c r="K20" s="1169">
        <v>0.625</v>
      </c>
      <c r="L20" s="1170">
        <v>0</v>
      </c>
      <c r="M20" s="1123"/>
      <c r="N20" s="1123"/>
      <c r="P20" s="529" t="s">
        <v>753</v>
      </c>
      <c r="Q20" s="712" t="s">
        <v>220</v>
      </c>
      <c r="R20" s="538">
        <f t="shared" si="0"/>
        <v>0</v>
      </c>
    </row>
    <row r="21" spans="1:18" ht="15" customHeight="1">
      <c r="A21" s="1165">
        <f>margins!CM15</f>
        <v>7.9979999999999993</v>
      </c>
      <c r="B21" s="1165">
        <f>margins!CO15-margins!CP15</f>
        <v>101.875</v>
      </c>
      <c r="C21" s="1165">
        <f>margins!CO15-margins!CP15</f>
        <v>101.875</v>
      </c>
      <c r="D21" s="1166"/>
      <c r="E21" s="2132"/>
      <c r="F21" s="1171" t="s">
        <v>343</v>
      </c>
      <c r="G21" s="1172">
        <v>0.875</v>
      </c>
      <c r="H21" s="1173">
        <v>0.875</v>
      </c>
      <c r="I21" s="1173">
        <v>0.75</v>
      </c>
      <c r="J21" s="1173">
        <v>0.75</v>
      </c>
      <c r="K21" s="1173">
        <v>0.25</v>
      </c>
      <c r="L21" s="1174">
        <v>-0.25</v>
      </c>
      <c r="P21" s="529" t="s">
        <v>639</v>
      </c>
      <c r="Q21" s="712" t="s">
        <v>112</v>
      </c>
      <c r="R21" s="538">
        <f>IFERROR(INDEX($G$31:$L$50,MATCH(Q21,$F$31:$F$50,0),MATCH($Q$11,$G$30:$L$30,0),1),0)</f>
        <v>0.5</v>
      </c>
    </row>
    <row r="22" spans="1:18" ht="15" customHeight="1">
      <c r="A22" s="1165">
        <f>margins!CM16</f>
        <v>8.1240000000000006</v>
      </c>
      <c r="B22" s="1165">
        <f>margins!CO16-margins!CP16</f>
        <v>102.125</v>
      </c>
      <c r="C22" s="1165">
        <f>margins!CO16-margins!CP16</f>
        <v>102.125</v>
      </c>
      <c r="D22" s="1166"/>
      <c r="E22" s="2132"/>
      <c r="F22" s="1171" t="s">
        <v>342</v>
      </c>
      <c r="G22" s="1175">
        <v>0.75</v>
      </c>
      <c r="H22" s="1176">
        <v>0.75</v>
      </c>
      <c r="I22" s="1176">
        <v>0.625</v>
      </c>
      <c r="J22" s="1176">
        <v>0.5</v>
      </c>
      <c r="K22" s="1176">
        <v>0</v>
      </c>
      <c r="L22" s="1177">
        <v>-0.75</v>
      </c>
      <c r="P22" s="529" t="s">
        <v>235</v>
      </c>
      <c r="Q22" s="712" t="s">
        <v>220</v>
      </c>
      <c r="R22" s="538">
        <f>IFERROR(INDEX($G$51:$L$53,MATCH(Q22,$F$51:$F$53,0),MATCH($Q$11,$G$30:$L$30,0),1),0)</f>
        <v>0</v>
      </c>
    </row>
    <row r="23" spans="1:18" ht="15" customHeight="1" thickBot="1">
      <c r="A23" s="1165">
        <f>margins!CM17</f>
        <v>8.2490000000000006</v>
      </c>
      <c r="B23" s="1165">
        <f>margins!CO17-margins!CP17</f>
        <v>102.375</v>
      </c>
      <c r="C23" s="1165">
        <f>margins!CO17-margins!CP17</f>
        <v>102.375</v>
      </c>
      <c r="D23" s="1166"/>
      <c r="E23" s="2133"/>
      <c r="F23" s="1178" t="s">
        <v>159</v>
      </c>
      <c r="G23" s="1179">
        <v>0</v>
      </c>
      <c r="H23" s="1180">
        <v>-0.125</v>
      </c>
      <c r="I23" s="1180">
        <v>-0.5</v>
      </c>
      <c r="J23" s="1180">
        <v>-0.625</v>
      </c>
      <c r="K23" s="1180">
        <v>-1</v>
      </c>
      <c r="L23" s="1181" t="s">
        <v>545</v>
      </c>
      <c r="P23" s="529" t="s">
        <v>236</v>
      </c>
      <c r="Q23" s="712">
        <v>30</v>
      </c>
      <c r="R23" s="538">
        <f>IF(OR(Q23=15, Q23="Choose a Selection"),0,IF(Q23=30,G8, 0))</f>
        <v>-0.375</v>
      </c>
    </row>
    <row r="24" spans="1:18" ht="15" customHeight="1" thickBot="1">
      <c r="A24" s="1165">
        <f>margins!CM18</f>
        <v>8.3740000000000006</v>
      </c>
      <c r="B24" s="1165">
        <f>margins!CO18-margins!CP18</f>
        <v>102.625</v>
      </c>
      <c r="C24" s="1165">
        <f>margins!CO18-margins!CP18</f>
        <v>102.625</v>
      </c>
      <c r="D24" s="1166"/>
      <c r="E24" s="1182"/>
      <c r="F24" s="1183"/>
      <c r="G24" s="1183"/>
      <c r="H24" s="1183"/>
      <c r="I24" s="1183"/>
      <c r="J24" s="1183"/>
      <c r="K24" s="1183"/>
      <c r="L24" s="1183"/>
      <c r="M24" s="822"/>
      <c r="N24" s="822"/>
      <c r="P24" s="530" t="s">
        <v>237</v>
      </c>
      <c r="Q24" s="1150"/>
      <c r="R24" s="539">
        <f>SUM(R12:R23)</f>
        <v>-4.75</v>
      </c>
    </row>
    <row r="25" spans="1:18" ht="15.75" customHeight="1" thickBot="1">
      <c r="A25" s="1165">
        <f>margins!CM19</f>
        <v>8.4990000000000006</v>
      </c>
      <c r="B25" s="1165">
        <f>margins!CO19-margins!CP19</f>
        <v>102.875</v>
      </c>
      <c r="C25" s="1165">
        <f>margins!CO19-margins!CP19</f>
        <v>102.875</v>
      </c>
      <c r="D25" s="1166"/>
      <c r="E25" s="1162"/>
      <c r="F25" s="1585"/>
      <c r="G25" s="1163" t="s">
        <v>15</v>
      </c>
      <c r="H25" s="1163" t="s">
        <v>16</v>
      </c>
      <c r="I25" s="1163" t="s">
        <v>17</v>
      </c>
      <c r="J25" s="1163" t="s">
        <v>18</v>
      </c>
      <c r="K25" s="1163" t="s">
        <v>19</v>
      </c>
      <c r="L25" s="1164" t="s">
        <v>20</v>
      </c>
      <c r="M25" s="822"/>
      <c r="N25" s="822"/>
      <c r="P25" s="521"/>
      <c r="Q25" s="522"/>
      <c r="R25" s="531"/>
    </row>
    <row r="26" spans="1:18" ht="15" customHeight="1" thickBot="1">
      <c r="A26" s="1165">
        <f>margins!CM20</f>
        <v>8.6240000000000006</v>
      </c>
      <c r="B26" s="1165">
        <f>margins!CO20-margins!CP20</f>
        <v>103.125</v>
      </c>
      <c r="C26" s="1165">
        <f>margins!CO20-margins!CP20</f>
        <v>103.125</v>
      </c>
      <c r="D26" s="1166"/>
      <c r="E26" s="2136" t="s">
        <v>127</v>
      </c>
      <c r="F26" s="1589" t="s">
        <v>182</v>
      </c>
      <c r="G26" s="1169">
        <v>-0.5</v>
      </c>
      <c r="H26" s="1169">
        <v>-0.5</v>
      </c>
      <c r="I26" s="1169">
        <v>-0.5</v>
      </c>
      <c r="J26" s="1169">
        <v>-0.5</v>
      </c>
      <c r="K26" s="1169">
        <v>-0.5</v>
      </c>
      <c r="L26" s="1170">
        <v>-0.5</v>
      </c>
      <c r="M26" s="822"/>
      <c r="N26" s="822"/>
      <c r="P26" s="523" t="s">
        <v>238</v>
      </c>
      <c r="Q26" s="524"/>
      <c r="R26" s="1149" t="e">
        <f>IF(ISNUMBER(MATCH("NA", R12:R23, 0)), "NA",IF(Q18=$F$41, IF(Q22="Choose a Selection",MIN(R24+R10,VLOOKUP(Q21,$E$11:$F$16,2,FALSE)),MIN(R24+R10,VLOOKUP(Q22,$E$11:$F$16,2,FALSE))), IF(Q18=$F$40, IF(Q22="Choose a Selection",MIN(R24+R10,VLOOKUP(Q21,$E$11:$G$16,3,FALSE)),MIN(R24+R10,VLOOKUP(Q22,$E$11:$G$16,3,FALSE))), "#N/A")))</f>
        <v>#N/A</v>
      </c>
    </row>
    <row r="27" spans="1:18" ht="15" customHeight="1" thickBot="1">
      <c r="A27" s="1165">
        <f>margins!CM21</f>
        <v>8.7490000000000006</v>
      </c>
      <c r="B27" s="1165">
        <f>margins!CO21-margins!CP21</f>
        <v>103.375</v>
      </c>
      <c r="C27" s="1165">
        <f>margins!CO21-margins!CP21</f>
        <v>103.375</v>
      </c>
      <c r="D27" s="1166"/>
      <c r="E27" s="2137"/>
      <c r="F27" s="1590" t="s">
        <v>748</v>
      </c>
      <c r="G27" s="1180">
        <v>0.25</v>
      </c>
      <c r="H27" s="1180">
        <v>0.25</v>
      </c>
      <c r="I27" s="1180">
        <v>0.25</v>
      </c>
      <c r="J27" s="1180">
        <v>0.25</v>
      </c>
      <c r="K27" s="1180">
        <v>0.25</v>
      </c>
      <c r="L27" s="1181">
        <v>0.375</v>
      </c>
      <c r="M27" s="822"/>
      <c r="N27" s="822"/>
      <c r="P27" s="518"/>
      <c r="Q27" s="518"/>
      <c r="R27" s="518"/>
    </row>
    <row r="28" spans="1:18" ht="15" customHeight="1" thickBot="1">
      <c r="A28" s="1165">
        <f>margins!CM22</f>
        <v>8.8740000000000006</v>
      </c>
      <c r="B28" s="1165">
        <f>margins!CO22-margins!CP22</f>
        <v>103.625</v>
      </c>
      <c r="C28" s="1165">
        <f>margins!CO22-margins!CP22</f>
        <v>103.625</v>
      </c>
      <c r="D28" s="1166"/>
      <c r="E28" s="1185"/>
      <c r="F28" s="1185"/>
      <c r="G28" s="1185"/>
      <c r="H28" s="1185"/>
      <c r="I28" s="1185"/>
      <c r="J28" s="1185"/>
      <c r="K28" s="1185"/>
      <c r="L28" s="1185"/>
      <c r="M28" s="822"/>
      <c r="N28" s="822"/>
      <c r="P28" s="921" t="s">
        <v>550</v>
      </c>
      <c r="Q28" s="922"/>
      <c r="R28" s="923"/>
    </row>
    <row r="29" spans="1:18" ht="15" customHeight="1" thickBot="1">
      <c r="A29" s="1165">
        <f>margins!CM23</f>
        <v>8.9980000000000011</v>
      </c>
      <c r="B29" s="1165">
        <f>margins!CO23-margins!CP23</f>
        <v>103.875</v>
      </c>
      <c r="C29" s="1165">
        <f>margins!CO23-margins!CP23</f>
        <v>103.875</v>
      </c>
      <c r="D29" s="1186"/>
      <c r="E29" s="2146" t="s">
        <v>458</v>
      </c>
      <c r="F29" s="2147"/>
      <c r="G29" s="2147"/>
      <c r="H29" s="2147"/>
      <c r="I29" s="2147"/>
      <c r="J29" s="2147"/>
      <c r="K29" s="2147"/>
      <c r="L29" s="2148"/>
      <c r="M29" s="822"/>
      <c r="N29" s="822"/>
    </row>
    <row r="30" spans="1:18" ht="15" customHeight="1" thickBot="1">
      <c r="A30" s="1165">
        <f>margins!CM24</f>
        <v>9.1240000000000006</v>
      </c>
      <c r="B30" s="1165">
        <f>margins!CO24-margins!CP24</f>
        <v>104.125</v>
      </c>
      <c r="C30" s="1165">
        <f>margins!CO24-margins!CP24</f>
        <v>104.125</v>
      </c>
      <c r="D30" s="1187"/>
      <c r="E30" s="1677"/>
      <c r="F30" s="1131"/>
      <c r="G30" s="1163" t="s">
        <v>15</v>
      </c>
      <c r="H30" s="1163" t="s">
        <v>16</v>
      </c>
      <c r="I30" s="1163" t="s">
        <v>17</v>
      </c>
      <c r="J30" s="1163" t="s">
        <v>18</v>
      </c>
      <c r="K30" s="1163" t="s">
        <v>19</v>
      </c>
      <c r="L30" s="1164" t="s">
        <v>20</v>
      </c>
      <c r="M30" s="822"/>
      <c r="N30" s="822"/>
    </row>
    <row r="31" spans="1:18" ht="15" customHeight="1">
      <c r="A31" s="1165">
        <f>margins!CM25</f>
        <v>9.2490000000000006</v>
      </c>
      <c r="B31" s="1165">
        <f>margins!CO25-margins!CP25</f>
        <v>104.375</v>
      </c>
      <c r="C31" s="1165">
        <f>margins!CO25-margins!CP25</f>
        <v>104.375</v>
      </c>
      <c r="D31" s="1187"/>
      <c r="E31" s="2136" t="s">
        <v>229</v>
      </c>
      <c r="F31" s="1169" t="s">
        <v>749</v>
      </c>
      <c r="G31" s="1169">
        <v>-0.25</v>
      </c>
      <c r="H31" s="1169">
        <v>-0.25</v>
      </c>
      <c r="I31" s="1169">
        <v>-0.25</v>
      </c>
      <c r="J31" s="1169">
        <v>-0.25</v>
      </c>
      <c r="K31" s="1169">
        <v>-0.25</v>
      </c>
      <c r="L31" s="1170">
        <v>-0.5</v>
      </c>
      <c r="M31" s="822"/>
      <c r="N31" s="822"/>
    </row>
    <row r="32" spans="1:18" ht="15" customHeight="1" thickBot="1">
      <c r="A32" s="1165">
        <f>margins!CM26</f>
        <v>9.3740000000000006</v>
      </c>
      <c r="B32" s="1165">
        <f>margins!CO26-margins!CP26</f>
        <v>104.625</v>
      </c>
      <c r="C32" s="1165">
        <f>margins!CO26-margins!CP26</f>
        <v>104.625</v>
      </c>
      <c r="D32" s="1185"/>
      <c r="E32" s="2137"/>
      <c r="F32" s="1180" t="s">
        <v>750</v>
      </c>
      <c r="G32" s="1180">
        <v>-0.25</v>
      </c>
      <c r="H32" s="1180">
        <v>-0.25</v>
      </c>
      <c r="I32" s="1180">
        <v>-0.25</v>
      </c>
      <c r="J32" s="1180">
        <v>-0.25</v>
      </c>
      <c r="K32" s="1180">
        <v>-0.25</v>
      </c>
      <c r="L32" s="1181">
        <v>-0.5</v>
      </c>
      <c r="M32" s="822"/>
      <c r="N32" s="822"/>
      <c r="P32"/>
      <c r="Q32"/>
      <c r="R32"/>
    </row>
    <row r="33" spans="1:18" ht="15" customHeight="1">
      <c r="A33" s="1165">
        <f>margins!CM27</f>
        <v>9.4990000000000006</v>
      </c>
      <c r="B33" s="1165">
        <f>margins!CO27-margins!CP27</f>
        <v>104.875</v>
      </c>
      <c r="C33" s="1165">
        <f>margins!CO27-margins!CP27</f>
        <v>104.875</v>
      </c>
      <c r="D33" s="1185"/>
      <c r="E33" s="2143" t="s">
        <v>330</v>
      </c>
      <c r="F33" s="1591" t="s">
        <v>620</v>
      </c>
      <c r="G33" s="1173">
        <v>0</v>
      </c>
      <c r="H33" s="1173">
        <v>0</v>
      </c>
      <c r="I33" s="1173">
        <v>0</v>
      </c>
      <c r="J33" s="1173">
        <v>0</v>
      </c>
      <c r="K33" s="1173">
        <v>0</v>
      </c>
      <c r="L33" s="1174">
        <v>0</v>
      </c>
      <c r="M33" s="822"/>
      <c r="N33" s="822"/>
      <c r="P33"/>
      <c r="Q33"/>
      <c r="R33"/>
    </row>
    <row r="34" spans="1:18" ht="15.75" customHeight="1">
      <c r="A34" s="1165">
        <f>margins!CM28</f>
        <v>9.6240000000000006</v>
      </c>
      <c r="B34" s="1165">
        <f>margins!CO28-margins!CP28</f>
        <v>105.125</v>
      </c>
      <c r="C34" s="1165">
        <f>margins!CO28-margins!CP28</f>
        <v>105.125</v>
      </c>
      <c r="D34" s="1185"/>
      <c r="E34" s="2144"/>
      <c r="F34" s="1592" t="s">
        <v>621</v>
      </c>
      <c r="G34" s="1176">
        <v>-0.125</v>
      </c>
      <c r="H34" s="1176">
        <v>-0.125</v>
      </c>
      <c r="I34" s="1176">
        <v>-0.25</v>
      </c>
      <c r="J34" s="1176">
        <v>-0.25</v>
      </c>
      <c r="K34" s="1176">
        <v>-0.375</v>
      </c>
      <c r="L34" s="1177">
        <v>-0.5</v>
      </c>
      <c r="M34" s="822"/>
      <c r="N34" s="822"/>
      <c r="P34"/>
      <c r="Q34"/>
      <c r="R34"/>
    </row>
    <row r="35" spans="1:18" ht="15.75" customHeight="1">
      <c r="A35" s="1165">
        <f>margins!CM29</f>
        <v>9.7490000000000006</v>
      </c>
      <c r="B35" s="1165">
        <f>margins!CO29-margins!CP29</f>
        <v>105.375</v>
      </c>
      <c r="C35" s="1165">
        <f>margins!CO29-margins!CP29</f>
        <v>105.375</v>
      </c>
      <c r="D35" s="1185"/>
      <c r="E35" s="2144"/>
      <c r="F35" s="1592" t="s">
        <v>622</v>
      </c>
      <c r="G35" s="1176">
        <v>-0.125</v>
      </c>
      <c r="H35" s="1176">
        <v>-0.125</v>
      </c>
      <c r="I35" s="1176">
        <v>-0.25</v>
      </c>
      <c r="J35" s="1176">
        <v>-0.375</v>
      </c>
      <c r="K35" s="1176">
        <v>-0.5</v>
      </c>
      <c r="L35" s="1177">
        <v>-1.5</v>
      </c>
      <c r="M35" s="822"/>
      <c r="N35" s="822"/>
      <c r="P35"/>
    </row>
    <row r="36" spans="1:18" ht="15.75" customHeight="1" thickBot="1">
      <c r="A36" s="1165">
        <f>margins!CM30</f>
        <v>9.8740000000000006</v>
      </c>
      <c r="B36" s="1165">
        <f>margins!CO30-margins!CP30</f>
        <v>105.625</v>
      </c>
      <c r="C36" s="1165">
        <f>margins!CO30-margins!CP30</f>
        <v>105.625</v>
      </c>
      <c r="D36" s="1185"/>
      <c r="E36" s="2145"/>
      <c r="F36" s="1590" t="s">
        <v>623</v>
      </c>
      <c r="G36" s="1180">
        <v>-0.375</v>
      </c>
      <c r="H36" s="1180">
        <v>-0.375</v>
      </c>
      <c r="I36" s="1180">
        <v>-0.375</v>
      </c>
      <c r="J36" s="1180">
        <v>-0.5</v>
      </c>
      <c r="K36" s="1180">
        <v>-0.75</v>
      </c>
      <c r="L36" s="1181">
        <v>-1.625</v>
      </c>
      <c r="M36" s="822"/>
      <c r="N36" s="822"/>
      <c r="P36"/>
    </row>
    <row r="37" spans="1:18" ht="15.75" customHeight="1">
      <c r="A37" s="1165">
        <f>margins!CM31</f>
        <v>9.9980000000000011</v>
      </c>
      <c r="B37" s="1165">
        <f>margins!CO31-margins!CP31</f>
        <v>105.875</v>
      </c>
      <c r="C37" s="1165">
        <f>margins!CO31-margins!CP31</f>
        <v>105.875</v>
      </c>
      <c r="D37" s="1185"/>
      <c r="E37" s="2134" t="s">
        <v>61</v>
      </c>
      <c r="F37" s="1176" t="s">
        <v>629</v>
      </c>
      <c r="G37" s="1176">
        <v>0</v>
      </c>
      <c r="H37" s="1176">
        <v>0</v>
      </c>
      <c r="I37" s="1176">
        <v>0</v>
      </c>
      <c r="J37" s="1176">
        <v>0</v>
      </c>
      <c r="K37" s="1176">
        <v>0</v>
      </c>
      <c r="L37" s="1177">
        <v>0</v>
      </c>
      <c r="M37" s="822"/>
      <c r="N37" s="822"/>
      <c r="P37"/>
    </row>
    <row r="38" spans="1:18" ht="15.75" customHeight="1" thickBot="1">
      <c r="A38" s="1165">
        <f>margins!CM32</f>
        <v>10.124000000000001</v>
      </c>
      <c r="B38" s="1165">
        <f>margins!CO32-margins!CP32</f>
        <v>106.125</v>
      </c>
      <c r="C38" s="1165">
        <f>margins!CO32-margins!CP32</f>
        <v>106.125</v>
      </c>
      <c r="D38" s="1185"/>
      <c r="E38" s="2135"/>
      <c r="F38" s="1176" t="s">
        <v>320</v>
      </c>
      <c r="G38" s="1176">
        <v>0</v>
      </c>
      <c r="H38" s="1176">
        <v>0</v>
      </c>
      <c r="I38" s="1176">
        <v>-0.25</v>
      </c>
      <c r="J38" s="1176">
        <v>-0.5</v>
      </c>
      <c r="K38" s="1176">
        <v>-0.75</v>
      </c>
      <c r="L38" s="1177" t="s">
        <v>545</v>
      </c>
      <c r="M38" s="822"/>
      <c r="N38" s="822"/>
      <c r="P38"/>
    </row>
    <row r="39" spans="1:18" ht="15.75" customHeight="1" thickBot="1">
      <c r="A39" s="1165">
        <f>margins!CM33</f>
        <v>10.249000000000001</v>
      </c>
      <c r="B39" s="1165">
        <f>margins!CO33-margins!CP33</f>
        <v>106.375</v>
      </c>
      <c r="C39" s="1165">
        <f>margins!CO33-margins!CP33</f>
        <v>106.375</v>
      </c>
      <c r="D39" s="1185"/>
      <c r="E39" s="1588" t="s">
        <v>359</v>
      </c>
      <c r="F39" s="1593" t="s">
        <v>751</v>
      </c>
      <c r="G39" s="1586">
        <v>-1.25</v>
      </c>
      <c r="H39" s="1586">
        <v>-1.25</v>
      </c>
      <c r="I39" s="1586">
        <v>-1.25</v>
      </c>
      <c r="J39" s="1586">
        <v>-1.25</v>
      </c>
      <c r="K39" s="1586">
        <v>-1.75</v>
      </c>
      <c r="L39" s="1587" t="s">
        <v>545</v>
      </c>
      <c r="M39" s="822"/>
      <c r="N39" s="822"/>
      <c r="P39"/>
    </row>
    <row r="40" spans="1:18" ht="15">
      <c r="A40" s="1165">
        <f>margins!CM34</f>
        <v>10.374000000000001</v>
      </c>
      <c r="B40" s="1165">
        <f>margins!CO34-margins!CP34</f>
        <v>106.625</v>
      </c>
      <c r="C40" s="1165">
        <f>margins!CO34-margins!CP34</f>
        <v>106.625</v>
      </c>
      <c r="D40" s="1185"/>
      <c r="E40" s="2134" t="s">
        <v>67</v>
      </c>
      <c r="F40" s="1169" t="s">
        <v>789</v>
      </c>
      <c r="G40" s="1169">
        <v>-3.75</v>
      </c>
      <c r="H40" s="1169">
        <v>-3.75</v>
      </c>
      <c r="I40" s="1169">
        <v>-5</v>
      </c>
      <c r="J40" s="1169">
        <v>-5.25</v>
      </c>
      <c r="K40" s="1169">
        <v>-7</v>
      </c>
      <c r="L40" s="1170">
        <v>-7.25</v>
      </c>
      <c r="M40" s="822"/>
      <c r="N40" s="822"/>
      <c r="P40"/>
      <c r="Q40"/>
      <c r="R40"/>
    </row>
    <row r="41" spans="1:18" ht="15" customHeight="1" thickBot="1">
      <c r="A41" s="1165">
        <f>margins!CM35</f>
        <v>10.499000000000001</v>
      </c>
      <c r="B41" s="1165">
        <f>margins!CO35-margins!CP35</f>
        <v>106.875</v>
      </c>
      <c r="C41" s="1165">
        <f>margins!CO35-margins!CP35</f>
        <v>106.875</v>
      </c>
      <c r="D41" s="1185"/>
      <c r="E41" s="2135"/>
      <c r="F41" s="1180" t="s">
        <v>790</v>
      </c>
      <c r="G41" s="1180">
        <v>-2.5</v>
      </c>
      <c r="H41" s="1180">
        <v>-2.5</v>
      </c>
      <c r="I41" s="1180">
        <v>-3.75</v>
      </c>
      <c r="J41" s="1180">
        <v>-4</v>
      </c>
      <c r="K41" s="1180">
        <v>-5.75</v>
      </c>
      <c r="L41" s="1181">
        <v>-6</v>
      </c>
      <c r="M41" s="822"/>
      <c r="N41" s="822"/>
      <c r="P41"/>
      <c r="Q41"/>
      <c r="R41"/>
    </row>
    <row r="42" spans="1:18" ht="15" customHeight="1" thickBot="1">
      <c r="A42" s="1165">
        <f>margins!CM36</f>
        <v>10.624000000000001</v>
      </c>
      <c r="B42" s="1165">
        <f>margins!CO36-margins!CP36</f>
        <v>107.125</v>
      </c>
      <c r="C42" s="1165">
        <f>margins!CO36-margins!CP36</f>
        <v>107.125</v>
      </c>
      <c r="D42" s="1185"/>
      <c r="E42" s="1660" t="s">
        <v>752</v>
      </c>
      <c r="F42" s="1661" t="s">
        <v>625</v>
      </c>
      <c r="G42" s="1661">
        <v>-0.25</v>
      </c>
      <c r="H42" s="1661">
        <v>-0.375</v>
      </c>
      <c r="I42" s="1661">
        <v>-0.5</v>
      </c>
      <c r="J42" s="1661">
        <v>-0.625</v>
      </c>
      <c r="K42" s="1661">
        <v>-1</v>
      </c>
      <c r="L42" s="1662" t="s">
        <v>545</v>
      </c>
      <c r="M42" s="822"/>
      <c r="N42" s="822"/>
      <c r="P42"/>
      <c r="Q42"/>
      <c r="R42"/>
    </row>
    <row r="43" spans="1:18" ht="15" customHeight="1" thickBot="1">
      <c r="A43" s="1584">
        <f>margins!CM37</f>
        <v>10.749000000000001</v>
      </c>
      <c r="B43" s="1584">
        <f>margins!CO37-margins!CP37</f>
        <v>107.375</v>
      </c>
      <c r="C43" s="1584">
        <f>margins!CO37-margins!CP37</f>
        <v>107.375</v>
      </c>
      <c r="D43" s="1185"/>
      <c r="E43" s="2134" t="s">
        <v>753</v>
      </c>
      <c r="F43" s="1169" t="s">
        <v>795</v>
      </c>
      <c r="G43" s="1169">
        <v>-0.25</v>
      </c>
      <c r="H43" s="1169">
        <v>-0.25</v>
      </c>
      <c r="I43" s="1169">
        <v>-0.25</v>
      </c>
      <c r="J43" s="1169">
        <v>-0.25</v>
      </c>
      <c r="K43" s="1169">
        <v>-0.25</v>
      </c>
      <c r="L43" s="1170">
        <v>-0.25</v>
      </c>
      <c r="M43" s="822"/>
      <c r="N43" s="822"/>
      <c r="P43"/>
      <c r="Q43"/>
      <c r="R43"/>
    </row>
    <row r="44" spans="1:18" ht="15" customHeight="1" thickBot="1">
      <c r="D44" s="1185"/>
      <c r="E44" s="2135"/>
      <c r="F44" s="1180" t="s">
        <v>796</v>
      </c>
      <c r="G44" s="1180">
        <v>0</v>
      </c>
      <c r="H44" s="1180">
        <v>-0.125</v>
      </c>
      <c r="I44" s="1180">
        <v>-0.125</v>
      </c>
      <c r="J44" s="1180">
        <v>-0.25</v>
      </c>
      <c r="K44" s="1180">
        <v>-0.25</v>
      </c>
      <c r="L44" s="1181">
        <v>-0.375</v>
      </c>
      <c r="M44" s="822"/>
      <c r="N44" s="822"/>
      <c r="P44"/>
      <c r="Q44"/>
      <c r="R44"/>
    </row>
    <row r="45" spans="1:18" ht="15" customHeight="1">
      <c r="D45" s="1185"/>
      <c r="E45" s="1663"/>
      <c r="F45" s="1664" t="s">
        <v>112</v>
      </c>
      <c r="G45" s="1173">
        <v>0.5</v>
      </c>
      <c r="H45" s="1173">
        <v>0.5</v>
      </c>
      <c r="I45" s="1173">
        <v>0.5</v>
      </c>
      <c r="J45" s="1173">
        <v>0.5</v>
      </c>
      <c r="K45" s="1173">
        <v>0.5</v>
      </c>
      <c r="L45" s="1174">
        <v>0.5</v>
      </c>
      <c r="M45" s="822"/>
      <c r="N45" s="822"/>
      <c r="P45"/>
      <c r="Q45"/>
      <c r="R45"/>
    </row>
    <row r="46" spans="1:18" ht="15" customHeight="1">
      <c r="E46" s="1188"/>
      <c r="F46" s="1592" t="s">
        <v>113</v>
      </c>
      <c r="G46" s="1176">
        <v>0.25</v>
      </c>
      <c r="H46" s="1176">
        <v>0.25</v>
      </c>
      <c r="I46" s="1176">
        <v>0.25</v>
      </c>
      <c r="J46" s="1176">
        <v>0.25</v>
      </c>
      <c r="K46" s="1176">
        <v>0.25</v>
      </c>
      <c r="L46" s="1177">
        <v>0.25</v>
      </c>
      <c r="M46" s="822"/>
      <c r="N46" s="822"/>
      <c r="P46"/>
      <c r="Q46"/>
      <c r="R46"/>
    </row>
    <row r="47" spans="1:18" ht="15" customHeight="1">
      <c r="E47" s="1141" t="s">
        <v>156</v>
      </c>
      <c r="F47" s="1592" t="s">
        <v>7</v>
      </c>
      <c r="G47" s="1176">
        <v>0</v>
      </c>
      <c r="H47" s="1176">
        <v>0</v>
      </c>
      <c r="I47" s="1176">
        <v>0</v>
      </c>
      <c r="J47" s="1176">
        <v>0</v>
      </c>
      <c r="K47" s="1176">
        <v>0</v>
      </c>
      <c r="L47" s="1177">
        <v>0</v>
      </c>
      <c r="M47" s="822"/>
      <c r="N47" s="822"/>
      <c r="P47"/>
      <c r="Q47"/>
      <c r="R47"/>
    </row>
    <row r="48" spans="1:18">
      <c r="E48" s="1141" t="s">
        <v>630</v>
      </c>
      <c r="F48" s="1592" t="s">
        <v>9</v>
      </c>
      <c r="G48" s="1176" t="s">
        <v>545</v>
      </c>
      <c r="H48" s="1176" t="s">
        <v>545</v>
      </c>
      <c r="I48" s="1176" t="s">
        <v>545</v>
      </c>
      <c r="J48" s="1176" t="s">
        <v>545</v>
      </c>
      <c r="K48" s="1176" t="s">
        <v>545</v>
      </c>
      <c r="L48" s="1177" t="s">
        <v>545</v>
      </c>
      <c r="M48" s="822"/>
      <c r="N48" s="822"/>
    </row>
    <row r="49" spans="5:14">
      <c r="E49" s="1141"/>
      <c r="F49" s="1592" t="s">
        <v>11</v>
      </c>
      <c r="G49" s="1176">
        <v>-1</v>
      </c>
      <c r="H49" s="1176">
        <v>-1</v>
      </c>
      <c r="I49" s="1176">
        <v>-1</v>
      </c>
      <c r="J49" s="1176">
        <v>-1</v>
      </c>
      <c r="K49" s="1176">
        <v>-1</v>
      </c>
      <c r="L49" s="1177">
        <v>-1</v>
      </c>
      <c r="M49" s="822"/>
      <c r="N49" s="822"/>
    </row>
    <row r="50" spans="5:14" ht="13.5" thickBot="1">
      <c r="E50" s="1142"/>
      <c r="F50" s="1590" t="s">
        <v>114</v>
      </c>
      <c r="G50" s="1180">
        <v>-2</v>
      </c>
      <c r="H50" s="1180">
        <v>-2</v>
      </c>
      <c r="I50" s="1180">
        <v>-2</v>
      </c>
      <c r="J50" s="1180">
        <v>-2</v>
      </c>
      <c r="K50" s="1180">
        <v>-2</v>
      </c>
      <c r="L50" s="1181">
        <v>-2</v>
      </c>
      <c r="M50" s="822"/>
      <c r="N50" s="822"/>
    </row>
    <row r="51" spans="5:14">
      <c r="E51" s="1143" t="s">
        <v>509</v>
      </c>
      <c r="F51" s="1589" t="s">
        <v>7</v>
      </c>
      <c r="G51" s="1169">
        <v>-0.5</v>
      </c>
      <c r="H51" s="1169">
        <v>-0.5</v>
      </c>
      <c r="I51" s="1169">
        <v>-0.5</v>
      </c>
      <c r="J51" s="1169">
        <v>-0.5</v>
      </c>
      <c r="K51" s="1169">
        <v>-0.5</v>
      </c>
      <c r="L51" s="1170">
        <v>-0.5</v>
      </c>
      <c r="M51" s="822"/>
      <c r="N51" s="822"/>
    </row>
    <row r="52" spans="5:14">
      <c r="E52" s="1189" t="s">
        <v>754</v>
      </c>
      <c r="F52" s="1592" t="s">
        <v>113</v>
      </c>
      <c r="G52" s="1176">
        <v>-0.375</v>
      </c>
      <c r="H52" s="1176">
        <v>-0.375</v>
      </c>
      <c r="I52" s="1176">
        <v>-0.375</v>
      </c>
      <c r="J52" s="1176">
        <v>-0.375</v>
      </c>
      <c r="K52" s="1176">
        <v>-0.375</v>
      </c>
      <c r="L52" s="1177">
        <v>-0.375</v>
      </c>
      <c r="M52" s="822"/>
      <c r="N52" s="822"/>
    </row>
    <row r="53" spans="5:14" ht="13.5" thickBot="1">
      <c r="E53" s="1190"/>
      <c r="F53" s="1594" t="s">
        <v>112</v>
      </c>
      <c r="G53" s="1180">
        <v>-0.25</v>
      </c>
      <c r="H53" s="1180">
        <v>-0.25</v>
      </c>
      <c r="I53" s="1180">
        <v>-0.25</v>
      </c>
      <c r="J53" s="1180">
        <v>-0.25</v>
      </c>
      <c r="K53" s="1180">
        <v>-0.25</v>
      </c>
      <c r="L53" s="1181">
        <v>-0.25</v>
      </c>
      <c r="M53" s="822"/>
      <c r="N53" s="822"/>
    </row>
    <row r="54" spans="5:14">
      <c r="M54" s="822"/>
      <c r="N54" s="822"/>
    </row>
    <row r="55" spans="5:14">
      <c r="E55" s="1185"/>
      <c r="F55" s="1185"/>
      <c r="G55" s="1185"/>
      <c r="H55" s="1185"/>
      <c r="I55" s="1185"/>
      <c r="J55" s="1185"/>
      <c r="K55" s="1185"/>
      <c r="L55" s="1185"/>
      <c r="M55" s="822"/>
      <c r="N55" s="822"/>
    </row>
    <row r="56" spans="5:14">
      <c r="M56" s="822"/>
      <c r="N56" s="822"/>
    </row>
    <row r="58" spans="5:14">
      <c r="F58" s="1121"/>
      <c r="G58" s="822"/>
      <c r="H58" s="822"/>
      <c r="I58" s="822"/>
      <c r="J58" s="822"/>
      <c r="K58" s="822"/>
      <c r="L58" s="822"/>
    </row>
    <row r="59" spans="5:14">
      <c r="F59" s="1121"/>
      <c r="G59" s="822"/>
      <c r="H59" s="822"/>
      <c r="I59" s="822"/>
      <c r="J59" s="822"/>
      <c r="K59" s="822"/>
      <c r="L59" s="822"/>
    </row>
    <row r="60" spans="5:14">
      <c r="F60" s="1121"/>
      <c r="G60" s="822"/>
      <c r="H60" s="822"/>
      <c r="I60" s="822"/>
      <c r="J60" s="822"/>
      <c r="K60" s="822"/>
      <c r="L60" s="822"/>
    </row>
    <row r="61" spans="5:14">
      <c r="F61" s="1121"/>
      <c r="G61" s="822"/>
      <c r="H61" s="822"/>
      <c r="I61" s="822"/>
      <c r="J61" s="822"/>
      <c r="K61" s="822"/>
      <c r="L61" s="822"/>
    </row>
    <row r="62" spans="5:14" ht="15.75" customHeight="1">
      <c r="F62" s="1121"/>
      <c r="G62" s="822"/>
      <c r="H62" s="822"/>
      <c r="I62" s="822"/>
      <c r="J62" s="822"/>
      <c r="K62" s="822"/>
      <c r="L62" s="822"/>
    </row>
    <row r="63" spans="5:14">
      <c r="F63" s="1121"/>
      <c r="G63" s="822"/>
      <c r="H63" s="822"/>
      <c r="I63" s="822"/>
      <c r="J63" s="822"/>
      <c r="K63" s="822"/>
      <c r="L63" s="822"/>
    </row>
    <row r="64" spans="5:14">
      <c r="F64" s="1121"/>
      <c r="G64" s="822"/>
      <c r="H64" s="822"/>
      <c r="I64" s="822"/>
      <c r="J64" s="822"/>
      <c r="K64" s="822"/>
      <c r="L64" s="822"/>
    </row>
    <row r="65" spans="6:12">
      <c r="F65" s="1121"/>
      <c r="G65" s="822"/>
      <c r="H65" s="822"/>
      <c r="I65" s="822"/>
      <c r="J65" s="822"/>
      <c r="K65" s="822"/>
      <c r="L65" s="822"/>
    </row>
    <row r="66" spans="6:12">
      <c r="F66" s="1121"/>
      <c r="G66" s="822"/>
      <c r="H66" s="822"/>
      <c r="I66" s="822"/>
      <c r="J66" s="822"/>
      <c r="K66" s="822"/>
      <c r="L66" s="822"/>
    </row>
  </sheetData>
  <mergeCells count="16">
    <mergeCell ref="E20:E23"/>
    <mergeCell ref="E43:E44"/>
    <mergeCell ref="E26:E27"/>
    <mergeCell ref="P5:R5"/>
    <mergeCell ref="C2:L2"/>
    <mergeCell ref="A7:C7"/>
    <mergeCell ref="E18:L18"/>
    <mergeCell ref="I10:L10"/>
    <mergeCell ref="I11:L11"/>
    <mergeCell ref="I12:L12"/>
    <mergeCell ref="I14:L14"/>
    <mergeCell ref="E37:E38"/>
    <mergeCell ref="E40:E41"/>
    <mergeCell ref="E33:E36"/>
    <mergeCell ref="E29:L29"/>
    <mergeCell ref="E31:E32"/>
  </mergeCells>
  <dataValidations count="5">
    <dataValidation type="list" allowBlank="1" showInputMessage="1" showErrorMessage="1" sqref="Q9" xr:uid="{88D60AB5-F691-4514-994C-439B303B292F}">
      <formula1>$B$8:$C$8</formula1>
    </dataValidation>
    <dataValidation type="list" allowBlank="1" showInputMessage="1" showErrorMessage="1" sqref="Q10" xr:uid="{FF075EC1-4BA8-4297-BF00-489D5C193509}">
      <formula1>$A$9:$A$45</formula1>
    </dataValidation>
    <dataValidation type="list" allowBlank="1" showInputMessage="1" showErrorMessage="1" sqref="Q13" xr:uid="{16237067-8AC7-4A1F-979D-E4EEEAD5BD09}">
      <formula1>$F$26:$F$27</formula1>
    </dataValidation>
    <dataValidation type="list" allowBlank="1" showInputMessage="1" showErrorMessage="1" sqref="Q11" xr:uid="{3A012F9F-5C36-47B2-A43C-C3D30C4ECE7C}">
      <formula1>$G$19:$L$19</formula1>
    </dataValidation>
    <dataValidation type="list" allowBlank="1" showInputMessage="1" showErrorMessage="1" sqref="Q12" xr:uid="{6BEC6398-5E4D-4D29-9A5E-1765646CAE48}">
      <formula1>$F$20:$F$23</formula1>
    </dataValidation>
  </dataValidations>
  <pageMargins left="0.7" right="0.7" top="0.75" bottom="0.75" header="0.3" footer="0.3"/>
  <pageSetup scale="4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E2980848-AD52-4A31-8FDB-398B7EE3A4E6}">
          <x14:formula1>
            <xm:f>margins!$C$119:$C$121</xm:f>
          </x14:formula1>
          <xm:sqref>Q23</xm:sqref>
        </x14:dataValidation>
        <x14:dataValidation type="list" allowBlank="1" showInputMessage="1" showErrorMessage="1" xr:uid="{538A68EB-3D32-48D1-AB0C-46ACC35C35DE}">
          <x14:formula1>
            <xm:f>margins!$BB$110:$BB$112</xm:f>
          </x14:formula1>
          <xm:sqref>Q14</xm:sqref>
        </x14:dataValidation>
        <x14:dataValidation type="list" allowBlank="1" showInputMessage="1" showErrorMessage="1" xr:uid="{074355D2-F943-4431-8690-924545C820FB}">
          <x14:formula1>
            <xm:f>margins!$BB$114:$BB$118</xm:f>
          </x14:formula1>
          <xm:sqref>Q15</xm:sqref>
        </x14:dataValidation>
        <x14:dataValidation type="list" allowBlank="1" showInputMessage="1" showErrorMessage="1" xr:uid="{AB9A304F-EE99-4CFC-B300-1262DCB337A3}">
          <x14:formula1>
            <xm:f>margins!$BB$120:$BB$122</xm:f>
          </x14:formula1>
          <xm:sqref>Q16</xm:sqref>
        </x14:dataValidation>
        <x14:dataValidation type="list" allowBlank="1" showInputMessage="1" showErrorMessage="1" xr:uid="{10A7D0BD-5E3C-4D1F-B08C-A29384833D45}">
          <x14:formula1>
            <xm:f>margins!$BB$124:$BB$125</xm:f>
          </x14:formula1>
          <xm:sqref>Q17</xm:sqref>
        </x14:dataValidation>
        <x14:dataValidation type="list" allowBlank="1" showInputMessage="1" showErrorMessage="1" xr:uid="{CC28E075-0755-4E32-8548-51F53A5CA238}">
          <x14:formula1>
            <xm:f>margins!$BB$144:$BB$147</xm:f>
          </x14:formula1>
          <xm:sqref>Q22</xm:sqref>
        </x14:dataValidation>
        <x14:dataValidation type="list" allowBlank="1" showInputMessage="1" showErrorMessage="1" xr:uid="{BC2B8DCC-0FA2-4967-A9EF-AD8C596125DD}">
          <x14:formula1>
            <xm:f>margins!$BB$136:$BB$142</xm:f>
          </x14:formula1>
          <xm:sqref>Q21</xm:sqref>
        </x14:dataValidation>
        <x14:dataValidation type="list" allowBlank="1" showInputMessage="1" showErrorMessage="1" xr:uid="{E58DD712-77E9-4F99-9D75-188960432E71}">
          <x14:formula1>
            <xm:f>margins!$BB$127:$BB$129</xm:f>
          </x14:formula1>
          <xm:sqref>Q18</xm:sqref>
        </x14:dataValidation>
        <x14:dataValidation type="list" allowBlank="1" showInputMessage="1" showErrorMessage="1" xr:uid="{72365366-6B7A-4BCD-9EF8-2351F8CE1BD1}">
          <x14:formula1>
            <xm:f>margins!$BB$130:$BB$131</xm:f>
          </x14:formula1>
          <xm:sqref>Q19</xm:sqref>
        </x14:dataValidation>
        <x14:dataValidation type="list" allowBlank="1" showInputMessage="1" showErrorMessage="1" xr:uid="{CB802A75-F652-4DFA-AAC1-A04AC8FE878D}">
          <x14:formula1>
            <xm:f>margins!$BB$133:$BB$134</xm:f>
          </x14:formula1>
          <xm:sqref>Q20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517F3-A5C5-40C9-8B9A-3416F729091F}">
  <sheetPr codeName="Sheet23"/>
  <dimension ref="A1:Q77"/>
  <sheetViews>
    <sheetView showWhiteSpace="0" view="pageLayout" topLeftCell="A39" zoomScaleNormal="130" workbookViewId="0">
      <selection activeCell="T70" sqref="T70"/>
    </sheetView>
  </sheetViews>
  <sheetFormatPr defaultColWidth="9" defaultRowHeight="14.25"/>
  <cols>
    <col min="1" max="1" width="3.28515625" style="381" customWidth="1"/>
    <col min="2" max="2" width="2" style="381" customWidth="1"/>
    <col min="3" max="4" width="8.28515625" style="381" customWidth="1"/>
    <col min="5" max="5" width="10" style="381" customWidth="1"/>
    <col min="6" max="7" width="8.28515625" style="381" customWidth="1"/>
    <col min="8" max="8" width="3.5703125" style="381" customWidth="1"/>
    <col min="9" max="9" width="2" style="381" customWidth="1"/>
    <col min="10" max="10" width="7" style="381" customWidth="1"/>
    <col min="11" max="12" width="8.28515625" style="381" customWidth="1"/>
    <col min="13" max="13" width="8.5703125" style="381" customWidth="1"/>
    <col min="14" max="14" width="8.28515625" style="381" customWidth="1"/>
    <col min="15" max="15" width="2" style="381" customWidth="1"/>
    <col min="16" max="16" width="3.28515625" style="381" customWidth="1"/>
    <col min="17" max="256" width="9" style="381"/>
    <col min="257" max="257" width="3.28515625" style="381" customWidth="1"/>
    <col min="258" max="258" width="2" style="381" customWidth="1"/>
    <col min="259" max="263" width="8.28515625" style="381" customWidth="1"/>
    <col min="264" max="264" width="3.28515625" style="381" customWidth="1"/>
    <col min="265" max="265" width="2" style="381" customWidth="1"/>
    <col min="266" max="266" width="7" style="381" customWidth="1"/>
    <col min="267" max="268" width="8.28515625" style="381" customWidth="1"/>
    <col min="269" max="269" width="8.5703125" style="381" customWidth="1"/>
    <col min="270" max="270" width="8.28515625" style="381" customWidth="1"/>
    <col min="271" max="271" width="2" style="381" customWidth="1"/>
    <col min="272" max="272" width="3.28515625" style="381" customWidth="1"/>
    <col min="273" max="512" width="9" style="381"/>
    <col min="513" max="513" width="3.28515625" style="381" customWidth="1"/>
    <col min="514" max="514" width="2" style="381" customWidth="1"/>
    <col min="515" max="519" width="8.28515625" style="381" customWidth="1"/>
    <col min="520" max="520" width="3.28515625" style="381" customWidth="1"/>
    <col min="521" max="521" width="2" style="381" customWidth="1"/>
    <col min="522" max="522" width="7" style="381" customWidth="1"/>
    <col min="523" max="524" width="8.28515625" style="381" customWidth="1"/>
    <col min="525" max="525" width="8.5703125" style="381" customWidth="1"/>
    <col min="526" max="526" width="8.28515625" style="381" customWidth="1"/>
    <col min="527" max="527" width="2" style="381" customWidth="1"/>
    <col min="528" max="528" width="3.28515625" style="381" customWidth="1"/>
    <col min="529" max="768" width="9" style="381"/>
    <col min="769" max="769" width="3.28515625" style="381" customWidth="1"/>
    <col min="770" max="770" width="2" style="381" customWidth="1"/>
    <col min="771" max="775" width="8.28515625" style="381" customWidth="1"/>
    <col min="776" max="776" width="3.28515625" style="381" customWidth="1"/>
    <col min="777" max="777" width="2" style="381" customWidth="1"/>
    <col min="778" max="778" width="7" style="381" customWidth="1"/>
    <col min="779" max="780" width="8.28515625" style="381" customWidth="1"/>
    <col min="781" max="781" width="8.5703125" style="381" customWidth="1"/>
    <col min="782" max="782" width="8.28515625" style="381" customWidth="1"/>
    <col min="783" max="783" width="2" style="381" customWidth="1"/>
    <col min="784" max="784" width="3.28515625" style="381" customWidth="1"/>
    <col min="785" max="1024" width="9" style="381"/>
    <col min="1025" max="1025" width="3.28515625" style="381" customWidth="1"/>
    <col min="1026" max="1026" width="2" style="381" customWidth="1"/>
    <col min="1027" max="1031" width="8.28515625" style="381" customWidth="1"/>
    <col min="1032" max="1032" width="3.28515625" style="381" customWidth="1"/>
    <col min="1033" max="1033" width="2" style="381" customWidth="1"/>
    <col min="1034" max="1034" width="7" style="381" customWidth="1"/>
    <col min="1035" max="1036" width="8.28515625" style="381" customWidth="1"/>
    <col min="1037" max="1037" width="8.5703125" style="381" customWidth="1"/>
    <col min="1038" max="1038" width="8.28515625" style="381" customWidth="1"/>
    <col min="1039" max="1039" width="2" style="381" customWidth="1"/>
    <col min="1040" max="1040" width="3.28515625" style="381" customWidth="1"/>
    <col min="1041" max="1280" width="9" style="381"/>
    <col min="1281" max="1281" width="3.28515625" style="381" customWidth="1"/>
    <col min="1282" max="1282" width="2" style="381" customWidth="1"/>
    <col min="1283" max="1287" width="8.28515625" style="381" customWidth="1"/>
    <col min="1288" max="1288" width="3.28515625" style="381" customWidth="1"/>
    <col min="1289" max="1289" width="2" style="381" customWidth="1"/>
    <col min="1290" max="1290" width="7" style="381" customWidth="1"/>
    <col min="1291" max="1292" width="8.28515625" style="381" customWidth="1"/>
    <col min="1293" max="1293" width="8.5703125" style="381" customWidth="1"/>
    <col min="1294" max="1294" width="8.28515625" style="381" customWidth="1"/>
    <col min="1295" max="1295" width="2" style="381" customWidth="1"/>
    <col min="1296" max="1296" width="3.28515625" style="381" customWidth="1"/>
    <col min="1297" max="1536" width="9" style="381"/>
    <col min="1537" max="1537" width="3.28515625" style="381" customWidth="1"/>
    <col min="1538" max="1538" width="2" style="381" customWidth="1"/>
    <col min="1539" max="1543" width="8.28515625" style="381" customWidth="1"/>
    <col min="1544" max="1544" width="3.28515625" style="381" customWidth="1"/>
    <col min="1545" max="1545" width="2" style="381" customWidth="1"/>
    <col min="1546" max="1546" width="7" style="381" customWidth="1"/>
    <col min="1547" max="1548" width="8.28515625" style="381" customWidth="1"/>
    <col min="1549" max="1549" width="8.5703125" style="381" customWidth="1"/>
    <col min="1550" max="1550" width="8.28515625" style="381" customWidth="1"/>
    <col min="1551" max="1551" width="2" style="381" customWidth="1"/>
    <col min="1552" max="1552" width="3.28515625" style="381" customWidth="1"/>
    <col min="1553" max="1792" width="9" style="381"/>
    <col min="1793" max="1793" width="3.28515625" style="381" customWidth="1"/>
    <col min="1794" max="1794" width="2" style="381" customWidth="1"/>
    <col min="1795" max="1799" width="8.28515625" style="381" customWidth="1"/>
    <col min="1800" max="1800" width="3.28515625" style="381" customWidth="1"/>
    <col min="1801" max="1801" width="2" style="381" customWidth="1"/>
    <col min="1802" max="1802" width="7" style="381" customWidth="1"/>
    <col min="1803" max="1804" width="8.28515625" style="381" customWidth="1"/>
    <col min="1805" max="1805" width="8.5703125" style="381" customWidth="1"/>
    <col min="1806" max="1806" width="8.28515625" style="381" customWidth="1"/>
    <col min="1807" max="1807" width="2" style="381" customWidth="1"/>
    <col min="1808" max="1808" width="3.28515625" style="381" customWidth="1"/>
    <col min="1809" max="2048" width="9" style="381"/>
    <col min="2049" max="2049" width="3.28515625" style="381" customWidth="1"/>
    <col min="2050" max="2050" width="2" style="381" customWidth="1"/>
    <col min="2051" max="2055" width="8.28515625" style="381" customWidth="1"/>
    <col min="2056" max="2056" width="3.28515625" style="381" customWidth="1"/>
    <col min="2057" max="2057" width="2" style="381" customWidth="1"/>
    <col min="2058" max="2058" width="7" style="381" customWidth="1"/>
    <col min="2059" max="2060" width="8.28515625" style="381" customWidth="1"/>
    <col min="2061" max="2061" width="8.5703125" style="381" customWidth="1"/>
    <col min="2062" max="2062" width="8.28515625" style="381" customWidth="1"/>
    <col min="2063" max="2063" width="2" style="381" customWidth="1"/>
    <col min="2064" max="2064" width="3.28515625" style="381" customWidth="1"/>
    <col min="2065" max="2304" width="9" style="381"/>
    <col min="2305" max="2305" width="3.28515625" style="381" customWidth="1"/>
    <col min="2306" max="2306" width="2" style="381" customWidth="1"/>
    <col min="2307" max="2311" width="8.28515625" style="381" customWidth="1"/>
    <col min="2312" max="2312" width="3.28515625" style="381" customWidth="1"/>
    <col min="2313" max="2313" width="2" style="381" customWidth="1"/>
    <col min="2314" max="2314" width="7" style="381" customWidth="1"/>
    <col min="2315" max="2316" width="8.28515625" style="381" customWidth="1"/>
    <col min="2317" max="2317" width="8.5703125" style="381" customWidth="1"/>
    <col min="2318" max="2318" width="8.28515625" style="381" customWidth="1"/>
    <col min="2319" max="2319" width="2" style="381" customWidth="1"/>
    <col min="2320" max="2320" width="3.28515625" style="381" customWidth="1"/>
    <col min="2321" max="2560" width="9" style="381"/>
    <col min="2561" max="2561" width="3.28515625" style="381" customWidth="1"/>
    <col min="2562" max="2562" width="2" style="381" customWidth="1"/>
    <col min="2563" max="2567" width="8.28515625" style="381" customWidth="1"/>
    <col min="2568" max="2568" width="3.28515625" style="381" customWidth="1"/>
    <col min="2569" max="2569" width="2" style="381" customWidth="1"/>
    <col min="2570" max="2570" width="7" style="381" customWidth="1"/>
    <col min="2571" max="2572" width="8.28515625" style="381" customWidth="1"/>
    <col min="2573" max="2573" width="8.5703125" style="381" customWidth="1"/>
    <col min="2574" max="2574" width="8.28515625" style="381" customWidth="1"/>
    <col min="2575" max="2575" width="2" style="381" customWidth="1"/>
    <col min="2576" max="2576" width="3.28515625" style="381" customWidth="1"/>
    <col min="2577" max="2816" width="9" style="381"/>
    <col min="2817" max="2817" width="3.28515625" style="381" customWidth="1"/>
    <col min="2818" max="2818" width="2" style="381" customWidth="1"/>
    <col min="2819" max="2823" width="8.28515625" style="381" customWidth="1"/>
    <col min="2824" max="2824" width="3.28515625" style="381" customWidth="1"/>
    <col min="2825" max="2825" width="2" style="381" customWidth="1"/>
    <col min="2826" max="2826" width="7" style="381" customWidth="1"/>
    <col min="2827" max="2828" width="8.28515625" style="381" customWidth="1"/>
    <col min="2829" max="2829" width="8.5703125" style="381" customWidth="1"/>
    <col min="2830" max="2830" width="8.28515625" style="381" customWidth="1"/>
    <col min="2831" max="2831" width="2" style="381" customWidth="1"/>
    <col min="2832" max="2832" width="3.28515625" style="381" customWidth="1"/>
    <col min="2833" max="3072" width="9" style="381"/>
    <col min="3073" max="3073" width="3.28515625" style="381" customWidth="1"/>
    <col min="3074" max="3074" width="2" style="381" customWidth="1"/>
    <col min="3075" max="3079" width="8.28515625" style="381" customWidth="1"/>
    <col min="3080" max="3080" width="3.28515625" style="381" customWidth="1"/>
    <col min="3081" max="3081" width="2" style="381" customWidth="1"/>
    <col min="3082" max="3082" width="7" style="381" customWidth="1"/>
    <col min="3083" max="3084" width="8.28515625" style="381" customWidth="1"/>
    <col min="3085" max="3085" width="8.5703125" style="381" customWidth="1"/>
    <col min="3086" max="3086" width="8.28515625" style="381" customWidth="1"/>
    <col min="3087" max="3087" width="2" style="381" customWidth="1"/>
    <col min="3088" max="3088" width="3.28515625" style="381" customWidth="1"/>
    <col min="3089" max="3328" width="9" style="381"/>
    <col min="3329" max="3329" width="3.28515625" style="381" customWidth="1"/>
    <col min="3330" max="3330" width="2" style="381" customWidth="1"/>
    <col min="3331" max="3335" width="8.28515625" style="381" customWidth="1"/>
    <col min="3336" max="3336" width="3.28515625" style="381" customWidth="1"/>
    <col min="3337" max="3337" width="2" style="381" customWidth="1"/>
    <col min="3338" max="3338" width="7" style="381" customWidth="1"/>
    <col min="3339" max="3340" width="8.28515625" style="381" customWidth="1"/>
    <col min="3341" max="3341" width="8.5703125" style="381" customWidth="1"/>
    <col min="3342" max="3342" width="8.28515625" style="381" customWidth="1"/>
    <col min="3343" max="3343" width="2" style="381" customWidth="1"/>
    <col min="3344" max="3344" width="3.28515625" style="381" customWidth="1"/>
    <col min="3345" max="3584" width="9" style="381"/>
    <col min="3585" max="3585" width="3.28515625" style="381" customWidth="1"/>
    <col min="3586" max="3586" width="2" style="381" customWidth="1"/>
    <col min="3587" max="3591" width="8.28515625" style="381" customWidth="1"/>
    <col min="3592" max="3592" width="3.28515625" style="381" customWidth="1"/>
    <col min="3593" max="3593" width="2" style="381" customWidth="1"/>
    <col min="3594" max="3594" width="7" style="381" customWidth="1"/>
    <col min="3595" max="3596" width="8.28515625" style="381" customWidth="1"/>
    <col min="3597" max="3597" width="8.5703125" style="381" customWidth="1"/>
    <col min="3598" max="3598" width="8.28515625" style="381" customWidth="1"/>
    <col min="3599" max="3599" width="2" style="381" customWidth="1"/>
    <col min="3600" max="3600" width="3.28515625" style="381" customWidth="1"/>
    <col min="3601" max="3840" width="9" style="381"/>
    <col min="3841" max="3841" width="3.28515625" style="381" customWidth="1"/>
    <col min="3842" max="3842" width="2" style="381" customWidth="1"/>
    <col min="3843" max="3847" width="8.28515625" style="381" customWidth="1"/>
    <col min="3848" max="3848" width="3.28515625" style="381" customWidth="1"/>
    <col min="3849" max="3849" width="2" style="381" customWidth="1"/>
    <col min="3850" max="3850" width="7" style="381" customWidth="1"/>
    <col min="3851" max="3852" width="8.28515625" style="381" customWidth="1"/>
    <col min="3853" max="3853" width="8.5703125" style="381" customWidth="1"/>
    <col min="3854" max="3854" width="8.28515625" style="381" customWidth="1"/>
    <col min="3855" max="3855" width="2" style="381" customWidth="1"/>
    <col min="3856" max="3856" width="3.28515625" style="381" customWidth="1"/>
    <col min="3857" max="4096" width="9" style="381"/>
    <col min="4097" max="4097" width="3.28515625" style="381" customWidth="1"/>
    <col min="4098" max="4098" width="2" style="381" customWidth="1"/>
    <col min="4099" max="4103" width="8.28515625" style="381" customWidth="1"/>
    <col min="4104" max="4104" width="3.28515625" style="381" customWidth="1"/>
    <col min="4105" max="4105" width="2" style="381" customWidth="1"/>
    <col min="4106" max="4106" width="7" style="381" customWidth="1"/>
    <col min="4107" max="4108" width="8.28515625" style="381" customWidth="1"/>
    <col min="4109" max="4109" width="8.5703125" style="381" customWidth="1"/>
    <col min="4110" max="4110" width="8.28515625" style="381" customWidth="1"/>
    <col min="4111" max="4111" width="2" style="381" customWidth="1"/>
    <col min="4112" max="4112" width="3.28515625" style="381" customWidth="1"/>
    <col min="4113" max="4352" width="9" style="381"/>
    <col min="4353" max="4353" width="3.28515625" style="381" customWidth="1"/>
    <col min="4354" max="4354" width="2" style="381" customWidth="1"/>
    <col min="4355" max="4359" width="8.28515625" style="381" customWidth="1"/>
    <col min="4360" max="4360" width="3.28515625" style="381" customWidth="1"/>
    <col min="4361" max="4361" width="2" style="381" customWidth="1"/>
    <col min="4362" max="4362" width="7" style="381" customWidth="1"/>
    <col min="4363" max="4364" width="8.28515625" style="381" customWidth="1"/>
    <col min="4365" max="4365" width="8.5703125" style="381" customWidth="1"/>
    <col min="4366" max="4366" width="8.28515625" style="381" customWidth="1"/>
    <col min="4367" max="4367" width="2" style="381" customWidth="1"/>
    <col min="4368" max="4368" width="3.28515625" style="381" customWidth="1"/>
    <col min="4369" max="4608" width="9" style="381"/>
    <col min="4609" max="4609" width="3.28515625" style="381" customWidth="1"/>
    <col min="4610" max="4610" width="2" style="381" customWidth="1"/>
    <col min="4611" max="4615" width="8.28515625" style="381" customWidth="1"/>
    <col min="4616" max="4616" width="3.28515625" style="381" customWidth="1"/>
    <col min="4617" max="4617" width="2" style="381" customWidth="1"/>
    <col min="4618" max="4618" width="7" style="381" customWidth="1"/>
    <col min="4619" max="4620" width="8.28515625" style="381" customWidth="1"/>
    <col min="4621" max="4621" width="8.5703125" style="381" customWidth="1"/>
    <col min="4622" max="4622" width="8.28515625" style="381" customWidth="1"/>
    <col min="4623" max="4623" width="2" style="381" customWidth="1"/>
    <col min="4624" max="4624" width="3.28515625" style="381" customWidth="1"/>
    <col min="4625" max="4864" width="9" style="381"/>
    <col min="4865" max="4865" width="3.28515625" style="381" customWidth="1"/>
    <col min="4866" max="4866" width="2" style="381" customWidth="1"/>
    <col min="4867" max="4871" width="8.28515625" style="381" customWidth="1"/>
    <col min="4872" max="4872" width="3.28515625" style="381" customWidth="1"/>
    <col min="4873" max="4873" width="2" style="381" customWidth="1"/>
    <col min="4874" max="4874" width="7" style="381" customWidth="1"/>
    <col min="4875" max="4876" width="8.28515625" style="381" customWidth="1"/>
    <col min="4877" max="4877" width="8.5703125" style="381" customWidth="1"/>
    <col min="4878" max="4878" width="8.28515625" style="381" customWidth="1"/>
    <col min="4879" max="4879" width="2" style="381" customWidth="1"/>
    <col min="4880" max="4880" width="3.28515625" style="381" customWidth="1"/>
    <col min="4881" max="5120" width="9" style="381"/>
    <col min="5121" max="5121" width="3.28515625" style="381" customWidth="1"/>
    <col min="5122" max="5122" width="2" style="381" customWidth="1"/>
    <col min="5123" max="5127" width="8.28515625" style="381" customWidth="1"/>
    <col min="5128" max="5128" width="3.28515625" style="381" customWidth="1"/>
    <col min="5129" max="5129" width="2" style="381" customWidth="1"/>
    <col min="5130" max="5130" width="7" style="381" customWidth="1"/>
    <col min="5131" max="5132" width="8.28515625" style="381" customWidth="1"/>
    <col min="5133" max="5133" width="8.5703125" style="381" customWidth="1"/>
    <col min="5134" max="5134" width="8.28515625" style="381" customWidth="1"/>
    <col min="5135" max="5135" width="2" style="381" customWidth="1"/>
    <col min="5136" max="5136" width="3.28515625" style="381" customWidth="1"/>
    <col min="5137" max="5376" width="9" style="381"/>
    <col min="5377" max="5377" width="3.28515625" style="381" customWidth="1"/>
    <col min="5378" max="5378" width="2" style="381" customWidth="1"/>
    <col min="5379" max="5383" width="8.28515625" style="381" customWidth="1"/>
    <col min="5384" max="5384" width="3.28515625" style="381" customWidth="1"/>
    <col min="5385" max="5385" width="2" style="381" customWidth="1"/>
    <col min="5386" max="5386" width="7" style="381" customWidth="1"/>
    <col min="5387" max="5388" width="8.28515625" style="381" customWidth="1"/>
    <col min="5389" max="5389" width="8.5703125" style="381" customWidth="1"/>
    <col min="5390" max="5390" width="8.28515625" style="381" customWidth="1"/>
    <col min="5391" max="5391" width="2" style="381" customWidth="1"/>
    <col min="5392" max="5392" width="3.28515625" style="381" customWidth="1"/>
    <col min="5393" max="5632" width="9" style="381"/>
    <col min="5633" max="5633" width="3.28515625" style="381" customWidth="1"/>
    <col min="5634" max="5634" width="2" style="381" customWidth="1"/>
    <col min="5635" max="5639" width="8.28515625" style="381" customWidth="1"/>
    <col min="5640" max="5640" width="3.28515625" style="381" customWidth="1"/>
    <col min="5641" max="5641" width="2" style="381" customWidth="1"/>
    <col min="5642" max="5642" width="7" style="381" customWidth="1"/>
    <col min="5643" max="5644" width="8.28515625" style="381" customWidth="1"/>
    <col min="5645" max="5645" width="8.5703125" style="381" customWidth="1"/>
    <col min="5646" max="5646" width="8.28515625" style="381" customWidth="1"/>
    <col min="5647" max="5647" width="2" style="381" customWidth="1"/>
    <col min="5648" max="5648" width="3.28515625" style="381" customWidth="1"/>
    <col min="5649" max="5888" width="9" style="381"/>
    <col min="5889" max="5889" width="3.28515625" style="381" customWidth="1"/>
    <col min="5890" max="5890" width="2" style="381" customWidth="1"/>
    <col min="5891" max="5895" width="8.28515625" style="381" customWidth="1"/>
    <col min="5896" max="5896" width="3.28515625" style="381" customWidth="1"/>
    <col min="5897" max="5897" width="2" style="381" customWidth="1"/>
    <col min="5898" max="5898" width="7" style="381" customWidth="1"/>
    <col min="5899" max="5900" width="8.28515625" style="381" customWidth="1"/>
    <col min="5901" max="5901" width="8.5703125" style="381" customWidth="1"/>
    <col min="5902" max="5902" width="8.28515625" style="381" customWidth="1"/>
    <col min="5903" max="5903" width="2" style="381" customWidth="1"/>
    <col min="5904" max="5904" width="3.28515625" style="381" customWidth="1"/>
    <col min="5905" max="6144" width="9" style="381"/>
    <col min="6145" max="6145" width="3.28515625" style="381" customWidth="1"/>
    <col min="6146" max="6146" width="2" style="381" customWidth="1"/>
    <col min="6147" max="6151" width="8.28515625" style="381" customWidth="1"/>
    <col min="6152" max="6152" width="3.28515625" style="381" customWidth="1"/>
    <col min="6153" max="6153" width="2" style="381" customWidth="1"/>
    <col min="6154" max="6154" width="7" style="381" customWidth="1"/>
    <col min="6155" max="6156" width="8.28515625" style="381" customWidth="1"/>
    <col min="6157" max="6157" width="8.5703125" style="381" customWidth="1"/>
    <col min="6158" max="6158" width="8.28515625" style="381" customWidth="1"/>
    <col min="6159" max="6159" width="2" style="381" customWidth="1"/>
    <col min="6160" max="6160" width="3.28515625" style="381" customWidth="1"/>
    <col min="6161" max="6400" width="9" style="381"/>
    <col min="6401" max="6401" width="3.28515625" style="381" customWidth="1"/>
    <col min="6402" max="6402" width="2" style="381" customWidth="1"/>
    <col min="6403" max="6407" width="8.28515625" style="381" customWidth="1"/>
    <col min="6408" max="6408" width="3.28515625" style="381" customWidth="1"/>
    <col min="6409" max="6409" width="2" style="381" customWidth="1"/>
    <col min="6410" max="6410" width="7" style="381" customWidth="1"/>
    <col min="6411" max="6412" width="8.28515625" style="381" customWidth="1"/>
    <col min="6413" max="6413" width="8.5703125" style="381" customWidth="1"/>
    <col min="6414" max="6414" width="8.28515625" style="381" customWidth="1"/>
    <col min="6415" max="6415" width="2" style="381" customWidth="1"/>
    <col min="6416" max="6416" width="3.28515625" style="381" customWidth="1"/>
    <col min="6417" max="6656" width="9" style="381"/>
    <col min="6657" max="6657" width="3.28515625" style="381" customWidth="1"/>
    <col min="6658" max="6658" width="2" style="381" customWidth="1"/>
    <col min="6659" max="6663" width="8.28515625" style="381" customWidth="1"/>
    <col min="6664" max="6664" width="3.28515625" style="381" customWidth="1"/>
    <col min="6665" max="6665" width="2" style="381" customWidth="1"/>
    <col min="6666" max="6666" width="7" style="381" customWidth="1"/>
    <col min="6667" max="6668" width="8.28515625" style="381" customWidth="1"/>
    <col min="6669" max="6669" width="8.5703125" style="381" customWidth="1"/>
    <col min="6670" max="6670" width="8.28515625" style="381" customWidth="1"/>
    <col min="6671" max="6671" width="2" style="381" customWidth="1"/>
    <col min="6672" max="6672" width="3.28515625" style="381" customWidth="1"/>
    <col min="6673" max="6912" width="9" style="381"/>
    <col min="6913" max="6913" width="3.28515625" style="381" customWidth="1"/>
    <col min="6914" max="6914" width="2" style="381" customWidth="1"/>
    <col min="6915" max="6919" width="8.28515625" style="381" customWidth="1"/>
    <col min="6920" max="6920" width="3.28515625" style="381" customWidth="1"/>
    <col min="6921" max="6921" width="2" style="381" customWidth="1"/>
    <col min="6922" max="6922" width="7" style="381" customWidth="1"/>
    <col min="6923" max="6924" width="8.28515625" style="381" customWidth="1"/>
    <col min="6925" max="6925" width="8.5703125" style="381" customWidth="1"/>
    <col min="6926" max="6926" width="8.28515625" style="381" customWidth="1"/>
    <col min="6927" max="6927" width="2" style="381" customWidth="1"/>
    <col min="6928" max="6928" width="3.28515625" style="381" customWidth="1"/>
    <col min="6929" max="7168" width="9" style="381"/>
    <col min="7169" max="7169" width="3.28515625" style="381" customWidth="1"/>
    <col min="7170" max="7170" width="2" style="381" customWidth="1"/>
    <col min="7171" max="7175" width="8.28515625" style="381" customWidth="1"/>
    <col min="7176" max="7176" width="3.28515625" style="381" customWidth="1"/>
    <col min="7177" max="7177" width="2" style="381" customWidth="1"/>
    <col min="7178" max="7178" width="7" style="381" customWidth="1"/>
    <col min="7179" max="7180" width="8.28515625" style="381" customWidth="1"/>
    <col min="7181" max="7181" width="8.5703125" style="381" customWidth="1"/>
    <col min="7182" max="7182" width="8.28515625" style="381" customWidth="1"/>
    <col min="7183" max="7183" width="2" style="381" customWidth="1"/>
    <col min="7184" max="7184" width="3.28515625" style="381" customWidth="1"/>
    <col min="7185" max="7424" width="9" style="381"/>
    <col min="7425" max="7425" width="3.28515625" style="381" customWidth="1"/>
    <col min="7426" max="7426" width="2" style="381" customWidth="1"/>
    <col min="7427" max="7431" width="8.28515625" style="381" customWidth="1"/>
    <col min="7432" max="7432" width="3.28515625" style="381" customWidth="1"/>
    <col min="7433" max="7433" width="2" style="381" customWidth="1"/>
    <col min="7434" max="7434" width="7" style="381" customWidth="1"/>
    <col min="7435" max="7436" width="8.28515625" style="381" customWidth="1"/>
    <col min="7437" max="7437" width="8.5703125" style="381" customWidth="1"/>
    <col min="7438" max="7438" width="8.28515625" style="381" customWidth="1"/>
    <col min="7439" max="7439" width="2" style="381" customWidth="1"/>
    <col min="7440" max="7440" width="3.28515625" style="381" customWidth="1"/>
    <col min="7441" max="7680" width="9" style="381"/>
    <col min="7681" max="7681" width="3.28515625" style="381" customWidth="1"/>
    <col min="7682" max="7682" width="2" style="381" customWidth="1"/>
    <col min="7683" max="7687" width="8.28515625" style="381" customWidth="1"/>
    <col min="7688" max="7688" width="3.28515625" style="381" customWidth="1"/>
    <col min="7689" max="7689" width="2" style="381" customWidth="1"/>
    <col min="7690" max="7690" width="7" style="381" customWidth="1"/>
    <col min="7691" max="7692" width="8.28515625" style="381" customWidth="1"/>
    <col min="7693" max="7693" width="8.5703125" style="381" customWidth="1"/>
    <col min="7694" max="7694" width="8.28515625" style="381" customWidth="1"/>
    <col min="7695" max="7695" width="2" style="381" customWidth="1"/>
    <col min="7696" max="7696" width="3.28515625" style="381" customWidth="1"/>
    <col min="7697" max="7936" width="9" style="381"/>
    <col min="7937" max="7937" width="3.28515625" style="381" customWidth="1"/>
    <col min="7938" max="7938" width="2" style="381" customWidth="1"/>
    <col min="7939" max="7943" width="8.28515625" style="381" customWidth="1"/>
    <col min="7944" max="7944" width="3.28515625" style="381" customWidth="1"/>
    <col min="7945" max="7945" width="2" style="381" customWidth="1"/>
    <col min="7946" max="7946" width="7" style="381" customWidth="1"/>
    <col min="7947" max="7948" width="8.28515625" style="381" customWidth="1"/>
    <col min="7949" max="7949" width="8.5703125" style="381" customWidth="1"/>
    <col min="7950" max="7950" width="8.28515625" style="381" customWidth="1"/>
    <col min="7951" max="7951" width="2" style="381" customWidth="1"/>
    <col min="7952" max="7952" width="3.28515625" style="381" customWidth="1"/>
    <col min="7953" max="8192" width="9" style="381"/>
    <col min="8193" max="8193" width="3.28515625" style="381" customWidth="1"/>
    <col min="8194" max="8194" width="2" style="381" customWidth="1"/>
    <col min="8195" max="8199" width="8.28515625" style="381" customWidth="1"/>
    <col min="8200" max="8200" width="3.28515625" style="381" customWidth="1"/>
    <col min="8201" max="8201" width="2" style="381" customWidth="1"/>
    <col min="8202" max="8202" width="7" style="381" customWidth="1"/>
    <col min="8203" max="8204" width="8.28515625" style="381" customWidth="1"/>
    <col min="8205" max="8205" width="8.5703125" style="381" customWidth="1"/>
    <col min="8206" max="8206" width="8.28515625" style="381" customWidth="1"/>
    <col min="8207" max="8207" width="2" style="381" customWidth="1"/>
    <col min="8208" max="8208" width="3.28515625" style="381" customWidth="1"/>
    <col min="8209" max="8448" width="9" style="381"/>
    <col min="8449" max="8449" width="3.28515625" style="381" customWidth="1"/>
    <col min="8450" max="8450" width="2" style="381" customWidth="1"/>
    <col min="8451" max="8455" width="8.28515625" style="381" customWidth="1"/>
    <col min="8456" max="8456" width="3.28515625" style="381" customWidth="1"/>
    <col min="8457" max="8457" width="2" style="381" customWidth="1"/>
    <col min="8458" max="8458" width="7" style="381" customWidth="1"/>
    <col min="8459" max="8460" width="8.28515625" style="381" customWidth="1"/>
    <col min="8461" max="8461" width="8.5703125" style="381" customWidth="1"/>
    <col min="8462" max="8462" width="8.28515625" style="381" customWidth="1"/>
    <col min="8463" max="8463" width="2" style="381" customWidth="1"/>
    <col min="8464" max="8464" width="3.28515625" style="381" customWidth="1"/>
    <col min="8465" max="8704" width="9" style="381"/>
    <col min="8705" max="8705" width="3.28515625" style="381" customWidth="1"/>
    <col min="8706" max="8706" width="2" style="381" customWidth="1"/>
    <col min="8707" max="8711" width="8.28515625" style="381" customWidth="1"/>
    <col min="8712" max="8712" width="3.28515625" style="381" customWidth="1"/>
    <col min="8713" max="8713" width="2" style="381" customWidth="1"/>
    <col min="8714" max="8714" width="7" style="381" customWidth="1"/>
    <col min="8715" max="8716" width="8.28515625" style="381" customWidth="1"/>
    <col min="8717" max="8717" width="8.5703125" style="381" customWidth="1"/>
    <col min="8718" max="8718" width="8.28515625" style="381" customWidth="1"/>
    <col min="8719" max="8719" width="2" style="381" customWidth="1"/>
    <col min="8720" max="8720" width="3.28515625" style="381" customWidth="1"/>
    <col min="8721" max="8960" width="9" style="381"/>
    <col min="8961" max="8961" width="3.28515625" style="381" customWidth="1"/>
    <col min="8962" max="8962" width="2" style="381" customWidth="1"/>
    <col min="8963" max="8967" width="8.28515625" style="381" customWidth="1"/>
    <col min="8968" max="8968" width="3.28515625" style="381" customWidth="1"/>
    <col min="8969" max="8969" width="2" style="381" customWidth="1"/>
    <col min="8970" max="8970" width="7" style="381" customWidth="1"/>
    <col min="8971" max="8972" width="8.28515625" style="381" customWidth="1"/>
    <col min="8973" max="8973" width="8.5703125" style="381" customWidth="1"/>
    <col min="8974" max="8974" width="8.28515625" style="381" customWidth="1"/>
    <col min="8975" max="8975" width="2" style="381" customWidth="1"/>
    <col min="8976" max="8976" width="3.28515625" style="381" customWidth="1"/>
    <col min="8977" max="9216" width="9" style="381"/>
    <col min="9217" max="9217" width="3.28515625" style="381" customWidth="1"/>
    <col min="9218" max="9218" width="2" style="381" customWidth="1"/>
    <col min="9219" max="9223" width="8.28515625" style="381" customWidth="1"/>
    <col min="9224" max="9224" width="3.28515625" style="381" customWidth="1"/>
    <col min="9225" max="9225" width="2" style="381" customWidth="1"/>
    <col min="9226" max="9226" width="7" style="381" customWidth="1"/>
    <col min="9227" max="9228" width="8.28515625" style="381" customWidth="1"/>
    <col min="9229" max="9229" width="8.5703125" style="381" customWidth="1"/>
    <col min="9230" max="9230" width="8.28515625" style="381" customWidth="1"/>
    <col min="9231" max="9231" width="2" style="381" customWidth="1"/>
    <col min="9232" max="9232" width="3.28515625" style="381" customWidth="1"/>
    <col min="9233" max="9472" width="9" style="381"/>
    <col min="9473" max="9473" width="3.28515625" style="381" customWidth="1"/>
    <col min="9474" max="9474" width="2" style="381" customWidth="1"/>
    <col min="9475" max="9479" width="8.28515625" style="381" customWidth="1"/>
    <col min="9480" max="9480" width="3.28515625" style="381" customWidth="1"/>
    <col min="9481" max="9481" width="2" style="381" customWidth="1"/>
    <col min="9482" max="9482" width="7" style="381" customWidth="1"/>
    <col min="9483" max="9484" width="8.28515625" style="381" customWidth="1"/>
    <col min="9485" max="9485" width="8.5703125" style="381" customWidth="1"/>
    <col min="9486" max="9486" width="8.28515625" style="381" customWidth="1"/>
    <col min="9487" max="9487" width="2" style="381" customWidth="1"/>
    <col min="9488" max="9488" width="3.28515625" style="381" customWidth="1"/>
    <col min="9489" max="9728" width="9" style="381"/>
    <col min="9729" max="9729" width="3.28515625" style="381" customWidth="1"/>
    <col min="9730" max="9730" width="2" style="381" customWidth="1"/>
    <col min="9731" max="9735" width="8.28515625" style="381" customWidth="1"/>
    <col min="9736" max="9736" width="3.28515625" style="381" customWidth="1"/>
    <col min="9737" max="9737" width="2" style="381" customWidth="1"/>
    <col min="9738" max="9738" width="7" style="381" customWidth="1"/>
    <col min="9739" max="9740" width="8.28515625" style="381" customWidth="1"/>
    <col min="9741" max="9741" width="8.5703125" style="381" customWidth="1"/>
    <col min="9742" max="9742" width="8.28515625" style="381" customWidth="1"/>
    <col min="9743" max="9743" width="2" style="381" customWidth="1"/>
    <col min="9744" max="9744" width="3.28515625" style="381" customWidth="1"/>
    <col min="9745" max="9984" width="9" style="381"/>
    <col min="9985" max="9985" width="3.28515625" style="381" customWidth="1"/>
    <col min="9986" max="9986" width="2" style="381" customWidth="1"/>
    <col min="9987" max="9991" width="8.28515625" style="381" customWidth="1"/>
    <col min="9992" max="9992" width="3.28515625" style="381" customWidth="1"/>
    <col min="9993" max="9993" width="2" style="381" customWidth="1"/>
    <col min="9994" max="9994" width="7" style="381" customWidth="1"/>
    <col min="9995" max="9996" width="8.28515625" style="381" customWidth="1"/>
    <col min="9997" max="9997" width="8.5703125" style="381" customWidth="1"/>
    <col min="9998" max="9998" width="8.28515625" style="381" customWidth="1"/>
    <col min="9999" max="9999" width="2" style="381" customWidth="1"/>
    <col min="10000" max="10000" width="3.28515625" style="381" customWidth="1"/>
    <col min="10001" max="10240" width="9" style="381"/>
    <col min="10241" max="10241" width="3.28515625" style="381" customWidth="1"/>
    <col min="10242" max="10242" width="2" style="381" customWidth="1"/>
    <col min="10243" max="10247" width="8.28515625" style="381" customWidth="1"/>
    <col min="10248" max="10248" width="3.28515625" style="381" customWidth="1"/>
    <col min="10249" max="10249" width="2" style="381" customWidth="1"/>
    <col min="10250" max="10250" width="7" style="381" customWidth="1"/>
    <col min="10251" max="10252" width="8.28515625" style="381" customWidth="1"/>
    <col min="10253" max="10253" width="8.5703125" style="381" customWidth="1"/>
    <col min="10254" max="10254" width="8.28515625" style="381" customWidth="1"/>
    <col min="10255" max="10255" width="2" style="381" customWidth="1"/>
    <col min="10256" max="10256" width="3.28515625" style="381" customWidth="1"/>
    <col min="10257" max="10496" width="9" style="381"/>
    <col min="10497" max="10497" width="3.28515625" style="381" customWidth="1"/>
    <col min="10498" max="10498" width="2" style="381" customWidth="1"/>
    <col min="10499" max="10503" width="8.28515625" style="381" customWidth="1"/>
    <col min="10504" max="10504" width="3.28515625" style="381" customWidth="1"/>
    <col min="10505" max="10505" width="2" style="381" customWidth="1"/>
    <col min="10506" max="10506" width="7" style="381" customWidth="1"/>
    <col min="10507" max="10508" width="8.28515625" style="381" customWidth="1"/>
    <col min="10509" max="10509" width="8.5703125" style="381" customWidth="1"/>
    <col min="10510" max="10510" width="8.28515625" style="381" customWidth="1"/>
    <col min="10511" max="10511" width="2" style="381" customWidth="1"/>
    <col min="10512" max="10512" width="3.28515625" style="381" customWidth="1"/>
    <col min="10513" max="10752" width="9" style="381"/>
    <col min="10753" max="10753" width="3.28515625" style="381" customWidth="1"/>
    <col min="10754" max="10754" width="2" style="381" customWidth="1"/>
    <col min="10755" max="10759" width="8.28515625" style="381" customWidth="1"/>
    <col min="10760" max="10760" width="3.28515625" style="381" customWidth="1"/>
    <col min="10761" max="10761" width="2" style="381" customWidth="1"/>
    <col min="10762" max="10762" width="7" style="381" customWidth="1"/>
    <col min="10763" max="10764" width="8.28515625" style="381" customWidth="1"/>
    <col min="10765" max="10765" width="8.5703125" style="381" customWidth="1"/>
    <col min="10766" max="10766" width="8.28515625" style="381" customWidth="1"/>
    <col min="10767" max="10767" width="2" style="381" customWidth="1"/>
    <col min="10768" max="10768" width="3.28515625" style="381" customWidth="1"/>
    <col min="10769" max="11008" width="9" style="381"/>
    <col min="11009" max="11009" width="3.28515625" style="381" customWidth="1"/>
    <col min="11010" max="11010" width="2" style="381" customWidth="1"/>
    <col min="11011" max="11015" width="8.28515625" style="381" customWidth="1"/>
    <col min="11016" max="11016" width="3.28515625" style="381" customWidth="1"/>
    <col min="11017" max="11017" width="2" style="381" customWidth="1"/>
    <col min="11018" max="11018" width="7" style="381" customWidth="1"/>
    <col min="11019" max="11020" width="8.28515625" style="381" customWidth="1"/>
    <col min="11021" max="11021" width="8.5703125" style="381" customWidth="1"/>
    <col min="11022" max="11022" width="8.28515625" style="381" customWidth="1"/>
    <col min="11023" max="11023" width="2" style="381" customWidth="1"/>
    <col min="11024" max="11024" width="3.28515625" style="381" customWidth="1"/>
    <col min="11025" max="11264" width="9" style="381"/>
    <col min="11265" max="11265" width="3.28515625" style="381" customWidth="1"/>
    <col min="11266" max="11266" width="2" style="381" customWidth="1"/>
    <col min="11267" max="11271" width="8.28515625" style="381" customWidth="1"/>
    <col min="11272" max="11272" width="3.28515625" style="381" customWidth="1"/>
    <col min="11273" max="11273" width="2" style="381" customWidth="1"/>
    <col min="11274" max="11274" width="7" style="381" customWidth="1"/>
    <col min="11275" max="11276" width="8.28515625" style="381" customWidth="1"/>
    <col min="11277" max="11277" width="8.5703125" style="381" customWidth="1"/>
    <col min="11278" max="11278" width="8.28515625" style="381" customWidth="1"/>
    <col min="11279" max="11279" width="2" style="381" customWidth="1"/>
    <col min="11280" max="11280" width="3.28515625" style="381" customWidth="1"/>
    <col min="11281" max="11520" width="9" style="381"/>
    <col min="11521" max="11521" width="3.28515625" style="381" customWidth="1"/>
    <col min="11522" max="11522" width="2" style="381" customWidth="1"/>
    <col min="11523" max="11527" width="8.28515625" style="381" customWidth="1"/>
    <col min="11528" max="11528" width="3.28515625" style="381" customWidth="1"/>
    <col min="11529" max="11529" width="2" style="381" customWidth="1"/>
    <col min="11530" max="11530" width="7" style="381" customWidth="1"/>
    <col min="11531" max="11532" width="8.28515625" style="381" customWidth="1"/>
    <col min="11533" max="11533" width="8.5703125" style="381" customWidth="1"/>
    <col min="11534" max="11534" width="8.28515625" style="381" customWidth="1"/>
    <col min="11535" max="11535" width="2" style="381" customWidth="1"/>
    <col min="11536" max="11536" width="3.28515625" style="381" customWidth="1"/>
    <col min="11537" max="11776" width="9" style="381"/>
    <col min="11777" max="11777" width="3.28515625" style="381" customWidth="1"/>
    <col min="11778" max="11778" width="2" style="381" customWidth="1"/>
    <col min="11779" max="11783" width="8.28515625" style="381" customWidth="1"/>
    <col min="11784" max="11784" width="3.28515625" style="381" customWidth="1"/>
    <col min="11785" max="11785" width="2" style="381" customWidth="1"/>
    <col min="11786" max="11786" width="7" style="381" customWidth="1"/>
    <col min="11787" max="11788" width="8.28515625" style="381" customWidth="1"/>
    <col min="11789" max="11789" width="8.5703125" style="381" customWidth="1"/>
    <col min="11790" max="11790" width="8.28515625" style="381" customWidth="1"/>
    <col min="11791" max="11791" width="2" style="381" customWidth="1"/>
    <col min="11792" max="11792" width="3.28515625" style="381" customWidth="1"/>
    <col min="11793" max="12032" width="9" style="381"/>
    <col min="12033" max="12033" width="3.28515625" style="381" customWidth="1"/>
    <col min="12034" max="12034" width="2" style="381" customWidth="1"/>
    <col min="12035" max="12039" width="8.28515625" style="381" customWidth="1"/>
    <col min="12040" max="12040" width="3.28515625" style="381" customWidth="1"/>
    <col min="12041" max="12041" width="2" style="381" customWidth="1"/>
    <col min="12042" max="12042" width="7" style="381" customWidth="1"/>
    <col min="12043" max="12044" width="8.28515625" style="381" customWidth="1"/>
    <col min="12045" max="12045" width="8.5703125" style="381" customWidth="1"/>
    <col min="12046" max="12046" width="8.28515625" style="381" customWidth="1"/>
    <col min="12047" max="12047" width="2" style="381" customWidth="1"/>
    <col min="12048" max="12048" width="3.28515625" style="381" customWidth="1"/>
    <col min="12049" max="12288" width="9" style="381"/>
    <col min="12289" max="12289" width="3.28515625" style="381" customWidth="1"/>
    <col min="12290" max="12290" width="2" style="381" customWidth="1"/>
    <col min="12291" max="12295" width="8.28515625" style="381" customWidth="1"/>
    <col min="12296" max="12296" width="3.28515625" style="381" customWidth="1"/>
    <col min="12297" max="12297" width="2" style="381" customWidth="1"/>
    <col min="12298" max="12298" width="7" style="381" customWidth="1"/>
    <col min="12299" max="12300" width="8.28515625" style="381" customWidth="1"/>
    <col min="12301" max="12301" width="8.5703125" style="381" customWidth="1"/>
    <col min="12302" max="12302" width="8.28515625" style="381" customWidth="1"/>
    <col min="12303" max="12303" width="2" style="381" customWidth="1"/>
    <col min="12304" max="12304" width="3.28515625" style="381" customWidth="1"/>
    <col min="12305" max="12544" width="9" style="381"/>
    <col min="12545" max="12545" width="3.28515625" style="381" customWidth="1"/>
    <col min="12546" max="12546" width="2" style="381" customWidth="1"/>
    <col min="12547" max="12551" width="8.28515625" style="381" customWidth="1"/>
    <col min="12552" max="12552" width="3.28515625" style="381" customWidth="1"/>
    <col min="12553" max="12553" width="2" style="381" customWidth="1"/>
    <col min="12554" max="12554" width="7" style="381" customWidth="1"/>
    <col min="12555" max="12556" width="8.28515625" style="381" customWidth="1"/>
    <col min="12557" max="12557" width="8.5703125" style="381" customWidth="1"/>
    <col min="12558" max="12558" width="8.28515625" style="381" customWidth="1"/>
    <col min="12559" max="12559" width="2" style="381" customWidth="1"/>
    <col min="12560" max="12560" width="3.28515625" style="381" customWidth="1"/>
    <col min="12561" max="12800" width="9" style="381"/>
    <col min="12801" max="12801" width="3.28515625" style="381" customWidth="1"/>
    <col min="12802" max="12802" width="2" style="381" customWidth="1"/>
    <col min="12803" max="12807" width="8.28515625" style="381" customWidth="1"/>
    <col min="12808" max="12808" width="3.28515625" style="381" customWidth="1"/>
    <col min="12809" max="12809" width="2" style="381" customWidth="1"/>
    <col min="12810" max="12810" width="7" style="381" customWidth="1"/>
    <col min="12811" max="12812" width="8.28515625" style="381" customWidth="1"/>
    <col min="12813" max="12813" width="8.5703125" style="381" customWidth="1"/>
    <col min="12814" max="12814" width="8.28515625" style="381" customWidth="1"/>
    <col min="12815" max="12815" width="2" style="381" customWidth="1"/>
    <col min="12816" max="12816" width="3.28515625" style="381" customWidth="1"/>
    <col min="12817" max="13056" width="9" style="381"/>
    <col min="13057" max="13057" width="3.28515625" style="381" customWidth="1"/>
    <col min="13058" max="13058" width="2" style="381" customWidth="1"/>
    <col min="13059" max="13063" width="8.28515625" style="381" customWidth="1"/>
    <col min="13064" max="13064" width="3.28515625" style="381" customWidth="1"/>
    <col min="13065" max="13065" width="2" style="381" customWidth="1"/>
    <col min="13066" max="13066" width="7" style="381" customWidth="1"/>
    <col min="13067" max="13068" width="8.28515625" style="381" customWidth="1"/>
    <col min="13069" max="13069" width="8.5703125" style="381" customWidth="1"/>
    <col min="13070" max="13070" width="8.28515625" style="381" customWidth="1"/>
    <col min="13071" max="13071" width="2" style="381" customWidth="1"/>
    <col min="13072" max="13072" width="3.28515625" style="381" customWidth="1"/>
    <col min="13073" max="13312" width="9" style="381"/>
    <col min="13313" max="13313" width="3.28515625" style="381" customWidth="1"/>
    <col min="13314" max="13314" width="2" style="381" customWidth="1"/>
    <col min="13315" max="13319" width="8.28515625" style="381" customWidth="1"/>
    <col min="13320" max="13320" width="3.28515625" style="381" customWidth="1"/>
    <col min="13321" max="13321" width="2" style="381" customWidth="1"/>
    <col min="13322" max="13322" width="7" style="381" customWidth="1"/>
    <col min="13323" max="13324" width="8.28515625" style="381" customWidth="1"/>
    <col min="13325" max="13325" width="8.5703125" style="381" customWidth="1"/>
    <col min="13326" max="13326" width="8.28515625" style="381" customWidth="1"/>
    <col min="13327" max="13327" width="2" style="381" customWidth="1"/>
    <col min="13328" max="13328" width="3.28515625" style="381" customWidth="1"/>
    <col min="13329" max="13568" width="9" style="381"/>
    <col min="13569" max="13569" width="3.28515625" style="381" customWidth="1"/>
    <col min="13570" max="13570" width="2" style="381" customWidth="1"/>
    <col min="13571" max="13575" width="8.28515625" style="381" customWidth="1"/>
    <col min="13576" max="13576" width="3.28515625" style="381" customWidth="1"/>
    <col min="13577" max="13577" width="2" style="381" customWidth="1"/>
    <col min="13578" max="13578" width="7" style="381" customWidth="1"/>
    <col min="13579" max="13580" width="8.28515625" style="381" customWidth="1"/>
    <col min="13581" max="13581" width="8.5703125" style="381" customWidth="1"/>
    <col min="13582" max="13582" width="8.28515625" style="381" customWidth="1"/>
    <col min="13583" max="13583" width="2" style="381" customWidth="1"/>
    <col min="13584" max="13584" width="3.28515625" style="381" customWidth="1"/>
    <col min="13585" max="13824" width="9" style="381"/>
    <col min="13825" max="13825" width="3.28515625" style="381" customWidth="1"/>
    <col min="13826" max="13826" width="2" style="381" customWidth="1"/>
    <col min="13827" max="13831" width="8.28515625" style="381" customWidth="1"/>
    <col min="13832" max="13832" width="3.28515625" style="381" customWidth="1"/>
    <col min="13833" max="13833" width="2" style="381" customWidth="1"/>
    <col min="13834" max="13834" width="7" style="381" customWidth="1"/>
    <col min="13835" max="13836" width="8.28515625" style="381" customWidth="1"/>
    <col min="13837" max="13837" width="8.5703125" style="381" customWidth="1"/>
    <col min="13838" max="13838" width="8.28515625" style="381" customWidth="1"/>
    <col min="13839" max="13839" width="2" style="381" customWidth="1"/>
    <col min="13840" max="13840" width="3.28515625" style="381" customWidth="1"/>
    <col min="13841" max="14080" width="9" style="381"/>
    <col min="14081" max="14081" width="3.28515625" style="381" customWidth="1"/>
    <col min="14082" max="14082" width="2" style="381" customWidth="1"/>
    <col min="14083" max="14087" width="8.28515625" style="381" customWidth="1"/>
    <col min="14088" max="14088" width="3.28515625" style="381" customWidth="1"/>
    <col min="14089" max="14089" width="2" style="381" customWidth="1"/>
    <col min="14090" max="14090" width="7" style="381" customWidth="1"/>
    <col min="14091" max="14092" width="8.28515625" style="381" customWidth="1"/>
    <col min="14093" max="14093" width="8.5703125" style="381" customWidth="1"/>
    <col min="14094" max="14094" width="8.28515625" style="381" customWidth="1"/>
    <col min="14095" max="14095" width="2" style="381" customWidth="1"/>
    <col min="14096" max="14096" width="3.28515625" style="381" customWidth="1"/>
    <col min="14097" max="14336" width="9" style="381"/>
    <col min="14337" max="14337" width="3.28515625" style="381" customWidth="1"/>
    <col min="14338" max="14338" width="2" style="381" customWidth="1"/>
    <col min="14339" max="14343" width="8.28515625" style="381" customWidth="1"/>
    <col min="14344" max="14344" width="3.28515625" style="381" customWidth="1"/>
    <col min="14345" max="14345" width="2" style="381" customWidth="1"/>
    <col min="14346" max="14346" width="7" style="381" customWidth="1"/>
    <col min="14347" max="14348" width="8.28515625" style="381" customWidth="1"/>
    <col min="14349" max="14349" width="8.5703125" style="381" customWidth="1"/>
    <col min="14350" max="14350" width="8.28515625" style="381" customWidth="1"/>
    <col min="14351" max="14351" width="2" style="381" customWidth="1"/>
    <col min="14352" max="14352" width="3.28515625" style="381" customWidth="1"/>
    <col min="14353" max="14592" width="9" style="381"/>
    <col min="14593" max="14593" width="3.28515625" style="381" customWidth="1"/>
    <col min="14594" max="14594" width="2" style="381" customWidth="1"/>
    <col min="14595" max="14599" width="8.28515625" style="381" customWidth="1"/>
    <col min="14600" max="14600" width="3.28515625" style="381" customWidth="1"/>
    <col min="14601" max="14601" width="2" style="381" customWidth="1"/>
    <col min="14602" max="14602" width="7" style="381" customWidth="1"/>
    <col min="14603" max="14604" width="8.28515625" style="381" customWidth="1"/>
    <col min="14605" max="14605" width="8.5703125" style="381" customWidth="1"/>
    <col min="14606" max="14606" width="8.28515625" style="381" customWidth="1"/>
    <col min="14607" max="14607" width="2" style="381" customWidth="1"/>
    <col min="14608" max="14608" width="3.28515625" style="381" customWidth="1"/>
    <col min="14609" max="14848" width="9" style="381"/>
    <col min="14849" max="14849" width="3.28515625" style="381" customWidth="1"/>
    <col min="14850" max="14850" width="2" style="381" customWidth="1"/>
    <col min="14851" max="14855" width="8.28515625" style="381" customWidth="1"/>
    <col min="14856" max="14856" width="3.28515625" style="381" customWidth="1"/>
    <col min="14857" max="14857" width="2" style="381" customWidth="1"/>
    <col min="14858" max="14858" width="7" style="381" customWidth="1"/>
    <col min="14859" max="14860" width="8.28515625" style="381" customWidth="1"/>
    <col min="14861" max="14861" width="8.5703125" style="381" customWidth="1"/>
    <col min="14862" max="14862" width="8.28515625" style="381" customWidth="1"/>
    <col min="14863" max="14863" width="2" style="381" customWidth="1"/>
    <col min="14864" max="14864" width="3.28515625" style="381" customWidth="1"/>
    <col min="14865" max="15104" width="9" style="381"/>
    <col min="15105" max="15105" width="3.28515625" style="381" customWidth="1"/>
    <col min="15106" max="15106" width="2" style="381" customWidth="1"/>
    <col min="15107" max="15111" width="8.28515625" style="381" customWidth="1"/>
    <col min="15112" max="15112" width="3.28515625" style="381" customWidth="1"/>
    <col min="15113" max="15113" width="2" style="381" customWidth="1"/>
    <col min="15114" max="15114" width="7" style="381" customWidth="1"/>
    <col min="15115" max="15116" width="8.28515625" style="381" customWidth="1"/>
    <col min="15117" max="15117" width="8.5703125" style="381" customWidth="1"/>
    <col min="15118" max="15118" width="8.28515625" style="381" customWidth="1"/>
    <col min="15119" max="15119" width="2" style="381" customWidth="1"/>
    <col min="15120" max="15120" width="3.28515625" style="381" customWidth="1"/>
    <col min="15121" max="15360" width="9" style="381"/>
    <col min="15361" max="15361" width="3.28515625" style="381" customWidth="1"/>
    <col min="15362" max="15362" width="2" style="381" customWidth="1"/>
    <col min="15363" max="15367" width="8.28515625" style="381" customWidth="1"/>
    <col min="15368" max="15368" width="3.28515625" style="381" customWidth="1"/>
    <col min="15369" max="15369" width="2" style="381" customWidth="1"/>
    <col min="15370" max="15370" width="7" style="381" customWidth="1"/>
    <col min="15371" max="15372" width="8.28515625" style="381" customWidth="1"/>
    <col min="15373" max="15373" width="8.5703125" style="381" customWidth="1"/>
    <col min="15374" max="15374" width="8.28515625" style="381" customWidth="1"/>
    <col min="15375" max="15375" width="2" style="381" customWidth="1"/>
    <col min="15376" max="15376" width="3.28515625" style="381" customWidth="1"/>
    <col min="15377" max="15616" width="9" style="381"/>
    <col min="15617" max="15617" width="3.28515625" style="381" customWidth="1"/>
    <col min="15618" max="15618" width="2" style="381" customWidth="1"/>
    <col min="15619" max="15623" width="8.28515625" style="381" customWidth="1"/>
    <col min="15624" max="15624" width="3.28515625" style="381" customWidth="1"/>
    <col min="15625" max="15625" width="2" style="381" customWidth="1"/>
    <col min="15626" max="15626" width="7" style="381" customWidth="1"/>
    <col min="15627" max="15628" width="8.28515625" style="381" customWidth="1"/>
    <col min="15629" max="15629" width="8.5703125" style="381" customWidth="1"/>
    <col min="15630" max="15630" width="8.28515625" style="381" customWidth="1"/>
    <col min="15631" max="15631" width="2" style="381" customWidth="1"/>
    <col min="15632" max="15632" width="3.28515625" style="381" customWidth="1"/>
    <col min="15633" max="15872" width="9" style="381"/>
    <col min="15873" max="15873" width="3.28515625" style="381" customWidth="1"/>
    <col min="15874" max="15874" width="2" style="381" customWidth="1"/>
    <col min="15875" max="15879" width="8.28515625" style="381" customWidth="1"/>
    <col min="15880" max="15880" width="3.28515625" style="381" customWidth="1"/>
    <col min="15881" max="15881" width="2" style="381" customWidth="1"/>
    <col min="15882" max="15882" width="7" style="381" customWidth="1"/>
    <col min="15883" max="15884" width="8.28515625" style="381" customWidth="1"/>
    <col min="15885" max="15885" width="8.5703125" style="381" customWidth="1"/>
    <col min="15886" max="15886" width="8.28515625" style="381" customWidth="1"/>
    <col min="15887" max="15887" width="2" style="381" customWidth="1"/>
    <col min="15888" max="15888" width="3.28515625" style="381" customWidth="1"/>
    <col min="15889" max="16128" width="9" style="381"/>
    <col min="16129" max="16129" width="3.28515625" style="381" customWidth="1"/>
    <col min="16130" max="16130" width="2" style="381" customWidth="1"/>
    <col min="16131" max="16135" width="8.28515625" style="381" customWidth="1"/>
    <col min="16136" max="16136" width="3.28515625" style="381" customWidth="1"/>
    <col min="16137" max="16137" width="2" style="381" customWidth="1"/>
    <col min="16138" max="16138" width="7" style="381" customWidth="1"/>
    <col min="16139" max="16140" width="8.28515625" style="381" customWidth="1"/>
    <col min="16141" max="16141" width="8.5703125" style="381" customWidth="1"/>
    <col min="16142" max="16142" width="8.28515625" style="381" customWidth="1"/>
    <col min="16143" max="16143" width="2" style="381" customWidth="1"/>
    <col min="16144" max="16144" width="3.28515625" style="381" customWidth="1"/>
    <col min="16145" max="16384" width="9" style="381"/>
  </cols>
  <sheetData>
    <row r="1" spans="1:16" ht="9.9499999999999993" customHeight="1">
      <c r="A1" s="379"/>
      <c r="B1" s="380"/>
      <c r="C1" s="380"/>
      <c r="E1" s="382"/>
      <c r="F1" s="383"/>
      <c r="G1" s="384"/>
      <c r="H1" s="384"/>
      <c r="I1" s="384"/>
      <c r="J1" s="384"/>
      <c r="K1" s="385"/>
      <c r="L1" s="386"/>
      <c r="M1" s="386"/>
      <c r="N1" s="387"/>
      <c r="O1" s="387"/>
      <c r="P1" s="388"/>
    </row>
    <row r="2" spans="1:16" ht="9.9499999999999993" customHeight="1">
      <c r="A2" s="1795"/>
      <c r="B2" s="1796"/>
      <c r="C2" s="1797"/>
      <c r="D2" s="1797"/>
      <c r="E2" s="1797"/>
      <c r="F2" s="1797"/>
      <c r="G2" s="1797"/>
      <c r="H2" s="1797"/>
      <c r="I2" s="1797"/>
      <c r="J2" s="1797"/>
      <c r="K2" s="1797"/>
      <c r="L2" s="1797"/>
      <c r="M2" s="1797"/>
      <c r="N2" s="1797"/>
      <c r="O2" s="389"/>
      <c r="P2" s="390"/>
    </row>
    <row r="3" spans="1:16" ht="9.9499999999999993" customHeight="1">
      <c r="A3" s="1798"/>
      <c r="B3" s="1797"/>
      <c r="C3" s="1797"/>
      <c r="D3" s="1797"/>
      <c r="E3" s="1797"/>
      <c r="F3" s="1797"/>
      <c r="G3" s="1797"/>
      <c r="H3" s="1797"/>
      <c r="I3" s="1797"/>
      <c r="J3" s="1797"/>
      <c r="K3" s="1797"/>
      <c r="L3" s="1797"/>
      <c r="M3" s="1797"/>
      <c r="N3" s="1797"/>
      <c r="O3" s="389"/>
      <c r="P3" s="390"/>
    </row>
    <row r="4" spans="1:16" ht="15" customHeight="1">
      <c r="A4" s="391"/>
      <c r="B4" s="392"/>
      <c r="C4" s="392"/>
      <c r="D4" s="392"/>
      <c r="E4" s="393"/>
      <c r="F4" s="394"/>
      <c r="G4" s="394"/>
      <c r="H4" s="394"/>
      <c r="I4" s="394"/>
      <c r="J4" s="394"/>
      <c r="K4" s="395"/>
      <c r="L4" s="395"/>
      <c r="M4" s="395"/>
      <c r="N4" s="396"/>
      <c r="O4" s="397"/>
      <c r="P4" s="388"/>
    </row>
    <row r="5" spans="1:16" ht="15" customHeight="1">
      <c r="A5" s="398"/>
      <c r="B5" s="399"/>
      <c r="C5" s="399"/>
      <c r="D5" s="399"/>
      <c r="E5" s="399"/>
      <c r="F5" s="399"/>
      <c r="G5" s="399"/>
      <c r="H5" s="399"/>
      <c r="I5" s="399"/>
      <c r="J5" s="399"/>
      <c r="K5" s="400"/>
      <c r="L5" s="400"/>
      <c r="M5" s="400"/>
      <c r="N5" s="401"/>
      <c r="O5" s="402"/>
      <c r="P5" s="403"/>
    </row>
    <row r="6" spans="1:16" ht="15" customHeight="1">
      <c r="A6" s="404"/>
      <c r="B6" s="405"/>
      <c r="C6" s="1799"/>
      <c r="D6" s="1799"/>
      <c r="E6" s="1799"/>
      <c r="F6" s="1799"/>
      <c r="G6" s="405"/>
      <c r="H6" s="405"/>
      <c r="I6" s="405"/>
      <c r="J6" s="405"/>
      <c r="K6" s="400"/>
      <c r="L6" s="400"/>
      <c r="M6" s="400"/>
      <c r="N6" s="401"/>
      <c r="O6" s="402"/>
      <c r="P6" s="406"/>
    </row>
    <row r="7" spans="1:16" ht="7.5" customHeight="1">
      <c r="A7" s="407"/>
      <c r="B7" s="384"/>
      <c r="C7" s="1800"/>
      <c r="D7" s="1800"/>
      <c r="E7" s="1800"/>
      <c r="F7" s="1800"/>
      <c r="G7" s="384"/>
      <c r="H7" s="384"/>
      <c r="I7" s="384"/>
      <c r="J7" s="384"/>
      <c r="K7" s="408"/>
      <c r="L7" s="408"/>
      <c r="M7" s="408"/>
      <c r="N7" s="402"/>
      <c r="O7" s="402"/>
      <c r="P7" s="406"/>
    </row>
    <row r="8" spans="1:16" ht="13.5" customHeight="1">
      <c r="A8" s="409"/>
      <c r="B8" s="410"/>
      <c r="C8" s="1801"/>
      <c r="D8" s="1801"/>
      <c r="E8" s="1801"/>
      <c r="F8" s="1801"/>
      <c r="G8" s="411"/>
      <c r="H8" s="412"/>
      <c r="I8" s="412"/>
      <c r="J8" s="412"/>
      <c r="K8" s="412"/>
      <c r="L8" s="412"/>
      <c r="M8" s="411"/>
      <c r="N8" s="412"/>
      <c r="O8" s="413"/>
      <c r="P8" s="406"/>
    </row>
    <row r="9" spans="1:16" ht="12.75" customHeight="1">
      <c r="A9" s="407"/>
      <c r="B9" s="731"/>
      <c r="C9" s="731"/>
      <c r="D9" s="731"/>
      <c r="E9" s="731"/>
      <c r="F9" s="1802" t="s">
        <v>383</v>
      </c>
      <c r="G9" s="1802"/>
      <c r="H9" s="1803">
        <v>45933</v>
      </c>
      <c r="I9" s="1803"/>
      <c r="J9" s="1803"/>
      <c r="K9" s="1803"/>
      <c r="L9" s="731"/>
      <c r="M9" s="731"/>
      <c r="N9" s="731"/>
      <c r="O9" s="731"/>
      <c r="P9" s="406"/>
    </row>
    <row r="10" spans="1:16" ht="9.75" hidden="1" customHeight="1">
      <c r="A10" s="407"/>
      <c r="B10" s="453"/>
      <c r="C10" s="1786"/>
      <c r="D10" s="1786"/>
      <c r="E10" s="1786"/>
      <c r="F10" s="1786"/>
      <c r="G10" s="453"/>
      <c r="H10" s="453"/>
      <c r="I10" s="453"/>
      <c r="J10" s="453"/>
      <c r="K10" s="454"/>
      <c r="L10" s="454"/>
      <c r="M10" s="454"/>
      <c r="N10" s="455"/>
      <c r="O10" s="455"/>
      <c r="P10" s="406"/>
    </row>
    <row r="11" spans="1:16" ht="15" hidden="1" customHeight="1">
      <c r="A11" s="407"/>
      <c r="B11" s="453"/>
      <c r="C11" s="453"/>
      <c r="D11" s="453"/>
      <c r="E11" s="453"/>
      <c r="F11" s="453"/>
      <c r="G11" s="453"/>
      <c r="H11" s="453"/>
      <c r="I11" s="453"/>
      <c r="J11" s="453"/>
      <c r="K11" s="454"/>
      <c r="L11" s="454"/>
      <c r="M11" s="454"/>
      <c r="N11" s="455"/>
      <c r="O11" s="455"/>
      <c r="P11" s="406"/>
    </row>
    <row r="12" spans="1:16" ht="15" customHeight="1">
      <c r="A12" s="407"/>
      <c r="B12" s="1787" t="s">
        <v>564</v>
      </c>
      <c r="C12" s="1787"/>
      <c r="D12" s="1787"/>
      <c r="E12" s="1787"/>
      <c r="F12" s="1787"/>
      <c r="G12" s="1787"/>
      <c r="H12" s="1787"/>
      <c r="I12" s="1787"/>
      <c r="J12" s="1787"/>
      <c r="K12" s="1787"/>
      <c r="L12" s="1787"/>
      <c r="M12" s="1787"/>
      <c r="N12" s="1787"/>
      <c r="O12" s="1787"/>
      <c r="P12" s="406"/>
    </row>
    <row r="13" spans="1:16" ht="9.9499999999999993" customHeight="1">
      <c r="A13" s="414"/>
      <c r="B13" s="415"/>
      <c r="C13" s="415"/>
      <c r="D13" s="415"/>
      <c r="E13" s="415"/>
      <c r="F13" s="415"/>
      <c r="G13" s="415"/>
      <c r="H13" s="415"/>
      <c r="I13" s="415"/>
      <c r="J13" s="415"/>
      <c r="K13" s="415"/>
      <c r="L13" s="415"/>
      <c r="M13" s="415"/>
      <c r="N13" s="415"/>
      <c r="O13" s="415"/>
      <c r="P13" s="416"/>
    </row>
    <row r="14" spans="1:16" ht="9.9499999999999993" customHeight="1">
      <c r="A14" s="414"/>
      <c r="B14" s="1775" t="s">
        <v>188</v>
      </c>
      <c r="C14" s="1776"/>
      <c r="D14" s="1776"/>
      <c r="E14" s="1776"/>
      <c r="F14" s="1776"/>
      <c r="G14" s="1777"/>
      <c r="H14" s="415"/>
      <c r="I14" s="1775" t="s">
        <v>189</v>
      </c>
      <c r="J14" s="1776"/>
      <c r="K14" s="1776"/>
      <c r="L14" s="1776"/>
      <c r="M14" s="1776"/>
      <c r="N14" s="1776"/>
      <c r="O14" s="1777"/>
      <c r="P14" s="416"/>
    </row>
    <row r="15" spans="1:16" ht="9.9499999999999993" customHeight="1">
      <c r="A15" s="414"/>
      <c r="B15" s="1778"/>
      <c r="C15" s="1779"/>
      <c r="D15" s="1779"/>
      <c r="E15" s="1779"/>
      <c r="F15" s="1779"/>
      <c r="G15" s="1780"/>
      <c r="H15" s="415"/>
      <c r="I15" s="1778"/>
      <c r="J15" s="1779"/>
      <c r="K15" s="1779"/>
      <c r="L15" s="1779"/>
      <c r="M15" s="1779"/>
      <c r="N15" s="1779"/>
      <c r="O15" s="1780"/>
      <c r="P15" s="416"/>
    </row>
    <row r="16" spans="1:16" ht="9.9499999999999993" customHeight="1">
      <c r="A16" s="417"/>
      <c r="B16" s="418"/>
      <c r="C16" s="418"/>
      <c r="D16" s="418"/>
      <c r="E16" s="418"/>
      <c r="F16" s="418"/>
      <c r="G16" s="419"/>
      <c r="H16" s="415"/>
      <c r="I16" s="420"/>
      <c r="J16" s="1788" t="s">
        <v>304</v>
      </c>
      <c r="K16" s="1789"/>
      <c r="L16" s="1789"/>
      <c r="M16" s="1790"/>
      <c r="N16" s="1791"/>
      <c r="O16" s="419"/>
      <c r="P16" s="416"/>
    </row>
    <row r="17" spans="1:17" ht="5.0999999999999996" customHeight="1">
      <c r="A17" s="417"/>
      <c r="B17" s="415"/>
      <c r="C17" s="421"/>
      <c r="D17" s="421"/>
      <c r="E17" s="421"/>
      <c r="F17" s="421"/>
      <c r="G17" s="422"/>
      <c r="H17" s="415"/>
      <c r="I17" s="423"/>
      <c r="J17" s="1789"/>
      <c r="K17" s="1789"/>
      <c r="L17" s="1789"/>
      <c r="M17" s="1790"/>
      <c r="N17" s="1791"/>
      <c r="O17" s="424"/>
      <c r="P17" s="416"/>
    </row>
    <row r="18" spans="1:17" ht="9.9499999999999993" customHeight="1">
      <c r="A18" s="417"/>
      <c r="B18" s="415"/>
      <c r="C18" s="425" t="s">
        <v>190</v>
      </c>
      <c r="D18" s="426"/>
      <c r="E18" s="426"/>
      <c r="F18" s="427"/>
      <c r="G18" s="428"/>
      <c r="H18" s="415"/>
      <c r="I18" s="423"/>
      <c r="J18" s="1789"/>
      <c r="K18" s="1789"/>
      <c r="L18" s="1789"/>
      <c r="M18" s="1790"/>
      <c r="N18" s="1791"/>
      <c r="O18" s="428"/>
      <c r="P18" s="416"/>
    </row>
    <row r="19" spans="1:17" ht="9.9499999999999993" customHeight="1">
      <c r="A19" s="417"/>
      <c r="B19" s="415"/>
      <c r="C19" s="429" t="s">
        <v>191</v>
      </c>
      <c r="D19" s="430" t="s">
        <v>760</v>
      </c>
      <c r="E19" s="426"/>
      <c r="F19" s="431"/>
      <c r="G19" s="432"/>
      <c r="H19" s="415"/>
      <c r="I19" s="423"/>
      <c r="J19" s="1789"/>
      <c r="K19" s="1789"/>
      <c r="L19" s="1789"/>
      <c r="M19" s="1790"/>
      <c r="N19" s="1791"/>
      <c r="O19" s="428"/>
      <c r="P19" s="416"/>
    </row>
    <row r="20" spans="1:17" ht="9.9499999999999993" customHeight="1">
      <c r="A20" s="417"/>
      <c r="B20" s="415"/>
      <c r="C20" s="429" t="s">
        <v>193</v>
      </c>
      <c r="D20" s="426" t="s">
        <v>194</v>
      </c>
      <c r="E20" s="426"/>
      <c r="F20" s="427"/>
      <c r="G20" s="428"/>
      <c r="H20" s="415"/>
      <c r="I20" s="423"/>
      <c r="J20" s="1789"/>
      <c r="K20" s="1789"/>
      <c r="L20" s="1789"/>
      <c r="M20" s="1790"/>
      <c r="N20" s="1791"/>
      <c r="O20" s="428"/>
      <c r="P20" s="416"/>
    </row>
    <row r="21" spans="1:17" ht="9.9499999999999993" customHeight="1">
      <c r="A21" s="417"/>
      <c r="B21" s="415"/>
      <c r="C21" s="456" t="s">
        <v>195</v>
      </c>
      <c r="D21" s="457"/>
      <c r="E21" s="433"/>
      <c r="F21" s="433"/>
      <c r="G21" s="428"/>
      <c r="H21" s="415"/>
      <c r="I21" s="423"/>
      <c r="J21" s="1789"/>
      <c r="K21" s="1789"/>
      <c r="L21" s="1789"/>
      <c r="M21" s="1790"/>
      <c r="N21" s="1791"/>
      <c r="O21" s="428"/>
      <c r="P21" s="416"/>
    </row>
    <row r="22" spans="1:17" ht="5.0999999999999996" customHeight="1">
      <c r="A22" s="417"/>
      <c r="B22" s="415"/>
      <c r="C22" s="456"/>
      <c r="D22" s="457"/>
      <c r="E22" s="433"/>
      <c r="F22" s="433"/>
      <c r="G22" s="428"/>
      <c r="H22" s="415"/>
      <c r="I22" s="423"/>
      <c r="J22" s="1789"/>
      <c r="K22" s="1789"/>
      <c r="L22" s="1789"/>
      <c r="M22" s="1790"/>
      <c r="N22" s="1791"/>
      <c r="O22" s="428"/>
      <c r="P22" s="416"/>
    </row>
    <row r="23" spans="1:17" ht="9.9499999999999993" customHeight="1">
      <c r="A23" s="417"/>
      <c r="B23" s="434"/>
      <c r="C23" s="435"/>
      <c r="D23" s="435"/>
      <c r="E23" s="435"/>
      <c r="F23" s="435"/>
      <c r="G23" s="436"/>
      <c r="H23" s="415"/>
      <c r="I23" s="437"/>
      <c r="J23" s="1792"/>
      <c r="K23" s="1792"/>
      <c r="L23" s="1792"/>
      <c r="M23" s="1793"/>
      <c r="N23" s="1794"/>
      <c r="O23" s="436"/>
      <c r="P23" s="416"/>
    </row>
    <row r="24" spans="1:17" ht="9.9499999999999993" customHeight="1">
      <c r="A24" s="414"/>
      <c r="B24" s="415"/>
      <c r="C24" s="427"/>
      <c r="D24" s="427"/>
      <c r="E24" s="427"/>
      <c r="F24" s="427"/>
      <c r="G24" s="427"/>
      <c r="H24" s="415"/>
      <c r="I24" s="415"/>
      <c r="J24" s="427"/>
      <c r="K24" s="427"/>
      <c r="L24" s="427"/>
      <c r="M24" s="427"/>
      <c r="N24" s="427"/>
      <c r="O24" s="427"/>
      <c r="P24" s="416"/>
    </row>
    <row r="25" spans="1:17" ht="9.9499999999999993" customHeight="1">
      <c r="A25" s="414"/>
      <c r="B25" s="1775" t="s">
        <v>196</v>
      </c>
      <c r="C25" s="1776"/>
      <c r="D25" s="1776"/>
      <c r="E25" s="1776"/>
      <c r="F25" s="1776"/>
      <c r="G25" s="1777"/>
      <c r="H25" s="438"/>
      <c r="I25" s="1775" t="s">
        <v>570</v>
      </c>
      <c r="J25" s="1776"/>
      <c r="K25" s="1776"/>
      <c r="L25" s="1776"/>
      <c r="M25" s="1776"/>
      <c r="N25" s="1776"/>
      <c r="O25" s="2055"/>
      <c r="P25" s="416"/>
    </row>
    <row r="26" spans="1:17" ht="9.9499999999999993" customHeight="1">
      <c r="A26" s="414"/>
      <c r="B26" s="1778"/>
      <c r="C26" s="1779"/>
      <c r="D26" s="1779"/>
      <c r="E26" s="1779"/>
      <c r="F26" s="1779"/>
      <c r="G26" s="1780"/>
      <c r="H26" s="438"/>
      <c r="I26" s="1778"/>
      <c r="J26" s="1779"/>
      <c r="K26" s="1779"/>
      <c r="L26" s="1779"/>
      <c r="M26" s="1779"/>
      <c r="N26" s="1779"/>
      <c r="O26" s="2056"/>
      <c r="P26" s="416"/>
    </row>
    <row r="27" spans="1:17" ht="9.9499999999999993" customHeight="1">
      <c r="A27" s="414"/>
      <c r="B27" s="446"/>
      <c r="C27" s="728"/>
      <c r="D27" s="447"/>
      <c r="E27" s="447"/>
      <c r="F27" s="447"/>
      <c r="G27" s="448"/>
      <c r="H27" s="415"/>
      <c r="I27" s="463"/>
      <c r="J27" s="464"/>
      <c r="K27" s="464"/>
      <c r="L27" s="464"/>
      <c r="M27" s="464"/>
      <c r="N27" s="464"/>
      <c r="O27" s="465"/>
      <c r="P27" s="416"/>
    </row>
    <row r="28" spans="1:17" ht="11.25" customHeight="1">
      <c r="A28" s="414"/>
      <c r="B28" s="449"/>
      <c r="C28" s="1781" t="s">
        <v>569</v>
      </c>
      <c r="D28" s="1782"/>
      <c r="E28" s="1782"/>
      <c r="F28" s="1782"/>
      <c r="G28" s="2076"/>
      <c r="H28" s="415"/>
      <c r="I28" s="1783"/>
      <c r="J28" s="1784"/>
      <c r="K28" s="1784"/>
      <c r="L28" s="1784"/>
      <c r="M28" s="1784"/>
      <c r="N28" s="1784"/>
      <c r="O28" s="1785"/>
      <c r="P28" s="416"/>
    </row>
    <row r="29" spans="1:17" ht="11.25" customHeight="1">
      <c r="A29" s="414"/>
      <c r="B29" s="449"/>
      <c r="C29" s="717" t="s">
        <v>566</v>
      </c>
      <c r="D29" s="443"/>
      <c r="E29" s="443"/>
      <c r="F29" s="171"/>
      <c r="G29" s="172" t="s">
        <v>197</v>
      </c>
      <c r="H29" s="415"/>
      <c r="I29" s="1783" t="s">
        <v>568</v>
      </c>
      <c r="J29" s="1766"/>
      <c r="K29" s="1766"/>
      <c r="L29" s="1766"/>
      <c r="M29" s="1766"/>
      <c r="N29" s="1766"/>
      <c r="O29" s="2057"/>
      <c r="P29" s="416"/>
      <c r="Q29" s="543"/>
    </row>
    <row r="30" spans="1:17" ht="9.9499999999999993" customHeight="1">
      <c r="A30" s="414"/>
      <c r="B30" s="449"/>
      <c r="C30" s="717" t="s">
        <v>567</v>
      </c>
      <c r="D30" s="443"/>
      <c r="E30" s="443"/>
      <c r="F30" s="171"/>
      <c r="G30" s="172" t="s">
        <v>198</v>
      </c>
      <c r="H30" s="415"/>
      <c r="I30" s="466"/>
      <c r="O30" s="468"/>
      <c r="P30" s="416"/>
    </row>
    <row r="31" spans="1:17" ht="9.9499999999999993" customHeight="1">
      <c r="A31" s="414"/>
      <c r="B31" s="449"/>
      <c r="C31" s="717"/>
      <c r="D31" s="443"/>
      <c r="E31" s="443"/>
      <c r="F31" s="171"/>
      <c r="G31" s="172"/>
      <c r="H31" s="415"/>
      <c r="I31" s="466"/>
      <c r="J31" s="467"/>
      <c r="K31" s="467"/>
      <c r="L31" s="467"/>
      <c r="M31" s="467"/>
      <c r="N31" s="467"/>
      <c r="O31" s="468"/>
      <c r="P31" s="416"/>
    </row>
    <row r="32" spans="1:17" ht="9.9499999999999993" customHeight="1">
      <c r="A32" s="414"/>
      <c r="B32" s="449"/>
      <c r="C32" s="717"/>
      <c r="D32" s="443"/>
      <c r="E32" s="443"/>
      <c r="F32" s="171"/>
      <c r="G32" s="172"/>
      <c r="H32" s="415"/>
      <c r="I32" s="469"/>
      <c r="J32" s="470"/>
      <c r="K32" s="470"/>
      <c r="L32" s="470"/>
      <c r="M32" s="470"/>
      <c r="N32" s="470"/>
      <c r="O32" s="471"/>
      <c r="P32" s="416"/>
    </row>
    <row r="33" spans="1:16" ht="9.9499999999999993" customHeight="1">
      <c r="A33" s="414"/>
      <c r="B33" s="458"/>
      <c r="C33" s="717"/>
      <c r="D33" s="443"/>
      <c r="E33" s="443"/>
      <c r="F33" s="171"/>
      <c r="G33" s="172"/>
      <c r="H33" s="415"/>
      <c r="I33" s="439"/>
      <c r="J33" s="439"/>
      <c r="K33" s="439"/>
      <c r="L33" s="439"/>
      <c r="M33" s="439"/>
      <c r="N33" s="439"/>
      <c r="O33" s="738"/>
      <c r="P33" s="416"/>
    </row>
    <row r="34" spans="1:16" ht="9.9499999999999993" customHeight="1">
      <c r="A34" s="414"/>
      <c r="B34" s="449"/>
      <c r="C34" s="717"/>
      <c r="D34" s="443"/>
      <c r="E34" s="443"/>
      <c r="F34" s="171"/>
      <c r="G34" s="172"/>
      <c r="H34" s="415"/>
      <c r="I34" s="439"/>
      <c r="J34" s="439"/>
      <c r="K34" s="439"/>
      <c r="L34" s="439"/>
      <c r="M34" s="439"/>
      <c r="N34" s="439"/>
      <c r="O34" s="738"/>
      <c r="P34" s="416"/>
    </row>
    <row r="35" spans="1:16" ht="11.45" customHeight="1">
      <c r="A35" s="414"/>
      <c r="B35" s="449"/>
      <c r="C35" s="718"/>
      <c r="D35" s="491"/>
      <c r="E35" s="491"/>
      <c r="F35" s="491"/>
      <c r="G35" s="492"/>
      <c r="H35" s="415"/>
      <c r="O35" s="738"/>
      <c r="P35" s="416"/>
    </row>
    <row r="36" spans="1:16" ht="9.9499999999999993" customHeight="1">
      <c r="A36" s="414"/>
      <c r="B36" s="449"/>
      <c r="D36" s="725"/>
      <c r="E36" s="727"/>
      <c r="O36" s="739"/>
      <c r="P36" s="416"/>
    </row>
    <row r="37" spans="1:16" ht="9.9499999999999993" customHeight="1">
      <c r="A37" s="414"/>
      <c r="B37" s="449"/>
      <c r="D37" s="726"/>
      <c r="O37" s="739"/>
      <c r="P37" s="416"/>
    </row>
    <row r="38" spans="1:16" ht="9.9499999999999993" customHeight="1">
      <c r="A38" s="414"/>
      <c r="B38" s="449"/>
      <c r="C38" s="425"/>
      <c r="D38" s="489"/>
      <c r="E38" s="1750" t="s">
        <v>199</v>
      </c>
      <c r="F38" s="1751"/>
      <c r="G38" s="1751"/>
      <c r="H38" s="1751"/>
      <c r="I38" s="1751"/>
      <c r="J38" s="1751"/>
      <c r="K38" s="1751"/>
      <c r="L38" s="1751"/>
      <c r="O38" s="739"/>
      <c r="P38" s="416"/>
    </row>
    <row r="39" spans="1:16" ht="9.9499999999999993" customHeight="1">
      <c r="A39" s="414"/>
      <c r="B39" s="449"/>
      <c r="C39" s="486"/>
      <c r="D39" s="172"/>
      <c r="E39" s="1750"/>
      <c r="F39" s="1751"/>
      <c r="G39" s="1751"/>
      <c r="H39" s="1751"/>
      <c r="I39" s="1751"/>
      <c r="J39" s="1751"/>
      <c r="K39" s="1751"/>
      <c r="L39" s="1751"/>
      <c r="O39" s="739"/>
      <c r="P39" s="416"/>
    </row>
    <row r="40" spans="1:16" ht="9.9499999999999993" customHeight="1">
      <c r="A40" s="414"/>
      <c r="B40" s="449"/>
      <c r="C40" s="475"/>
      <c r="D40" s="172"/>
      <c r="E40" s="734"/>
      <c r="F40" s="1768" t="s">
        <v>569</v>
      </c>
      <c r="G40" s="1768"/>
      <c r="H40" s="1768"/>
      <c r="I40" s="1768"/>
      <c r="J40" s="1768"/>
      <c r="K40" s="1768"/>
      <c r="L40" s="737"/>
      <c r="O40" s="739"/>
      <c r="P40" s="416"/>
    </row>
    <row r="41" spans="1:16" ht="9.9499999999999993" customHeight="1">
      <c r="A41" s="414"/>
      <c r="B41" s="449"/>
      <c r="C41" s="475"/>
      <c r="D41" s="172"/>
      <c r="E41" s="730"/>
      <c r="G41" s="744" t="s">
        <v>200</v>
      </c>
      <c r="H41" s="736"/>
      <c r="I41" s="727"/>
      <c r="J41" s="736">
        <v>-0.25</v>
      </c>
      <c r="L41" s="440"/>
      <c r="O41" s="740"/>
      <c r="P41" s="416"/>
    </row>
    <row r="42" spans="1:16" ht="10.5" customHeight="1">
      <c r="A42" s="414"/>
      <c r="B42" s="449"/>
      <c r="C42" s="475"/>
      <c r="D42" s="490"/>
      <c r="E42" s="730"/>
      <c r="G42" s="742" t="s">
        <v>215</v>
      </c>
      <c r="H42" s="743"/>
      <c r="J42" s="743">
        <v>-0.32500000000000001</v>
      </c>
      <c r="L42" s="440"/>
      <c r="O42" s="440"/>
      <c r="P42" s="416"/>
    </row>
    <row r="43" spans="1:16" ht="9.9499999999999993" customHeight="1">
      <c r="A43" s="414"/>
      <c r="B43" s="449"/>
      <c r="C43" s="475"/>
      <c r="D43" s="487"/>
      <c r="E43" s="730"/>
      <c r="G43" s="742" t="s">
        <v>216</v>
      </c>
      <c r="H43" s="743"/>
      <c r="J43" s="743">
        <v>-0.55000000000000004</v>
      </c>
      <c r="L43" s="440"/>
      <c r="O43" s="440"/>
      <c r="P43" s="416"/>
    </row>
    <row r="44" spans="1:16" ht="9.9499999999999993" customHeight="1">
      <c r="A44" s="414"/>
      <c r="B44" s="449"/>
      <c r="D44" s="716"/>
      <c r="E44" s="730"/>
      <c r="F44" s="715"/>
      <c r="G44" s="742" t="s">
        <v>217</v>
      </c>
      <c r="H44" s="715"/>
      <c r="J44" s="743">
        <v>-0.65</v>
      </c>
      <c r="L44" s="440"/>
      <c r="O44" s="440"/>
      <c r="P44" s="416"/>
    </row>
    <row r="45" spans="1:16" ht="9.9499999999999993" customHeight="1">
      <c r="A45" s="414"/>
      <c r="B45" s="449"/>
      <c r="D45" s="487"/>
      <c r="E45" s="719"/>
      <c r="F45" s="720"/>
      <c r="G45" s="720"/>
      <c r="H45" s="720"/>
      <c r="I45" s="720"/>
      <c r="J45" s="720"/>
      <c r="K45" s="720"/>
      <c r="L45" s="721"/>
      <c r="O45" s="440"/>
      <c r="P45" s="416"/>
    </row>
    <row r="46" spans="1:16" ht="9.9499999999999993" customHeight="1">
      <c r="A46" s="414"/>
      <c r="B46" s="449"/>
      <c r="D46" s="487"/>
      <c r="E46" s="1744" t="s">
        <v>350</v>
      </c>
      <c r="F46" s="1745"/>
      <c r="G46" s="1745"/>
      <c r="H46" s="1745"/>
      <c r="I46" s="1745"/>
      <c r="J46" s="1745"/>
      <c r="K46" s="1745"/>
      <c r="L46" s="1746"/>
      <c r="O46" s="440"/>
      <c r="P46" s="416"/>
    </row>
    <row r="47" spans="1:16" ht="9.9499999999999993" customHeight="1">
      <c r="A47" s="414"/>
      <c r="B47" s="741"/>
      <c r="C47" s="485"/>
      <c r="D47" s="488"/>
      <c r="E47" s="722"/>
      <c r="F47" s="723"/>
      <c r="G47" s="723"/>
      <c r="H47" s="723"/>
      <c r="I47" s="723"/>
      <c r="J47" s="723"/>
      <c r="K47" s="723"/>
      <c r="L47" s="724"/>
      <c r="M47" s="735"/>
      <c r="N47" s="735"/>
      <c r="O47" s="737"/>
      <c r="P47" s="416"/>
    </row>
    <row r="48" spans="1:16" ht="9.9499999999999993" customHeight="1">
      <c r="A48" s="414"/>
      <c r="B48" s="1747" t="s">
        <v>201</v>
      </c>
      <c r="C48" s="1748"/>
      <c r="D48" s="1748"/>
      <c r="E48" s="1748"/>
      <c r="F48" s="1748"/>
      <c r="G48" s="1748"/>
      <c r="H48" s="1748"/>
      <c r="I48" s="1748"/>
      <c r="J48" s="1748"/>
      <c r="K48" s="1748"/>
      <c r="L48" s="1748"/>
      <c r="M48" s="1748"/>
      <c r="N48" s="1748"/>
      <c r="O48" s="1749"/>
      <c r="P48" s="416"/>
    </row>
    <row r="49" spans="1:16" ht="9.9499999999999993" customHeight="1">
      <c r="A49" s="414"/>
      <c r="B49" s="1750"/>
      <c r="C49" s="1751"/>
      <c r="D49" s="1751"/>
      <c r="E49" s="1751"/>
      <c r="F49" s="1751"/>
      <c r="G49" s="1751"/>
      <c r="H49" s="1751"/>
      <c r="I49" s="1751"/>
      <c r="J49" s="1751"/>
      <c r="K49" s="1751"/>
      <c r="L49" s="1751"/>
      <c r="M49" s="1751"/>
      <c r="N49" s="1751"/>
      <c r="O49" s="1752"/>
      <c r="P49" s="416"/>
    </row>
    <row r="50" spans="1:16">
      <c r="A50" s="414"/>
      <c r="B50" s="2049" t="s">
        <v>424</v>
      </c>
      <c r="C50" s="2050"/>
      <c r="D50" s="2050"/>
      <c r="E50" s="2050"/>
      <c r="F50" s="2050"/>
      <c r="G50" s="2050"/>
      <c r="H50" s="2050"/>
      <c r="I50" s="2050"/>
      <c r="J50" s="2050"/>
      <c r="K50" s="2050"/>
      <c r="L50" s="2050"/>
      <c r="M50" s="2050"/>
      <c r="N50" s="2050"/>
      <c r="O50" s="2051"/>
      <c r="P50" s="416"/>
    </row>
    <row r="51" spans="1:16">
      <c r="A51" s="414"/>
      <c r="B51" s="2049"/>
      <c r="C51" s="2050"/>
      <c r="D51" s="2050"/>
      <c r="E51" s="2050"/>
      <c r="F51" s="2050"/>
      <c r="G51" s="2050"/>
      <c r="H51" s="2050"/>
      <c r="I51" s="2050"/>
      <c r="J51" s="2050"/>
      <c r="K51" s="2050"/>
      <c r="L51" s="2050"/>
      <c r="M51" s="2050"/>
      <c r="N51" s="2050"/>
      <c r="O51" s="2051"/>
      <c r="P51" s="416"/>
    </row>
    <row r="52" spans="1:16" ht="9.9499999999999993" customHeight="1">
      <c r="A52" s="414"/>
      <c r="B52" s="2049"/>
      <c r="C52" s="2050"/>
      <c r="D52" s="2050"/>
      <c r="E52" s="2050"/>
      <c r="F52" s="2050"/>
      <c r="G52" s="2050"/>
      <c r="H52" s="2050"/>
      <c r="I52" s="2050"/>
      <c r="J52" s="2050"/>
      <c r="K52" s="2050"/>
      <c r="L52" s="2050"/>
      <c r="M52" s="2050"/>
      <c r="N52" s="2050"/>
      <c r="O52" s="2051"/>
      <c r="P52" s="416"/>
    </row>
    <row r="53" spans="1:16" ht="9.9499999999999993" customHeight="1">
      <c r="A53" s="441"/>
      <c r="B53" s="2049"/>
      <c r="C53" s="2050"/>
      <c r="D53" s="2050"/>
      <c r="E53" s="2050"/>
      <c r="F53" s="2050"/>
      <c r="G53" s="2050"/>
      <c r="H53" s="2050"/>
      <c r="I53" s="2050"/>
      <c r="J53" s="2050"/>
      <c r="K53" s="2050"/>
      <c r="L53" s="2050"/>
      <c r="M53" s="2050"/>
      <c r="N53" s="2050"/>
      <c r="O53" s="2051"/>
      <c r="P53" s="442"/>
    </row>
    <row r="54" spans="1:16" ht="9.9499999999999993" customHeight="1">
      <c r="A54" s="441"/>
      <c r="B54" s="2049"/>
      <c r="C54" s="2050"/>
      <c r="D54" s="2050"/>
      <c r="E54" s="2050"/>
      <c r="F54" s="2050"/>
      <c r="G54" s="2050"/>
      <c r="H54" s="2050"/>
      <c r="I54" s="2050"/>
      <c r="J54" s="2050"/>
      <c r="K54" s="2050"/>
      <c r="L54" s="2050"/>
      <c r="M54" s="2050"/>
      <c r="N54" s="2050"/>
      <c r="O54" s="2051"/>
      <c r="P54" s="442"/>
    </row>
    <row r="55" spans="1:16" ht="9.9499999999999993" customHeight="1">
      <c r="A55" s="441"/>
      <c r="B55" s="2049"/>
      <c r="C55" s="2050"/>
      <c r="D55" s="2050"/>
      <c r="E55" s="2050"/>
      <c r="F55" s="2050"/>
      <c r="G55" s="2050"/>
      <c r="H55" s="2050"/>
      <c r="I55" s="2050"/>
      <c r="J55" s="2050"/>
      <c r="K55" s="2050"/>
      <c r="L55" s="2050"/>
      <c r="M55" s="2050"/>
      <c r="N55" s="2050"/>
      <c r="O55" s="2051"/>
      <c r="P55" s="442"/>
    </row>
    <row r="56" spans="1:16" ht="9.9499999999999993" customHeight="1">
      <c r="A56" s="441"/>
      <c r="B56" s="2052"/>
      <c r="C56" s="2053"/>
      <c r="D56" s="2053"/>
      <c r="E56" s="2053"/>
      <c r="F56" s="2053"/>
      <c r="G56" s="2053"/>
      <c r="H56" s="2053"/>
      <c r="I56" s="2053"/>
      <c r="J56" s="2053"/>
      <c r="K56" s="2053"/>
      <c r="L56" s="2053"/>
      <c r="M56" s="2053"/>
      <c r="N56" s="2053"/>
      <c r="O56" s="2054"/>
      <c r="P56" s="442"/>
    </row>
    <row r="57" spans="1:16" ht="9.9499999999999993" customHeight="1">
      <c r="A57" s="441"/>
      <c r="B57" s="1747"/>
      <c r="C57" s="1754"/>
      <c r="D57" s="1754"/>
      <c r="E57" s="1754"/>
      <c r="F57" s="1754"/>
      <c r="G57" s="1754"/>
      <c r="H57" s="1754"/>
      <c r="I57" s="1754"/>
      <c r="J57" s="1754"/>
      <c r="K57" s="1754"/>
      <c r="L57" s="1754"/>
      <c r="M57" s="1754"/>
      <c r="N57" s="1754"/>
      <c r="O57" s="1755"/>
      <c r="P57" s="442"/>
    </row>
    <row r="58" spans="1:16" ht="9.9499999999999993" customHeight="1">
      <c r="A58" s="441"/>
      <c r="B58" s="1756"/>
      <c r="C58" s="1757"/>
      <c r="D58" s="1757"/>
      <c r="E58" s="1757"/>
      <c r="F58" s="1757"/>
      <c r="G58" s="1757"/>
      <c r="H58" s="1757"/>
      <c r="I58" s="1757"/>
      <c r="J58" s="1757"/>
      <c r="K58" s="1757"/>
      <c r="L58" s="1757"/>
      <c r="M58" s="1757"/>
      <c r="N58" s="1757"/>
      <c r="O58" s="1758"/>
      <c r="P58" s="442"/>
    </row>
    <row r="59" spans="1:16" ht="9.9499999999999993" customHeight="1">
      <c r="A59" s="451"/>
      <c r="B59" s="458"/>
      <c r="O59" s="440"/>
      <c r="P59" s="442"/>
    </row>
    <row r="60" spans="1:16" ht="9.9499999999999993" customHeight="1">
      <c r="A60" s="451"/>
      <c r="B60" s="458"/>
      <c r="O60" s="440"/>
      <c r="P60" s="442"/>
    </row>
    <row r="61" spans="1:16" ht="9.9499999999999993" customHeight="1">
      <c r="A61" s="451"/>
      <c r="B61" s="449"/>
      <c r="C61" s="1759"/>
      <c r="D61" s="1759"/>
      <c r="E61" s="1759"/>
      <c r="F61" s="1759"/>
      <c r="G61" s="1759"/>
      <c r="H61" s="1759"/>
      <c r="I61" s="1759"/>
      <c r="J61" s="1759"/>
      <c r="K61" s="1759"/>
      <c r="L61" s="1759"/>
      <c r="M61" s="1759"/>
      <c r="N61" s="1759"/>
      <c r="O61" s="459"/>
      <c r="P61" s="450"/>
    </row>
    <row r="62" spans="1:16" ht="9.9499999999999993" customHeight="1">
      <c r="A62" s="451"/>
      <c r="B62" s="460"/>
      <c r="C62" s="443"/>
      <c r="O62" s="459"/>
      <c r="P62" s="450"/>
    </row>
    <row r="63" spans="1:16" ht="9.9499999999999993" customHeight="1">
      <c r="A63" s="451"/>
      <c r="B63" s="460"/>
      <c r="C63" s="443"/>
      <c r="O63" s="459"/>
      <c r="P63" s="450"/>
    </row>
    <row r="64" spans="1:16" ht="9.9499999999999993" customHeight="1">
      <c r="A64" s="451"/>
      <c r="B64" s="460"/>
      <c r="C64" s="461"/>
      <c r="D64" s="450"/>
      <c r="E64" s="450"/>
      <c r="F64" s="450"/>
      <c r="G64" s="384"/>
      <c r="H64" s="462"/>
      <c r="I64" s="462"/>
      <c r="J64" s="450"/>
      <c r="K64" s="450"/>
      <c r="L64" s="450"/>
      <c r="M64" s="450"/>
      <c r="N64" s="450"/>
      <c r="O64" s="459"/>
      <c r="P64" s="442"/>
    </row>
    <row r="65" spans="1:16" ht="9.9499999999999993" customHeight="1">
      <c r="A65" s="451"/>
      <c r="B65" s="460"/>
      <c r="C65" s="450"/>
      <c r="D65" s="450"/>
      <c r="E65" s="450"/>
      <c r="F65" s="450"/>
      <c r="G65" s="462"/>
      <c r="H65" s="462"/>
      <c r="I65" s="462"/>
      <c r="J65" s="450"/>
      <c r="K65" s="450"/>
      <c r="L65" s="450"/>
      <c r="M65" s="450"/>
      <c r="N65" s="450"/>
      <c r="O65" s="459"/>
      <c r="P65" s="442"/>
    </row>
    <row r="66" spans="1:16" ht="9.9499999999999993" customHeight="1">
      <c r="A66" s="451"/>
      <c r="B66" s="458"/>
      <c r="O66" s="440"/>
      <c r="P66" s="442"/>
    </row>
    <row r="67" spans="1:16" ht="9.9499999999999993" customHeight="1">
      <c r="A67" s="451"/>
      <c r="B67" s="458"/>
      <c r="O67" s="440"/>
      <c r="P67" s="442"/>
    </row>
    <row r="68" spans="1:16" ht="12" customHeight="1">
      <c r="A68" s="451"/>
      <c r="B68" s="458"/>
      <c r="O68" s="440"/>
      <c r="P68" s="442"/>
    </row>
    <row r="69" spans="1:16" ht="12" customHeight="1">
      <c r="A69" s="452"/>
      <c r="B69" s="458"/>
      <c r="O69" s="440"/>
      <c r="P69" s="444"/>
    </row>
    <row r="70" spans="1:16" ht="9.9499999999999993" customHeight="1">
      <c r="A70" s="445"/>
      <c r="B70" s="458"/>
      <c r="O70" s="440"/>
      <c r="P70" s="445"/>
    </row>
    <row r="71" spans="1:16" ht="89.25" customHeight="1">
      <c r="A71" s="445"/>
      <c r="B71" s="458"/>
      <c r="O71" s="440"/>
      <c r="P71" s="445"/>
    </row>
    <row r="72" spans="1:16" ht="6.6" customHeight="1">
      <c r="B72" s="1760" t="s">
        <v>204</v>
      </c>
      <c r="C72" s="1761"/>
      <c r="D72" s="1761"/>
      <c r="E72" s="1761"/>
      <c r="F72" s="1761"/>
      <c r="G72" s="1761"/>
      <c r="H72" s="1761"/>
      <c r="I72" s="1761"/>
      <c r="J72" s="1761"/>
      <c r="K72" s="1761"/>
      <c r="L72" s="1761"/>
      <c r="M72" s="1761"/>
      <c r="N72" s="1761"/>
      <c r="O72" s="1762"/>
    </row>
    <row r="73" spans="1:16">
      <c r="B73" s="1763"/>
      <c r="C73" s="1764"/>
      <c r="D73" s="1764"/>
      <c r="E73" s="1764"/>
      <c r="F73" s="1764"/>
      <c r="G73" s="1764"/>
      <c r="H73" s="1764"/>
      <c r="I73" s="1764"/>
      <c r="J73" s="1764"/>
      <c r="K73" s="1764"/>
      <c r="L73" s="1764"/>
      <c r="M73" s="1764"/>
      <c r="N73" s="1764"/>
      <c r="O73" s="1765"/>
    </row>
    <row r="74" spans="1:16">
      <c r="B74" s="1770" t="s">
        <v>205</v>
      </c>
      <c r="C74" s="1771"/>
      <c r="D74" s="1771"/>
      <c r="E74" s="1771"/>
      <c r="F74" s="1771"/>
      <c r="G74" s="1771"/>
      <c r="H74" s="1771"/>
      <c r="I74" s="1771"/>
      <c r="J74" s="1771"/>
      <c r="K74" s="1771"/>
      <c r="L74" s="1771"/>
      <c r="M74" s="1771"/>
      <c r="N74" s="1771"/>
      <c r="O74" s="1772"/>
    </row>
    <row r="75" spans="1:16" ht="9.9499999999999993" customHeight="1">
      <c r="B75" s="1773" t="s">
        <v>206</v>
      </c>
      <c r="C75" s="1753"/>
      <c r="D75" s="1753"/>
      <c r="E75" s="1753"/>
      <c r="F75" s="1753"/>
      <c r="G75" s="1753"/>
      <c r="H75" s="1753"/>
      <c r="I75" s="1753"/>
      <c r="J75" s="1753"/>
      <c r="K75" s="1753"/>
      <c r="L75" s="1753"/>
      <c r="M75" s="1753"/>
      <c r="N75" s="1753"/>
      <c r="O75" s="1774"/>
    </row>
    <row r="76" spans="1:16" ht="13.5" customHeight="1">
      <c r="B76" s="1738" t="s">
        <v>207</v>
      </c>
      <c r="C76" s="1739"/>
      <c r="D76" s="1739"/>
      <c r="E76" s="1739"/>
      <c r="F76" s="1739"/>
      <c r="G76" s="1739"/>
      <c r="H76" s="1739"/>
      <c r="I76" s="1739"/>
      <c r="J76" s="1739"/>
      <c r="K76" s="1739"/>
      <c r="L76" s="1739"/>
      <c r="M76" s="1739"/>
      <c r="N76" s="1739"/>
      <c r="O76" s="1740"/>
    </row>
    <row r="77" spans="1:16">
      <c r="B77" s="1741"/>
      <c r="C77" s="1742"/>
      <c r="D77" s="1742"/>
      <c r="E77" s="1742"/>
      <c r="F77" s="1742"/>
      <c r="G77" s="1742"/>
      <c r="H77" s="1742"/>
      <c r="I77" s="1742"/>
      <c r="J77" s="1742"/>
      <c r="K77" s="1742"/>
      <c r="L77" s="1742"/>
      <c r="M77" s="1742"/>
      <c r="N77" s="1742"/>
      <c r="O77" s="1743"/>
    </row>
  </sheetData>
  <mergeCells count="27">
    <mergeCell ref="B75:O75"/>
    <mergeCell ref="B76:O77"/>
    <mergeCell ref="C28:G28"/>
    <mergeCell ref="B48:O49"/>
    <mergeCell ref="B50:O56"/>
    <mergeCell ref="B57:O58"/>
    <mergeCell ref="C61:N61"/>
    <mergeCell ref="B72:O73"/>
    <mergeCell ref="B74:O74"/>
    <mergeCell ref="I28:O28"/>
    <mergeCell ref="I29:O29"/>
    <mergeCell ref="E38:L39"/>
    <mergeCell ref="F40:K40"/>
    <mergeCell ref="E46:L46"/>
    <mergeCell ref="B25:G26"/>
    <mergeCell ref="I25:O26"/>
    <mergeCell ref="A2:N3"/>
    <mergeCell ref="C6:F6"/>
    <mergeCell ref="C7:F7"/>
    <mergeCell ref="C8:F8"/>
    <mergeCell ref="F9:G9"/>
    <mergeCell ref="H9:K9"/>
    <mergeCell ref="C10:F10"/>
    <mergeCell ref="B12:O12"/>
    <mergeCell ref="B14:G15"/>
    <mergeCell ref="I14:O15"/>
    <mergeCell ref="J16:N23"/>
  </mergeCells>
  <hyperlinks>
    <hyperlink ref="D19" r:id="rId1" display="lockdesk@thelender.com" xr:uid="{0521F55B-68DF-4AD1-A639-E96EC9395D6E}"/>
    <hyperlink ref="J16:L23" r:id="rId2" display="AMC selection can be made vy clicking here.  theLender accepts transferred appraisals." xr:uid="{AC1EE1C3-B507-4004-BABF-6CA2F2877EE1}"/>
    <hyperlink ref="J16:N23" r:id="rId3" display="AMC selection can be made by clicking here.  theLender accepts transferred appraisals." xr:uid="{8F98965C-72C3-42F4-8E6C-9757D4269A80}"/>
  </hyperlinks>
  <pageMargins left="0.25" right="0.25" top="0.75" bottom="0.75" header="0.3" footer="0.3"/>
  <pageSetup paperSize="5" orientation="portrait" r:id="rId4"/>
  <drawing r:id="rId5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1BC7F-06EC-49F0-98FA-818BA2548443}">
  <sheetPr codeName="Sheet22">
    <pageSetUpPr fitToPage="1"/>
  </sheetPr>
  <dimension ref="B1:W68"/>
  <sheetViews>
    <sheetView showGridLines="0" topLeftCell="F4" workbookViewId="0">
      <selection activeCell="T70" sqref="T70"/>
    </sheetView>
  </sheetViews>
  <sheetFormatPr defaultRowHeight="15"/>
  <cols>
    <col min="1" max="2" width="3.7109375" style="1" customWidth="1"/>
    <col min="3" max="7" width="14.28515625" style="1" customWidth="1"/>
    <col min="8" max="8" width="1.7109375" style="1" customWidth="1"/>
    <col min="9" max="9" width="38.7109375" style="1" customWidth="1"/>
    <col min="10" max="10" width="23.85546875" style="1" customWidth="1"/>
    <col min="11" max="14" width="14" style="1" customWidth="1"/>
    <col min="15" max="18" width="14" customWidth="1"/>
    <col min="19" max="19" width="14" style="1" customWidth="1"/>
    <col min="20" max="20" width="9.140625" style="1"/>
    <col min="21" max="23" width="21.85546875" style="1" customWidth="1"/>
    <col min="24" max="236" width="9.140625" style="1"/>
    <col min="237" max="238" width="3.7109375" style="1" customWidth="1"/>
    <col min="239" max="242" width="12.5703125" style="1" customWidth="1"/>
    <col min="243" max="243" width="3.7109375" style="1" customWidth="1"/>
    <col min="244" max="244" width="42.85546875" style="1" bestFit="1" customWidth="1"/>
    <col min="245" max="246" width="11.28515625" style="1" customWidth="1"/>
    <col min="247" max="247" width="12.5703125" style="1" customWidth="1"/>
    <col min="248" max="248" width="13.42578125" style="1" customWidth="1"/>
    <col min="249" max="249" width="31.28515625" style="1" bestFit="1" customWidth="1"/>
    <col min="250" max="251" width="11.85546875" style="1" customWidth="1"/>
    <col min="252" max="252" width="8.7109375" style="1" bestFit="1" customWidth="1"/>
    <col min="253" max="253" width="9.42578125" style="1" bestFit="1" customWidth="1"/>
    <col min="254" max="260" width="11.85546875" style="1" customWidth="1"/>
    <col min="261" max="261" width="5.7109375" style="1" customWidth="1"/>
    <col min="262" max="262" width="3.7109375" style="1" customWidth="1"/>
    <col min="263" max="492" width="9.140625" style="1"/>
    <col min="493" max="494" width="3.7109375" style="1" customWidth="1"/>
    <col min="495" max="498" width="12.5703125" style="1" customWidth="1"/>
    <col min="499" max="499" width="3.7109375" style="1" customWidth="1"/>
    <col min="500" max="500" width="42.85546875" style="1" bestFit="1" customWidth="1"/>
    <col min="501" max="502" width="11.28515625" style="1" customWidth="1"/>
    <col min="503" max="503" width="12.5703125" style="1" customWidth="1"/>
    <col min="504" max="504" width="13.42578125" style="1" customWidth="1"/>
    <col min="505" max="505" width="31.28515625" style="1" bestFit="1" customWidth="1"/>
    <col min="506" max="507" width="11.85546875" style="1" customWidth="1"/>
    <col min="508" max="508" width="8.7109375" style="1" bestFit="1" customWidth="1"/>
    <col min="509" max="509" width="9.42578125" style="1" bestFit="1" customWidth="1"/>
    <col min="510" max="516" width="11.85546875" style="1" customWidth="1"/>
    <col min="517" max="517" width="5.7109375" style="1" customWidth="1"/>
    <col min="518" max="518" width="3.7109375" style="1" customWidth="1"/>
    <col min="519" max="748" width="9.140625" style="1"/>
    <col min="749" max="750" width="3.7109375" style="1" customWidth="1"/>
    <col min="751" max="754" width="12.5703125" style="1" customWidth="1"/>
    <col min="755" max="755" width="3.7109375" style="1" customWidth="1"/>
    <col min="756" max="756" width="42.85546875" style="1" bestFit="1" customWidth="1"/>
    <col min="757" max="758" width="11.28515625" style="1" customWidth="1"/>
    <col min="759" max="759" width="12.5703125" style="1" customWidth="1"/>
    <col min="760" max="760" width="13.42578125" style="1" customWidth="1"/>
    <col min="761" max="761" width="31.28515625" style="1" bestFit="1" customWidth="1"/>
    <col min="762" max="763" width="11.85546875" style="1" customWidth="1"/>
    <col min="764" max="764" width="8.7109375" style="1" bestFit="1" customWidth="1"/>
    <col min="765" max="765" width="9.42578125" style="1" bestFit="1" customWidth="1"/>
    <col min="766" max="772" width="11.85546875" style="1" customWidth="1"/>
    <col min="773" max="773" width="5.7109375" style="1" customWidth="1"/>
    <col min="774" max="774" width="3.7109375" style="1" customWidth="1"/>
    <col min="775" max="1004" width="9.140625" style="1"/>
    <col min="1005" max="1006" width="3.7109375" style="1" customWidth="1"/>
    <col min="1007" max="1010" width="12.5703125" style="1" customWidth="1"/>
    <col min="1011" max="1011" width="3.7109375" style="1" customWidth="1"/>
    <col min="1012" max="1012" width="42.85546875" style="1" bestFit="1" customWidth="1"/>
    <col min="1013" max="1014" width="11.28515625" style="1" customWidth="1"/>
    <col min="1015" max="1015" width="12.5703125" style="1" customWidth="1"/>
    <col min="1016" max="1016" width="13.42578125" style="1" customWidth="1"/>
    <col min="1017" max="1017" width="31.28515625" style="1" bestFit="1" customWidth="1"/>
    <col min="1018" max="1019" width="11.85546875" style="1" customWidth="1"/>
    <col min="1020" max="1020" width="8.7109375" style="1" bestFit="1" customWidth="1"/>
    <col min="1021" max="1021" width="9.42578125" style="1" bestFit="1" customWidth="1"/>
    <col min="1022" max="1028" width="11.85546875" style="1" customWidth="1"/>
    <col min="1029" max="1029" width="5.7109375" style="1" customWidth="1"/>
    <col min="1030" max="1030" width="3.7109375" style="1" customWidth="1"/>
    <col min="1031" max="1260" width="9.140625" style="1"/>
    <col min="1261" max="1262" width="3.7109375" style="1" customWidth="1"/>
    <col min="1263" max="1266" width="12.5703125" style="1" customWidth="1"/>
    <col min="1267" max="1267" width="3.7109375" style="1" customWidth="1"/>
    <col min="1268" max="1268" width="42.85546875" style="1" bestFit="1" customWidth="1"/>
    <col min="1269" max="1270" width="11.28515625" style="1" customWidth="1"/>
    <col min="1271" max="1271" width="12.5703125" style="1" customWidth="1"/>
    <col min="1272" max="1272" width="13.42578125" style="1" customWidth="1"/>
    <col min="1273" max="1273" width="31.28515625" style="1" bestFit="1" customWidth="1"/>
    <col min="1274" max="1275" width="11.85546875" style="1" customWidth="1"/>
    <col min="1276" max="1276" width="8.7109375" style="1" bestFit="1" customWidth="1"/>
    <col min="1277" max="1277" width="9.42578125" style="1" bestFit="1" customWidth="1"/>
    <col min="1278" max="1284" width="11.85546875" style="1" customWidth="1"/>
    <col min="1285" max="1285" width="5.7109375" style="1" customWidth="1"/>
    <col min="1286" max="1286" width="3.7109375" style="1" customWidth="1"/>
    <col min="1287" max="1516" width="9.140625" style="1"/>
    <col min="1517" max="1518" width="3.7109375" style="1" customWidth="1"/>
    <col min="1519" max="1522" width="12.5703125" style="1" customWidth="1"/>
    <col min="1523" max="1523" width="3.7109375" style="1" customWidth="1"/>
    <col min="1524" max="1524" width="42.85546875" style="1" bestFit="1" customWidth="1"/>
    <col min="1525" max="1526" width="11.28515625" style="1" customWidth="1"/>
    <col min="1527" max="1527" width="12.5703125" style="1" customWidth="1"/>
    <col min="1528" max="1528" width="13.42578125" style="1" customWidth="1"/>
    <col min="1529" max="1529" width="31.28515625" style="1" bestFit="1" customWidth="1"/>
    <col min="1530" max="1531" width="11.85546875" style="1" customWidth="1"/>
    <col min="1532" max="1532" width="8.7109375" style="1" bestFit="1" customWidth="1"/>
    <col min="1533" max="1533" width="9.42578125" style="1" bestFit="1" customWidth="1"/>
    <col min="1534" max="1540" width="11.85546875" style="1" customWidth="1"/>
    <col min="1541" max="1541" width="5.7109375" style="1" customWidth="1"/>
    <col min="1542" max="1542" width="3.7109375" style="1" customWidth="1"/>
    <col min="1543" max="1772" width="9.140625" style="1"/>
    <col min="1773" max="1774" width="3.7109375" style="1" customWidth="1"/>
    <col min="1775" max="1778" width="12.5703125" style="1" customWidth="1"/>
    <col min="1779" max="1779" width="3.7109375" style="1" customWidth="1"/>
    <col min="1780" max="1780" width="42.85546875" style="1" bestFit="1" customWidth="1"/>
    <col min="1781" max="1782" width="11.28515625" style="1" customWidth="1"/>
    <col min="1783" max="1783" width="12.5703125" style="1" customWidth="1"/>
    <col min="1784" max="1784" width="13.42578125" style="1" customWidth="1"/>
    <col min="1785" max="1785" width="31.28515625" style="1" bestFit="1" customWidth="1"/>
    <col min="1786" max="1787" width="11.85546875" style="1" customWidth="1"/>
    <col min="1788" max="1788" width="8.7109375" style="1" bestFit="1" customWidth="1"/>
    <col min="1789" max="1789" width="9.42578125" style="1" bestFit="1" customWidth="1"/>
    <col min="1790" max="1796" width="11.85546875" style="1" customWidth="1"/>
    <col min="1797" max="1797" width="5.7109375" style="1" customWidth="1"/>
    <col min="1798" max="1798" width="3.7109375" style="1" customWidth="1"/>
    <col min="1799" max="2028" width="9.140625" style="1"/>
    <col min="2029" max="2030" width="3.7109375" style="1" customWidth="1"/>
    <col min="2031" max="2034" width="12.5703125" style="1" customWidth="1"/>
    <col min="2035" max="2035" width="3.7109375" style="1" customWidth="1"/>
    <col min="2036" max="2036" width="42.85546875" style="1" bestFit="1" customWidth="1"/>
    <col min="2037" max="2038" width="11.28515625" style="1" customWidth="1"/>
    <col min="2039" max="2039" width="12.5703125" style="1" customWidth="1"/>
    <col min="2040" max="2040" width="13.42578125" style="1" customWidth="1"/>
    <col min="2041" max="2041" width="31.28515625" style="1" bestFit="1" customWidth="1"/>
    <col min="2042" max="2043" width="11.85546875" style="1" customWidth="1"/>
    <col min="2044" max="2044" width="8.7109375" style="1" bestFit="1" customWidth="1"/>
    <col min="2045" max="2045" width="9.42578125" style="1" bestFit="1" customWidth="1"/>
    <col min="2046" max="2052" width="11.85546875" style="1" customWidth="1"/>
    <col min="2053" max="2053" width="5.7109375" style="1" customWidth="1"/>
    <col min="2054" max="2054" width="3.7109375" style="1" customWidth="1"/>
    <col min="2055" max="2284" width="9.140625" style="1"/>
    <col min="2285" max="2286" width="3.7109375" style="1" customWidth="1"/>
    <col min="2287" max="2290" width="12.5703125" style="1" customWidth="1"/>
    <col min="2291" max="2291" width="3.7109375" style="1" customWidth="1"/>
    <col min="2292" max="2292" width="42.85546875" style="1" bestFit="1" customWidth="1"/>
    <col min="2293" max="2294" width="11.28515625" style="1" customWidth="1"/>
    <col min="2295" max="2295" width="12.5703125" style="1" customWidth="1"/>
    <col min="2296" max="2296" width="13.42578125" style="1" customWidth="1"/>
    <col min="2297" max="2297" width="31.28515625" style="1" bestFit="1" customWidth="1"/>
    <col min="2298" max="2299" width="11.85546875" style="1" customWidth="1"/>
    <col min="2300" max="2300" width="8.7109375" style="1" bestFit="1" customWidth="1"/>
    <col min="2301" max="2301" width="9.42578125" style="1" bestFit="1" customWidth="1"/>
    <col min="2302" max="2308" width="11.85546875" style="1" customWidth="1"/>
    <col min="2309" max="2309" width="5.7109375" style="1" customWidth="1"/>
    <col min="2310" max="2310" width="3.7109375" style="1" customWidth="1"/>
    <col min="2311" max="2540" width="9.140625" style="1"/>
    <col min="2541" max="2542" width="3.7109375" style="1" customWidth="1"/>
    <col min="2543" max="2546" width="12.5703125" style="1" customWidth="1"/>
    <col min="2547" max="2547" width="3.7109375" style="1" customWidth="1"/>
    <col min="2548" max="2548" width="42.85546875" style="1" bestFit="1" customWidth="1"/>
    <col min="2549" max="2550" width="11.28515625" style="1" customWidth="1"/>
    <col min="2551" max="2551" width="12.5703125" style="1" customWidth="1"/>
    <col min="2552" max="2552" width="13.42578125" style="1" customWidth="1"/>
    <col min="2553" max="2553" width="31.28515625" style="1" bestFit="1" customWidth="1"/>
    <col min="2554" max="2555" width="11.85546875" style="1" customWidth="1"/>
    <col min="2556" max="2556" width="8.7109375" style="1" bestFit="1" customWidth="1"/>
    <col min="2557" max="2557" width="9.42578125" style="1" bestFit="1" customWidth="1"/>
    <col min="2558" max="2564" width="11.85546875" style="1" customWidth="1"/>
    <col min="2565" max="2565" width="5.7109375" style="1" customWidth="1"/>
    <col min="2566" max="2566" width="3.7109375" style="1" customWidth="1"/>
    <col min="2567" max="2796" width="9.140625" style="1"/>
    <col min="2797" max="2798" width="3.7109375" style="1" customWidth="1"/>
    <col min="2799" max="2802" width="12.5703125" style="1" customWidth="1"/>
    <col min="2803" max="2803" width="3.7109375" style="1" customWidth="1"/>
    <col min="2804" max="2804" width="42.85546875" style="1" bestFit="1" customWidth="1"/>
    <col min="2805" max="2806" width="11.28515625" style="1" customWidth="1"/>
    <col min="2807" max="2807" width="12.5703125" style="1" customWidth="1"/>
    <col min="2808" max="2808" width="13.42578125" style="1" customWidth="1"/>
    <col min="2809" max="2809" width="31.28515625" style="1" bestFit="1" customWidth="1"/>
    <col min="2810" max="2811" width="11.85546875" style="1" customWidth="1"/>
    <col min="2812" max="2812" width="8.7109375" style="1" bestFit="1" customWidth="1"/>
    <col min="2813" max="2813" width="9.42578125" style="1" bestFit="1" customWidth="1"/>
    <col min="2814" max="2820" width="11.85546875" style="1" customWidth="1"/>
    <col min="2821" max="2821" width="5.7109375" style="1" customWidth="1"/>
    <col min="2822" max="2822" width="3.7109375" style="1" customWidth="1"/>
    <col min="2823" max="3052" width="9.140625" style="1"/>
    <col min="3053" max="3054" width="3.7109375" style="1" customWidth="1"/>
    <col min="3055" max="3058" width="12.5703125" style="1" customWidth="1"/>
    <col min="3059" max="3059" width="3.7109375" style="1" customWidth="1"/>
    <col min="3060" max="3060" width="42.85546875" style="1" bestFit="1" customWidth="1"/>
    <col min="3061" max="3062" width="11.28515625" style="1" customWidth="1"/>
    <col min="3063" max="3063" width="12.5703125" style="1" customWidth="1"/>
    <col min="3064" max="3064" width="13.42578125" style="1" customWidth="1"/>
    <col min="3065" max="3065" width="31.28515625" style="1" bestFit="1" customWidth="1"/>
    <col min="3066" max="3067" width="11.85546875" style="1" customWidth="1"/>
    <col min="3068" max="3068" width="8.7109375" style="1" bestFit="1" customWidth="1"/>
    <col min="3069" max="3069" width="9.42578125" style="1" bestFit="1" customWidth="1"/>
    <col min="3070" max="3076" width="11.85546875" style="1" customWidth="1"/>
    <col min="3077" max="3077" width="5.7109375" style="1" customWidth="1"/>
    <col min="3078" max="3078" width="3.7109375" style="1" customWidth="1"/>
    <col min="3079" max="3308" width="9.140625" style="1"/>
    <col min="3309" max="3310" width="3.7109375" style="1" customWidth="1"/>
    <col min="3311" max="3314" width="12.5703125" style="1" customWidth="1"/>
    <col min="3315" max="3315" width="3.7109375" style="1" customWidth="1"/>
    <col min="3316" max="3316" width="42.85546875" style="1" bestFit="1" customWidth="1"/>
    <col min="3317" max="3318" width="11.28515625" style="1" customWidth="1"/>
    <col min="3319" max="3319" width="12.5703125" style="1" customWidth="1"/>
    <col min="3320" max="3320" width="13.42578125" style="1" customWidth="1"/>
    <col min="3321" max="3321" width="31.28515625" style="1" bestFit="1" customWidth="1"/>
    <col min="3322" max="3323" width="11.85546875" style="1" customWidth="1"/>
    <col min="3324" max="3324" width="8.7109375" style="1" bestFit="1" customWidth="1"/>
    <col min="3325" max="3325" width="9.42578125" style="1" bestFit="1" customWidth="1"/>
    <col min="3326" max="3332" width="11.85546875" style="1" customWidth="1"/>
    <col min="3333" max="3333" width="5.7109375" style="1" customWidth="1"/>
    <col min="3334" max="3334" width="3.7109375" style="1" customWidth="1"/>
    <col min="3335" max="3564" width="9.140625" style="1"/>
    <col min="3565" max="3566" width="3.7109375" style="1" customWidth="1"/>
    <col min="3567" max="3570" width="12.5703125" style="1" customWidth="1"/>
    <col min="3571" max="3571" width="3.7109375" style="1" customWidth="1"/>
    <col min="3572" max="3572" width="42.85546875" style="1" bestFit="1" customWidth="1"/>
    <col min="3573" max="3574" width="11.28515625" style="1" customWidth="1"/>
    <col min="3575" max="3575" width="12.5703125" style="1" customWidth="1"/>
    <col min="3576" max="3576" width="13.42578125" style="1" customWidth="1"/>
    <col min="3577" max="3577" width="31.28515625" style="1" bestFit="1" customWidth="1"/>
    <col min="3578" max="3579" width="11.85546875" style="1" customWidth="1"/>
    <col min="3580" max="3580" width="8.7109375" style="1" bestFit="1" customWidth="1"/>
    <col min="3581" max="3581" width="9.42578125" style="1" bestFit="1" customWidth="1"/>
    <col min="3582" max="3588" width="11.85546875" style="1" customWidth="1"/>
    <col min="3589" max="3589" width="5.7109375" style="1" customWidth="1"/>
    <col min="3590" max="3590" width="3.7109375" style="1" customWidth="1"/>
    <col min="3591" max="3820" width="9.140625" style="1"/>
    <col min="3821" max="3822" width="3.7109375" style="1" customWidth="1"/>
    <col min="3823" max="3826" width="12.5703125" style="1" customWidth="1"/>
    <col min="3827" max="3827" width="3.7109375" style="1" customWidth="1"/>
    <col min="3828" max="3828" width="42.85546875" style="1" bestFit="1" customWidth="1"/>
    <col min="3829" max="3830" width="11.28515625" style="1" customWidth="1"/>
    <col min="3831" max="3831" width="12.5703125" style="1" customWidth="1"/>
    <col min="3832" max="3832" width="13.42578125" style="1" customWidth="1"/>
    <col min="3833" max="3833" width="31.28515625" style="1" bestFit="1" customWidth="1"/>
    <col min="3834" max="3835" width="11.85546875" style="1" customWidth="1"/>
    <col min="3836" max="3836" width="8.7109375" style="1" bestFit="1" customWidth="1"/>
    <col min="3837" max="3837" width="9.42578125" style="1" bestFit="1" customWidth="1"/>
    <col min="3838" max="3844" width="11.85546875" style="1" customWidth="1"/>
    <col min="3845" max="3845" width="5.7109375" style="1" customWidth="1"/>
    <col min="3846" max="3846" width="3.7109375" style="1" customWidth="1"/>
    <col min="3847" max="4076" width="9.140625" style="1"/>
    <col min="4077" max="4078" width="3.7109375" style="1" customWidth="1"/>
    <col min="4079" max="4082" width="12.5703125" style="1" customWidth="1"/>
    <col min="4083" max="4083" width="3.7109375" style="1" customWidth="1"/>
    <col min="4084" max="4084" width="42.85546875" style="1" bestFit="1" customWidth="1"/>
    <col min="4085" max="4086" width="11.28515625" style="1" customWidth="1"/>
    <col min="4087" max="4087" width="12.5703125" style="1" customWidth="1"/>
    <col min="4088" max="4088" width="13.42578125" style="1" customWidth="1"/>
    <col min="4089" max="4089" width="31.28515625" style="1" bestFit="1" customWidth="1"/>
    <col min="4090" max="4091" width="11.85546875" style="1" customWidth="1"/>
    <col min="4092" max="4092" width="8.7109375" style="1" bestFit="1" customWidth="1"/>
    <col min="4093" max="4093" width="9.42578125" style="1" bestFit="1" customWidth="1"/>
    <col min="4094" max="4100" width="11.85546875" style="1" customWidth="1"/>
    <col min="4101" max="4101" width="5.7109375" style="1" customWidth="1"/>
    <col min="4102" max="4102" width="3.7109375" style="1" customWidth="1"/>
    <col min="4103" max="4332" width="9.140625" style="1"/>
    <col min="4333" max="4334" width="3.7109375" style="1" customWidth="1"/>
    <col min="4335" max="4338" width="12.5703125" style="1" customWidth="1"/>
    <col min="4339" max="4339" width="3.7109375" style="1" customWidth="1"/>
    <col min="4340" max="4340" width="42.85546875" style="1" bestFit="1" customWidth="1"/>
    <col min="4341" max="4342" width="11.28515625" style="1" customWidth="1"/>
    <col min="4343" max="4343" width="12.5703125" style="1" customWidth="1"/>
    <col min="4344" max="4344" width="13.42578125" style="1" customWidth="1"/>
    <col min="4345" max="4345" width="31.28515625" style="1" bestFit="1" customWidth="1"/>
    <col min="4346" max="4347" width="11.85546875" style="1" customWidth="1"/>
    <col min="4348" max="4348" width="8.7109375" style="1" bestFit="1" customWidth="1"/>
    <col min="4349" max="4349" width="9.42578125" style="1" bestFit="1" customWidth="1"/>
    <col min="4350" max="4356" width="11.85546875" style="1" customWidth="1"/>
    <col min="4357" max="4357" width="5.7109375" style="1" customWidth="1"/>
    <col min="4358" max="4358" width="3.7109375" style="1" customWidth="1"/>
    <col min="4359" max="4588" width="9.140625" style="1"/>
    <col min="4589" max="4590" width="3.7109375" style="1" customWidth="1"/>
    <col min="4591" max="4594" width="12.5703125" style="1" customWidth="1"/>
    <col min="4595" max="4595" width="3.7109375" style="1" customWidth="1"/>
    <col min="4596" max="4596" width="42.85546875" style="1" bestFit="1" customWidth="1"/>
    <col min="4597" max="4598" width="11.28515625" style="1" customWidth="1"/>
    <col min="4599" max="4599" width="12.5703125" style="1" customWidth="1"/>
    <col min="4600" max="4600" width="13.42578125" style="1" customWidth="1"/>
    <col min="4601" max="4601" width="31.28515625" style="1" bestFit="1" customWidth="1"/>
    <col min="4602" max="4603" width="11.85546875" style="1" customWidth="1"/>
    <col min="4604" max="4604" width="8.7109375" style="1" bestFit="1" customWidth="1"/>
    <col min="4605" max="4605" width="9.42578125" style="1" bestFit="1" customWidth="1"/>
    <col min="4606" max="4612" width="11.85546875" style="1" customWidth="1"/>
    <col min="4613" max="4613" width="5.7109375" style="1" customWidth="1"/>
    <col min="4614" max="4614" width="3.7109375" style="1" customWidth="1"/>
    <col min="4615" max="4844" width="9.140625" style="1"/>
    <col min="4845" max="4846" width="3.7109375" style="1" customWidth="1"/>
    <col min="4847" max="4850" width="12.5703125" style="1" customWidth="1"/>
    <col min="4851" max="4851" width="3.7109375" style="1" customWidth="1"/>
    <col min="4852" max="4852" width="42.85546875" style="1" bestFit="1" customWidth="1"/>
    <col min="4853" max="4854" width="11.28515625" style="1" customWidth="1"/>
    <col min="4855" max="4855" width="12.5703125" style="1" customWidth="1"/>
    <col min="4856" max="4856" width="13.42578125" style="1" customWidth="1"/>
    <col min="4857" max="4857" width="31.28515625" style="1" bestFit="1" customWidth="1"/>
    <col min="4858" max="4859" width="11.85546875" style="1" customWidth="1"/>
    <col min="4860" max="4860" width="8.7109375" style="1" bestFit="1" customWidth="1"/>
    <col min="4861" max="4861" width="9.42578125" style="1" bestFit="1" customWidth="1"/>
    <col min="4862" max="4868" width="11.85546875" style="1" customWidth="1"/>
    <col min="4869" max="4869" width="5.7109375" style="1" customWidth="1"/>
    <col min="4870" max="4870" width="3.7109375" style="1" customWidth="1"/>
    <col min="4871" max="5100" width="9.140625" style="1"/>
    <col min="5101" max="5102" width="3.7109375" style="1" customWidth="1"/>
    <col min="5103" max="5106" width="12.5703125" style="1" customWidth="1"/>
    <col min="5107" max="5107" width="3.7109375" style="1" customWidth="1"/>
    <col min="5108" max="5108" width="42.85546875" style="1" bestFit="1" customWidth="1"/>
    <col min="5109" max="5110" width="11.28515625" style="1" customWidth="1"/>
    <col min="5111" max="5111" width="12.5703125" style="1" customWidth="1"/>
    <col min="5112" max="5112" width="13.42578125" style="1" customWidth="1"/>
    <col min="5113" max="5113" width="31.28515625" style="1" bestFit="1" customWidth="1"/>
    <col min="5114" max="5115" width="11.85546875" style="1" customWidth="1"/>
    <col min="5116" max="5116" width="8.7109375" style="1" bestFit="1" customWidth="1"/>
    <col min="5117" max="5117" width="9.42578125" style="1" bestFit="1" customWidth="1"/>
    <col min="5118" max="5124" width="11.85546875" style="1" customWidth="1"/>
    <col min="5125" max="5125" width="5.7109375" style="1" customWidth="1"/>
    <col min="5126" max="5126" width="3.7109375" style="1" customWidth="1"/>
    <col min="5127" max="5356" width="9.140625" style="1"/>
    <col min="5357" max="5358" width="3.7109375" style="1" customWidth="1"/>
    <col min="5359" max="5362" width="12.5703125" style="1" customWidth="1"/>
    <col min="5363" max="5363" width="3.7109375" style="1" customWidth="1"/>
    <col min="5364" max="5364" width="42.85546875" style="1" bestFit="1" customWidth="1"/>
    <col min="5365" max="5366" width="11.28515625" style="1" customWidth="1"/>
    <col min="5367" max="5367" width="12.5703125" style="1" customWidth="1"/>
    <col min="5368" max="5368" width="13.42578125" style="1" customWidth="1"/>
    <col min="5369" max="5369" width="31.28515625" style="1" bestFit="1" customWidth="1"/>
    <col min="5370" max="5371" width="11.85546875" style="1" customWidth="1"/>
    <col min="5372" max="5372" width="8.7109375" style="1" bestFit="1" customWidth="1"/>
    <col min="5373" max="5373" width="9.42578125" style="1" bestFit="1" customWidth="1"/>
    <col min="5374" max="5380" width="11.85546875" style="1" customWidth="1"/>
    <col min="5381" max="5381" width="5.7109375" style="1" customWidth="1"/>
    <col min="5382" max="5382" width="3.7109375" style="1" customWidth="1"/>
    <col min="5383" max="5612" width="9.140625" style="1"/>
    <col min="5613" max="5614" width="3.7109375" style="1" customWidth="1"/>
    <col min="5615" max="5618" width="12.5703125" style="1" customWidth="1"/>
    <col min="5619" max="5619" width="3.7109375" style="1" customWidth="1"/>
    <col min="5620" max="5620" width="42.85546875" style="1" bestFit="1" customWidth="1"/>
    <col min="5621" max="5622" width="11.28515625" style="1" customWidth="1"/>
    <col min="5623" max="5623" width="12.5703125" style="1" customWidth="1"/>
    <col min="5624" max="5624" width="13.42578125" style="1" customWidth="1"/>
    <col min="5625" max="5625" width="31.28515625" style="1" bestFit="1" customWidth="1"/>
    <col min="5626" max="5627" width="11.85546875" style="1" customWidth="1"/>
    <col min="5628" max="5628" width="8.7109375" style="1" bestFit="1" customWidth="1"/>
    <col min="5629" max="5629" width="9.42578125" style="1" bestFit="1" customWidth="1"/>
    <col min="5630" max="5636" width="11.85546875" style="1" customWidth="1"/>
    <col min="5637" max="5637" width="5.7109375" style="1" customWidth="1"/>
    <col min="5638" max="5638" width="3.7109375" style="1" customWidth="1"/>
    <col min="5639" max="5868" width="9.140625" style="1"/>
    <col min="5869" max="5870" width="3.7109375" style="1" customWidth="1"/>
    <col min="5871" max="5874" width="12.5703125" style="1" customWidth="1"/>
    <col min="5875" max="5875" width="3.7109375" style="1" customWidth="1"/>
    <col min="5876" max="5876" width="42.85546875" style="1" bestFit="1" customWidth="1"/>
    <col min="5877" max="5878" width="11.28515625" style="1" customWidth="1"/>
    <col min="5879" max="5879" width="12.5703125" style="1" customWidth="1"/>
    <col min="5880" max="5880" width="13.42578125" style="1" customWidth="1"/>
    <col min="5881" max="5881" width="31.28515625" style="1" bestFit="1" customWidth="1"/>
    <col min="5882" max="5883" width="11.85546875" style="1" customWidth="1"/>
    <col min="5884" max="5884" width="8.7109375" style="1" bestFit="1" customWidth="1"/>
    <col min="5885" max="5885" width="9.42578125" style="1" bestFit="1" customWidth="1"/>
    <col min="5886" max="5892" width="11.85546875" style="1" customWidth="1"/>
    <col min="5893" max="5893" width="5.7109375" style="1" customWidth="1"/>
    <col min="5894" max="5894" width="3.7109375" style="1" customWidth="1"/>
    <col min="5895" max="6124" width="9.140625" style="1"/>
    <col min="6125" max="6126" width="3.7109375" style="1" customWidth="1"/>
    <col min="6127" max="6130" width="12.5703125" style="1" customWidth="1"/>
    <col min="6131" max="6131" width="3.7109375" style="1" customWidth="1"/>
    <col min="6132" max="6132" width="42.85546875" style="1" bestFit="1" customWidth="1"/>
    <col min="6133" max="6134" width="11.28515625" style="1" customWidth="1"/>
    <col min="6135" max="6135" width="12.5703125" style="1" customWidth="1"/>
    <col min="6136" max="6136" width="13.42578125" style="1" customWidth="1"/>
    <col min="6137" max="6137" width="31.28515625" style="1" bestFit="1" customWidth="1"/>
    <col min="6138" max="6139" width="11.85546875" style="1" customWidth="1"/>
    <col min="6140" max="6140" width="8.7109375" style="1" bestFit="1" customWidth="1"/>
    <col min="6141" max="6141" width="9.42578125" style="1" bestFit="1" customWidth="1"/>
    <col min="6142" max="6148" width="11.85546875" style="1" customWidth="1"/>
    <col min="6149" max="6149" width="5.7109375" style="1" customWidth="1"/>
    <col min="6150" max="6150" width="3.7109375" style="1" customWidth="1"/>
    <col min="6151" max="6380" width="9.140625" style="1"/>
    <col min="6381" max="6382" width="3.7109375" style="1" customWidth="1"/>
    <col min="6383" max="6386" width="12.5703125" style="1" customWidth="1"/>
    <col min="6387" max="6387" width="3.7109375" style="1" customWidth="1"/>
    <col min="6388" max="6388" width="42.85546875" style="1" bestFit="1" customWidth="1"/>
    <col min="6389" max="6390" width="11.28515625" style="1" customWidth="1"/>
    <col min="6391" max="6391" width="12.5703125" style="1" customWidth="1"/>
    <col min="6392" max="6392" width="13.42578125" style="1" customWidth="1"/>
    <col min="6393" max="6393" width="31.28515625" style="1" bestFit="1" customWidth="1"/>
    <col min="6394" max="6395" width="11.85546875" style="1" customWidth="1"/>
    <col min="6396" max="6396" width="8.7109375" style="1" bestFit="1" customWidth="1"/>
    <col min="6397" max="6397" width="9.42578125" style="1" bestFit="1" customWidth="1"/>
    <col min="6398" max="6404" width="11.85546875" style="1" customWidth="1"/>
    <col min="6405" max="6405" width="5.7109375" style="1" customWidth="1"/>
    <col min="6406" max="6406" width="3.7109375" style="1" customWidth="1"/>
    <col min="6407" max="6636" width="9.140625" style="1"/>
    <col min="6637" max="6638" width="3.7109375" style="1" customWidth="1"/>
    <col min="6639" max="6642" width="12.5703125" style="1" customWidth="1"/>
    <col min="6643" max="6643" width="3.7109375" style="1" customWidth="1"/>
    <col min="6644" max="6644" width="42.85546875" style="1" bestFit="1" customWidth="1"/>
    <col min="6645" max="6646" width="11.28515625" style="1" customWidth="1"/>
    <col min="6647" max="6647" width="12.5703125" style="1" customWidth="1"/>
    <col min="6648" max="6648" width="13.42578125" style="1" customWidth="1"/>
    <col min="6649" max="6649" width="31.28515625" style="1" bestFit="1" customWidth="1"/>
    <col min="6650" max="6651" width="11.85546875" style="1" customWidth="1"/>
    <col min="6652" max="6652" width="8.7109375" style="1" bestFit="1" customWidth="1"/>
    <col min="6653" max="6653" width="9.42578125" style="1" bestFit="1" customWidth="1"/>
    <col min="6654" max="6660" width="11.85546875" style="1" customWidth="1"/>
    <col min="6661" max="6661" width="5.7109375" style="1" customWidth="1"/>
    <col min="6662" max="6662" width="3.7109375" style="1" customWidth="1"/>
    <col min="6663" max="6892" width="9.140625" style="1"/>
    <col min="6893" max="6894" width="3.7109375" style="1" customWidth="1"/>
    <col min="6895" max="6898" width="12.5703125" style="1" customWidth="1"/>
    <col min="6899" max="6899" width="3.7109375" style="1" customWidth="1"/>
    <col min="6900" max="6900" width="42.85546875" style="1" bestFit="1" customWidth="1"/>
    <col min="6901" max="6902" width="11.28515625" style="1" customWidth="1"/>
    <col min="6903" max="6903" width="12.5703125" style="1" customWidth="1"/>
    <col min="6904" max="6904" width="13.42578125" style="1" customWidth="1"/>
    <col min="6905" max="6905" width="31.28515625" style="1" bestFit="1" customWidth="1"/>
    <col min="6906" max="6907" width="11.85546875" style="1" customWidth="1"/>
    <col min="6908" max="6908" width="8.7109375" style="1" bestFit="1" customWidth="1"/>
    <col min="6909" max="6909" width="9.42578125" style="1" bestFit="1" customWidth="1"/>
    <col min="6910" max="6916" width="11.85546875" style="1" customWidth="1"/>
    <col min="6917" max="6917" width="5.7109375" style="1" customWidth="1"/>
    <col min="6918" max="6918" width="3.7109375" style="1" customWidth="1"/>
    <col min="6919" max="7148" width="9.140625" style="1"/>
    <col min="7149" max="7150" width="3.7109375" style="1" customWidth="1"/>
    <col min="7151" max="7154" width="12.5703125" style="1" customWidth="1"/>
    <col min="7155" max="7155" width="3.7109375" style="1" customWidth="1"/>
    <col min="7156" max="7156" width="42.85546875" style="1" bestFit="1" customWidth="1"/>
    <col min="7157" max="7158" width="11.28515625" style="1" customWidth="1"/>
    <col min="7159" max="7159" width="12.5703125" style="1" customWidth="1"/>
    <col min="7160" max="7160" width="13.42578125" style="1" customWidth="1"/>
    <col min="7161" max="7161" width="31.28515625" style="1" bestFit="1" customWidth="1"/>
    <col min="7162" max="7163" width="11.85546875" style="1" customWidth="1"/>
    <col min="7164" max="7164" width="8.7109375" style="1" bestFit="1" customWidth="1"/>
    <col min="7165" max="7165" width="9.42578125" style="1" bestFit="1" customWidth="1"/>
    <col min="7166" max="7172" width="11.85546875" style="1" customWidth="1"/>
    <col min="7173" max="7173" width="5.7109375" style="1" customWidth="1"/>
    <col min="7174" max="7174" width="3.7109375" style="1" customWidth="1"/>
    <col min="7175" max="7404" width="9.140625" style="1"/>
    <col min="7405" max="7406" width="3.7109375" style="1" customWidth="1"/>
    <col min="7407" max="7410" width="12.5703125" style="1" customWidth="1"/>
    <col min="7411" max="7411" width="3.7109375" style="1" customWidth="1"/>
    <col min="7412" max="7412" width="42.85546875" style="1" bestFit="1" customWidth="1"/>
    <col min="7413" max="7414" width="11.28515625" style="1" customWidth="1"/>
    <col min="7415" max="7415" width="12.5703125" style="1" customWidth="1"/>
    <col min="7416" max="7416" width="13.42578125" style="1" customWidth="1"/>
    <col min="7417" max="7417" width="31.28515625" style="1" bestFit="1" customWidth="1"/>
    <col min="7418" max="7419" width="11.85546875" style="1" customWidth="1"/>
    <col min="7420" max="7420" width="8.7109375" style="1" bestFit="1" customWidth="1"/>
    <col min="7421" max="7421" width="9.42578125" style="1" bestFit="1" customWidth="1"/>
    <col min="7422" max="7428" width="11.85546875" style="1" customWidth="1"/>
    <col min="7429" max="7429" width="5.7109375" style="1" customWidth="1"/>
    <col min="7430" max="7430" width="3.7109375" style="1" customWidth="1"/>
    <col min="7431" max="7660" width="9.140625" style="1"/>
    <col min="7661" max="7662" width="3.7109375" style="1" customWidth="1"/>
    <col min="7663" max="7666" width="12.5703125" style="1" customWidth="1"/>
    <col min="7667" max="7667" width="3.7109375" style="1" customWidth="1"/>
    <col min="7668" max="7668" width="42.85546875" style="1" bestFit="1" customWidth="1"/>
    <col min="7669" max="7670" width="11.28515625" style="1" customWidth="1"/>
    <col min="7671" max="7671" width="12.5703125" style="1" customWidth="1"/>
    <col min="7672" max="7672" width="13.42578125" style="1" customWidth="1"/>
    <col min="7673" max="7673" width="31.28515625" style="1" bestFit="1" customWidth="1"/>
    <col min="7674" max="7675" width="11.85546875" style="1" customWidth="1"/>
    <col min="7676" max="7676" width="8.7109375" style="1" bestFit="1" customWidth="1"/>
    <col min="7677" max="7677" width="9.42578125" style="1" bestFit="1" customWidth="1"/>
    <col min="7678" max="7684" width="11.85546875" style="1" customWidth="1"/>
    <col min="7685" max="7685" width="5.7109375" style="1" customWidth="1"/>
    <col min="7686" max="7686" width="3.7109375" style="1" customWidth="1"/>
    <col min="7687" max="7916" width="9.140625" style="1"/>
    <col min="7917" max="7918" width="3.7109375" style="1" customWidth="1"/>
    <col min="7919" max="7922" width="12.5703125" style="1" customWidth="1"/>
    <col min="7923" max="7923" width="3.7109375" style="1" customWidth="1"/>
    <col min="7924" max="7924" width="42.85546875" style="1" bestFit="1" customWidth="1"/>
    <col min="7925" max="7926" width="11.28515625" style="1" customWidth="1"/>
    <col min="7927" max="7927" width="12.5703125" style="1" customWidth="1"/>
    <col min="7928" max="7928" width="13.42578125" style="1" customWidth="1"/>
    <col min="7929" max="7929" width="31.28515625" style="1" bestFit="1" customWidth="1"/>
    <col min="7930" max="7931" width="11.85546875" style="1" customWidth="1"/>
    <col min="7932" max="7932" width="8.7109375" style="1" bestFit="1" customWidth="1"/>
    <col min="7933" max="7933" width="9.42578125" style="1" bestFit="1" customWidth="1"/>
    <col min="7934" max="7940" width="11.85546875" style="1" customWidth="1"/>
    <col min="7941" max="7941" width="5.7109375" style="1" customWidth="1"/>
    <col min="7942" max="7942" width="3.7109375" style="1" customWidth="1"/>
    <col min="7943" max="8172" width="9.140625" style="1"/>
    <col min="8173" max="8174" width="3.7109375" style="1" customWidth="1"/>
    <col min="8175" max="8178" width="12.5703125" style="1" customWidth="1"/>
    <col min="8179" max="8179" width="3.7109375" style="1" customWidth="1"/>
    <col min="8180" max="8180" width="42.85546875" style="1" bestFit="1" customWidth="1"/>
    <col min="8181" max="8182" width="11.28515625" style="1" customWidth="1"/>
    <col min="8183" max="8183" width="12.5703125" style="1" customWidth="1"/>
    <col min="8184" max="8184" width="13.42578125" style="1" customWidth="1"/>
    <col min="8185" max="8185" width="31.28515625" style="1" bestFit="1" customWidth="1"/>
    <col min="8186" max="8187" width="11.85546875" style="1" customWidth="1"/>
    <col min="8188" max="8188" width="8.7109375" style="1" bestFit="1" customWidth="1"/>
    <col min="8189" max="8189" width="9.42578125" style="1" bestFit="1" customWidth="1"/>
    <col min="8190" max="8196" width="11.85546875" style="1" customWidth="1"/>
    <col min="8197" max="8197" width="5.7109375" style="1" customWidth="1"/>
    <col min="8198" max="8198" width="3.7109375" style="1" customWidth="1"/>
    <col min="8199" max="8428" width="9.140625" style="1"/>
    <col min="8429" max="8430" width="3.7109375" style="1" customWidth="1"/>
    <col min="8431" max="8434" width="12.5703125" style="1" customWidth="1"/>
    <col min="8435" max="8435" width="3.7109375" style="1" customWidth="1"/>
    <col min="8436" max="8436" width="42.85546875" style="1" bestFit="1" customWidth="1"/>
    <col min="8437" max="8438" width="11.28515625" style="1" customWidth="1"/>
    <col min="8439" max="8439" width="12.5703125" style="1" customWidth="1"/>
    <col min="8440" max="8440" width="13.42578125" style="1" customWidth="1"/>
    <col min="8441" max="8441" width="31.28515625" style="1" bestFit="1" customWidth="1"/>
    <col min="8442" max="8443" width="11.85546875" style="1" customWidth="1"/>
    <col min="8444" max="8444" width="8.7109375" style="1" bestFit="1" customWidth="1"/>
    <col min="8445" max="8445" width="9.42578125" style="1" bestFit="1" customWidth="1"/>
    <col min="8446" max="8452" width="11.85546875" style="1" customWidth="1"/>
    <col min="8453" max="8453" width="5.7109375" style="1" customWidth="1"/>
    <col min="8454" max="8454" width="3.7109375" style="1" customWidth="1"/>
    <col min="8455" max="8684" width="9.140625" style="1"/>
    <col min="8685" max="8686" width="3.7109375" style="1" customWidth="1"/>
    <col min="8687" max="8690" width="12.5703125" style="1" customWidth="1"/>
    <col min="8691" max="8691" width="3.7109375" style="1" customWidth="1"/>
    <col min="8692" max="8692" width="42.85546875" style="1" bestFit="1" customWidth="1"/>
    <col min="8693" max="8694" width="11.28515625" style="1" customWidth="1"/>
    <col min="8695" max="8695" width="12.5703125" style="1" customWidth="1"/>
    <col min="8696" max="8696" width="13.42578125" style="1" customWidth="1"/>
    <col min="8697" max="8697" width="31.28515625" style="1" bestFit="1" customWidth="1"/>
    <col min="8698" max="8699" width="11.85546875" style="1" customWidth="1"/>
    <col min="8700" max="8700" width="8.7109375" style="1" bestFit="1" customWidth="1"/>
    <col min="8701" max="8701" width="9.42578125" style="1" bestFit="1" customWidth="1"/>
    <col min="8702" max="8708" width="11.85546875" style="1" customWidth="1"/>
    <col min="8709" max="8709" width="5.7109375" style="1" customWidth="1"/>
    <col min="8710" max="8710" width="3.7109375" style="1" customWidth="1"/>
    <col min="8711" max="8940" width="9.140625" style="1"/>
    <col min="8941" max="8942" width="3.7109375" style="1" customWidth="1"/>
    <col min="8943" max="8946" width="12.5703125" style="1" customWidth="1"/>
    <col min="8947" max="8947" width="3.7109375" style="1" customWidth="1"/>
    <col min="8948" max="8948" width="42.85546875" style="1" bestFit="1" customWidth="1"/>
    <col min="8949" max="8950" width="11.28515625" style="1" customWidth="1"/>
    <col min="8951" max="8951" width="12.5703125" style="1" customWidth="1"/>
    <col min="8952" max="8952" width="13.42578125" style="1" customWidth="1"/>
    <col min="8953" max="8953" width="31.28515625" style="1" bestFit="1" customWidth="1"/>
    <col min="8954" max="8955" width="11.85546875" style="1" customWidth="1"/>
    <col min="8956" max="8956" width="8.7109375" style="1" bestFit="1" customWidth="1"/>
    <col min="8957" max="8957" width="9.42578125" style="1" bestFit="1" customWidth="1"/>
    <col min="8958" max="8964" width="11.85546875" style="1" customWidth="1"/>
    <col min="8965" max="8965" width="5.7109375" style="1" customWidth="1"/>
    <col min="8966" max="8966" width="3.7109375" style="1" customWidth="1"/>
    <col min="8967" max="9196" width="9.140625" style="1"/>
    <col min="9197" max="9198" width="3.7109375" style="1" customWidth="1"/>
    <col min="9199" max="9202" width="12.5703125" style="1" customWidth="1"/>
    <col min="9203" max="9203" width="3.7109375" style="1" customWidth="1"/>
    <col min="9204" max="9204" width="42.85546875" style="1" bestFit="1" customWidth="1"/>
    <col min="9205" max="9206" width="11.28515625" style="1" customWidth="1"/>
    <col min="9207" max="9207" width="12.5703125" style="1" customWidth="1"/>
    <col min="9208" max="9208" width="13.42578125" style="1" customWidth="1"/>
    <col min="9209" max="9209" width="31.28515625" style="1" bestFit="1" customWidth="1"/>
    <col min="9210" max="9211" width="11.85546875" style="1" customWidth="1"/>
    <col min="9212" max="9212" width="8.7109375" style="1" bestFit="1" customWidth="1"/>
    <col min="9213" max="9213" width="9.42578125" style="1" bestFit="1" customWidth="1"/>
    <col min="9214" max="9220" width="11.85546875" style="1" customWidth="1"/>
    <col min="9221" max="9221" width="5.7109375" style="1" customWidth="1"/>
    <col min="9222" max="9222" width="3.7109375" style="1" customWidth="1"/>
    <col min="9223" max="9452" width="9.140625" style="1"/>
    <col min="9453" max="9454" width="3.7109375" style="1" customWidth="1"/>
    <col min="9455" max="9458" width="12.5703125" style="1" customWidth="1"/>
    <col min="9459" max="9459" width="3.7109375" style="1" customWidth="1"/>
    <col min="9460" max="9460" width="42.85546875" style="1" bestFit="1" customWidth="1"/>
    <col min="9461" max="9462" width="11.28515625" style="1" customWidth="1"/>
    <col min="9463" max="9463" width="12.5703125" style="1" customWidth="1"/>
    <col min="9464" max="9464" width="13.42578125" style="1" customWidth="1"/>
    <col min="9465" max="9465" width="31.28515625" style="1" bestFit="1" customWidth="1"/>
    <col min="9466" max="9467" width="11.85546875" style="1" customWidth="1"/>
    <col min="9468" max="9468" width="8.7109375" style="1" bestFit="1" customWidth="1"/>
    <col min="9469" max="9469" width="9.42578125" style="1" bestFit="1" customWidth="1"/>
    <col min="9470" max="9476" width="11.85546875" style="1" customWidth="1"/>
    <col min="9477" max="9477" width="5.7109375" style="1" customWidth="1"/>
    <col min="9478" max="9478" width="3.7109375" style="1" customWidth="1"/>
    <col min="9479" max="9708" width="9.140625" style="1"/>
    <col min="9709" max="9710" width="3.7109375" style="1" customWidth="1"/>
    <col min="9711" max="9714" width="12.5703125" style="1" customWidth="1"/>
    <col min="9715" max="9715" width="3.7109375" style="1" customWidth="1"/>
    <col min="9716" max="9716" width="42.85546875" style="1" bestFit="1" customWidth="1"/>
    <col min="9717" max="9718" width="11.28515625" style="1" customWidth="1"/>
    <col min="9719" max="9719" width="12.5703125" style="1" customWidth="1"/>
    <col min="9720" max="9720" width="13.42578125" style="1" customWidth="1"/>
    <col min="9721" max="9721" width="31.28515625" style="1" bestFit="1" customWidth="1"/>
    <col min="9722" max="9723" width="11.85546875" style="1" customWidth="1"/>
    <col min="9724" max="9724" width="8.7109375" style="1" bestFit="1" customWidth="1"/>
    <col min="9725" max="9725" width="9.42578125" style="1" bestFit="1" customWidth="1"/>
    <col min="9726" max="9732" width="11.85546875" style="1" customWidth="1"/>
    <col min="9733" max="9733" width="5.7109375" style="1" customWidth="1"/>
    <col min="9734" max="9734" width="3.7109375" style="1" customWidth="1"/>
    <col min="9735" max="9964" width="9.140625" style="1"/>
    <col min="9965" max="9966" width="3.7109375" style="1" customWidth="1"/>
    <col min="9967" max="9970" width="12.5703125" style="1" customWidth="1"/>
    <col min="9971" max="9971" width="3.7109375" style="1" customWidth="1"/>
    <col min="9972" max="9972" width="42.85546875" style="1" bestFit="1" customWidth="1"/>
    <col min="9973" max="9974" width="11.28515625" style="1" customWidth="1"/>
    <col min="9975" max="9975" width="12.5703125" style="1" customWidth="1"/>
    <col min="9976" max="9976" width="13.42578125" style="1" customWidth="1"/>
    <col min="9977" max="9977" width="31.28515625" style="1" bestFit="1" customWidth="1"/>
    <col min="9978" max="9979" width="11.85546875" style="1" customWidth="1"/>
    <col min="9980" max="9980" width="8.7109375" style="1" bestFit="1" customWidth="1"/>
    <col min="9981" max="9981" width="9.42578125" style="1" bestFit="1" customWidth="1"/>
    <col min="9982" max="9988" width="11.85546875" style="1" customWidth="1"/>
    <col min="9989" max="9989" width="5.7109375" style="1" customWidth="1"/>
    <col min="9990" max="9990" width="3.7109375" style="1" customWidth="1"/>
    <col min="9991" max="10220" width="9.140625" style="1"/>
    <col min="10221" max="10222" width="3.7109375" style="1" customWidth="1"/>
    <col min="10223" max="10226" width="12.5703125" style="1" customWidth="1"/>
    <col min="10227" max="10227" width="3.7109375" style="1" customWidth="1"/>
    <col min="10228" max="10228" width="42.85546875" style="1" bestFit="1" customWidth="1"/>
    <col min="10229" max="10230" width="11.28515625" style="1" customWidth="1"/>
    <col min="10231" max="10231" width="12.5703125" style="1" customWidth="1"/>
    <col min="10232" max="10232" width="13.42578125" style="1" customWidth="1"/>
    <col min="10233" max="10233" width="31.28515625" style="1" bestFit="1" customWidth="1"/>
    <col min="10234" max="10235" width="11.85546875" style="1" customWidth="1"/>
    <col min="10236" max="10236" width="8.7109375" style="1" bestFit="1" customWidth="1"/>
    <col min="10237" max="10237" width="9.42578125" style="1" bestFit="1" customWidth="1"/>
    <col min="10238" max="10244" width="11.85546875" style="1" customWidth="1"/>
    <col min="10245" max="10245" width="5.7109375" style="1" customWidth="1"/>
    <col min="10246" max="10246" width="3.7109375" style="1" customWidth="1"/>
    <col min="10247" max="10476" width="9.140625" style="1"/>
    <col min="10477" max="10478" width="3.7109375" style="1" customWidth="1"/>
    <col min="10479" max="10482" width="12.5703125" style="1" customWidth="1"/>
    <col min="10483" max="10483" width="3.7109375" style="1" customWidth="1"/>
    <col min="10484" max="10484" width="42.85546875" style="1" bestFit="1" customWidth="1"/>
    <col min="10485" max="10486" width="11.28515625" style="1" customWidth="1"/>
    <col min="10487" max="10487" width="12.5703125" style="1" customWidth="1"/>
    <col min="10488" max="10488" width="13.42578125" style="1" customWidth="1"/>
    <col min="10489" max="10489" width="31.28515625" style="1" bestFit="1" customWidth="1"/>
    <col min="10490" max="10491" width="11.85546875" style="1" customWidth="1"/>
    <col min="10492" max="10492" width="8.7109375" style="1" bestFit="1" customWidth="1"/>
    <col min="10493" max="10493" width="9.42578125" style="1" bestFit="1" customWidth="1"/>
    <col min="10494" max="10500" width="11.85546875" style="1" customWidth="1"/>
    <col min="10501" max="10501" width="5.7109375" style="1" customWidth="1"/>
    <col min="10502" max="10502" width="3.7109375" style="1" customWidth="1"/>
    <col min="10503" max="10732" width="9.140625" style="1"/>
    <col min="10733" max="10734" width="3.7109375" style="1" customWidth="1"/>
    <col min="10735" max="10738" width="12.5703125" style="1" customWidth="1"/>
    <col min="10739" max="10739" width="3.7109375" style="1" customWidth="1"/>
    <col min="10740" max="10740" width="42.85546875" style="1" bestFit="1" customWidth="1"/>
    <col min="10741" max="10742" width="11.28515625" style="1" customWidth="1"/>
    <col min="10743" max="10743" width="12.5703125" style="1" customWidth="1"/>
    <col min="10744" max="10744" width="13.42578125" style="1" customWidth="1"/>
    <col min="10745" max="10745" width="31.28515625" style="1" bestFit="1" customWidth="1"/>
    <col min="10746" max="10747" width="11.85546875" style="1" customWidth="1"/>
    <col min="10748" max="10748" width="8.7109375" style="1" bestFit="1" customWidth="1"/>
    <col min="10749" max="10749" width="9.42578125" style="1" bestFit="1" customWidth="1"/>
    <col min="10750" max="10756" width="11.85546875" style="1" customWidth="1"/>
    <col min="10757" max="10757" width="5.7109375" style="1" customWidth="1"/>
    <col min="10758" max="10758" width="3.7109375" style="1" customWidth="1"/>
    <col min="10759" max="10988" width="9.140625" style="1"/>
    <col min="10989" max="10990" width="3.7109375" style="1" customWidth="1"/>
    <col min="10991" max="10994" width="12.5703125" style="1" customWidth="1"/>
    <col min="10995" max="10995" width="3.7109375" style="1" customWidth="1"/>
    <col min="10996" max="10996" width="42.85546875" style="1" bestFit="1" customWidth="1"/>
    <col min="10997" max="10998" width="11.28515625" style="1" customWidth="1"/>
    <col min="10999" max="10999" width="12.5703125" style="1" customWidth="1"/>
    <col min="11000" max="11000" width="13.42578125" style="1" customWidth="1"/>
    <col min="11001" max="11001" width="31.28515625" style="1" bestFit="1" customWidth="1"/>
    <col min="11002" max="11003" width="11.85546875" style="1" customWidth="1"/>
    <col min="11004" max="11004" width="8.7109375" style="1" bestFit="1" customWidth="1"/>
    <col min="11005" max="11005" width="9.42578125" style="1" bestFit="1" customWidth="1"/>
    <col min="11006" max="11012" width="11.85546875" style="1" customWidth="1"/>
    <col min="11013" max="11013" width="5.7109375" style="1" customWidth="1"/>
    <col min="11014" max="11014" width="3.7109375" style="1" customWidth="1"/>
    <col min="11015" max="11244" width="9.140625" style="1"/>
    <col min="11245" max="11246" width="3.7109375" style="1" customWidth="1"/>
    <col min="11247" max="11250" width="12.5703125" style="1" customWidth="1"/>
    <col min="11251" max="11251" width="3.7109375" style="1" customWidth="1"/>
    <col min="11252" max="11252" width="42.85546875" style="1" bestFit="1" customWidth="1"/>
    <col min="11253" max="11254" width="11.28515625" style="1" customWidth="1"/>
    <col min="11255" max="11255" width="12.5703125" style="1" customWidth="1"/>
    <col min="11256" max="11256" width="13.42578125" style="1" customWidth="1"/>
    <col min="11257" max="11257" width="31.28515625" style="1" bestFit="1" customWidth="1"/>
    <col min="11258" max="11259" width="11.85546875" style="1" customWidth="1"/>
    <col min="11260" max="11260" width="8.7109375" style="1" bestFit="1" customWidth="1"/>
    <col min="11261" max="11261" width="9.42578125" style="1" bestFit="1" customWidth="1"/>
    <col min="11262" max="11268" width="11.85546875" style="1" customWidth="1"/>
    <col min="11269" max="11269" width="5.7109375" style="1" customWidth="1"/>
    <col min="11270" max="11270" width="3.7109375" style="1" customWidth="1"/>
    <col min="11271" max="11500" width="9.140625" style="1"/>
    <col min="11501" max="11502" width="3.7109375" style="1" customWidth="1"/>
    <col min="11503" max="11506" width="12.5703125" style="1" customWidth="1"/>
    <col min="11507" max="11507" width="3.7109375" style="1" customWidth="1"/>
    <col min="11508" max="11508" width="42.85546875" style="1" bestFit="1" customWidth="1"/>
    <col min="11509" max="11510" width="11.28515625" style="1" customWidth="1"/>
    <col min="11511" max="11511" width="12.5703125" style="1" customWidth="1"/>
    <col min="11512" max="11512" width="13.42578125" style="1" customWidth="1"/>
    <col min="11513" max="11513" width="31.28515625" style="1" bestFit="1" customWidth="1"/>
    <col min="11514" max="11515" width="11.85546875" style="1" customWidth="1"/>
    <col min="11516" max="11516" width="8.7109375" style="1" bestFit="1" customWidth="1"/>
    <col min="11517" max="11517" width="9.42578125" style="1" bestFit="1" customWidth="1"/>
    <col min="11518" max="11524" width="11.85546875" style="1" customWidth="1"/>
    <col min="11525" max="11525" width="5.7109375" style="1" customWidth="1"/>
    <col min="11526" max="11526" width="3.7109375" style="1" customWidth="1"/>
    <col min="11527" max="11756" width="9.140625" style="1"/>
    <col min="11757" max="11758" width="3.7109375" style="1" customWidth="1"/>
    <col min="11759" max="11762" width="12.5703125" style="1" customWidth="1"/>
    <col min="11763" max="11763" width="3.7109375" style="1" customWidth="1"/>
    <col min="11764" max="11764" width="42.85546875" style="1" bestFit="1" customWidth="1"/>
    <col min="11765" max="11766" width="11.28515625" style="1" customWidth="1"/>
    <col min="11767" max="11767" width="12.5703125" style="1" customWidth="1"/>
    <col min="11768" max="11768" width="13.42578125" style="1" customWidth="1"/>
    <col min="11769" max="11769" width="31.28515625" style="1" bestFit="1" customWidth="1"/>
    <col min="11770" max="11771" width="11.85546875" style="1" customWidth="1"/>
    <col min="11772" max="11772" width="8.7109375" style="1" bestFit="1" customWidth="1"/>
    <col min="11773" max="11773" width="9.42578125" style="1" bestFit="1" customWidth="1"/>
    <col min="11774" max="11780" width="11.85546875" style="1" customWidth="1"/>
    <col min="11781" max="11781" width="5.7109375" style="1" customWidth="1"/>
    <col min="11782" max="11782" width="3.7109375" style="1" customWidth="1"/>
    <col min="11783" max="12012" width="9.140625" style="1"/>
    <col min="12013" max="12014" width="3.7109375" style="1" customWidth="1"/>
    <col min="12015" max="12018" width="12.5703125" style="1" customWidth="1"/>
    <col min="12019" max="12019" width="3.7109375" style="1" customWidth="1"/>
    <col min="12020" max="12020" width="42.85546875" style="1" bestFit="1" customWidth="1"/>
    <col min="12021" max="12022" width="11.28515625" style="1" customWidth="1"/>
    <col min="12023" max="12023" width="12.5703125" style="1" customWidth="1"/>
    <col min="12024" max="12024" width="13.42578125" style="1" customWidth="1"/>
    <col min="12025" max="12025" width="31.28515625" style="1" bestFit="1" customWidth="1"/>
    <col min="12026" max="12027" width="11.85546875" style="1" customWidth="1"/>
    <col min="12028" max="12028" width="8.7109375" style="1" bestFit="1" customWidth="1"/>
    <col min="12029" max="12029" width="9.42578125" style="1" bestFit="1" customWidth="1"/>
    <col min="12030" max="12036" width="11.85546875" style="1" customWidth="1"/>
    <col min="12037" max="12037" width="5.7109375" style="1" customWidth="1"/>
    <col min="12038" max="12038" width="3.7109375" style="1" customWidth="1"/>
    <col min="12039" max="12268" width="9.140625" style="1"/>
    <col min="12269" max="12270" width="3.7109375" style="1" customWidth="1"/>
    <col min="12271" max="12274" width="12.5703125" style="1" customWidth="1"/>
    <col min="12275" max="12275" width="3.7109375" style="1" customWidth="1"/>
    <col min="12276" max="12276" width="42.85546875" style="1" bestFit="1" customWidth="1"/>
    <col min="12277" max="12278" width="11.28515625" style="1" customWidth="1"/>
    <col min="12279" max="12279" width="12.5703125" style="1" customWidth="1"/>
    <col min="12280" max="12280" width="13.42578125" style="1" customWidth="1"/>
    <col min="12281" max="12281" width="31.28515625" style="1" bestFit="1" customWidth="1"/>
    <col min="12282" max="12283" width="11.85546875" style="1" customWidth="1"/>
    <col min="12284" max="12284" width="8.7109375" style="1" bestFit="1" customWidth="1"/>
    <col min="12285" max="12285" width="9.42578125" style="1" bestFit="1" customWidth="1"/>
    <col min="12286" max="12292" width="11.85546875" style="1" customWidth="1"/>
    <col min="12293" max="12293" width="5.7109375" style="1" customWidth="1"/>
    <col min="12294" max="12294" width="3.7109375" style="1" customWidth="1"/>
    <col min="12295" max="12524" width="9.140625" style="1"/>
    <col min="12525" max="12526" width="3.7109375" style="1" customWidth="1"/>
    <col min="12527" max="12530" width="12.5703125" style="1" customWidth="1"/>
    <col min="12531" max="12531" width="3.7109375" style="1" customWidth="1"/>
    <col min="12532" max="12532" width="42.85546875" style="1" bestFit="1" customWidth="1"/>
    <col min="12533" max="12534" width="11.28515625" style="1" customWidth="1"/>
    <col min="12535" max="12535" width="12.5703125" style="1" customWidth="1"/>
    <col min="12536" max="12536" width="13.42578125" style="1" customWidth="1"/>
    <col min="12537" max="12537" width="31.28515625" style="1" bestFit="1" customWidth="1"/>
    <col min="12538" max="12539" width="11.85546875" style="1" customWidth="1"/>
    <col min="12540" max="12540" width="8.7109375" style="1" bestFit="1" customWidth="1"/>
    <col min="12541" max="12541" width="9.42578125" style="1" bestFit="1" customWidth="1"/>
    <col min="12542" max="12548" width="11.85546875" style="1" customWidth="1"/>
    <col min="12549" max="12549" width="5.7109375" style="1" customWidth="1"/>
    <col min="12550" max="12550" width="3.7109375" style="1" customWidth="1"/>
    <col min="12551" max="12780" width="9.140625" style="1"/>
    <col min="12781" max="12782" width="3.7109375" style="1" customWidth="1"/>
    <col min="12783" max="12786" width="12.5703125" style="1" customWidth="1"/>
    <col min="12787" max="12787" width="3.7109375" style="1" customWidth="1"/>
    <col min="12788" max="12788" width="42.85546875" style="1" bestFit="1" customWidth="1"/>
    <col min="12789" max="12790" width="11.28515625" style="1" customWidth="1"/>
    <col min="12791" max="12791" width="12.5703125" style="1" customWidth="1"/>
    <col min="12792" max="12792" width="13.42578125" style="1" customWidth="1"/>
    <col min="12793" max="12793" width="31.28515625" style="1" bestFit="1" customWidth="1"/>
    <col min="12794" max="12795" width="11.85546875" style="1" customWidth="1"/>
    <col min="12796" max="12796" width="8.7109375" style="1" bestFit="1" customWidth="1"/>
    <col min="12797" max="12797" width="9.42578125" style="1" bestFit="1" customWidth="1"/>
    <col min="12798" max="12804" width="11.85546875" style="1" customWidth="1"/>
    <col min="12805" max="12805" width="5.7109375" style="1" customWidth="1"/>
    <col min="12806" max="12806" width="3.7109375" style="1" customWidth="1"/>
    <col min="12807" max="13036" width="9.140625" style="1"/>
    <col min="13037" max="13038" width="3.7109375" style="1" customWidth="1"/>
    <col min="13039" max="13042" width="12.5703125" style="1" customWidth="1"/>
    <col min="13043" max="13043" width="3.7109375" style="1" customWidth="1"/>
    <col min="13044" max="13044" width="42.85546875" style="1" bestFit="1" customWidth="1"/>
    <col min="13045" max="13046" width="11.28515625" style="1" customWidth="1"/>
    <col min="13047" max="13047" width="12.5703125" style="1" customWidth="1"/>
    <col min="13048" max="13048" width="13.42578125" style="1" customWidth="1"/>
    <col min="13049" max="13049" width="31.28515625" style="1" bestFit="1" customWidth="1"/>
    <col min="13050" max="13051" width="11.85546875" style="1" customWidth="1"/>
    <col min="13052" max="13052" width="8.7109375" style="1" bestFit="1" customWidth="1"/>
    <col min="13053" max="13053" width="9.42578125" style="1" bestFit="1" customWidth="1"/>
    <col min="13054" max="13060" width="11.85546875" style="1" customWidth="1"/>
    <col min="13061" max="13061" width="5.7109375" style="1" customWidth="1"/>
    <col min="13062" max="13062" width="3.7109375" style="1" customWidth="1"/>
    <col min="13063" max="13292" width="9.140625" style="1"/>
    <col min="13293" max="13294" width="3.7109375" style="1" customWidth="1"/>
    <col min="13295" max="13298" width="12.5703125" style="1" customWidth="1"/>
    <col min="13299" max="13299" width="3.7109375" style="1" customWidth="1"/>
    <col min="13300" max="13300" width="42.85546875" style="1" bestFit="1" customWidth="1"/>
    <col min="13301" max="13302" width="11.28515625" style="1" customWidth="1"/>
    <col min="13303" max="13303" width="12.5703125" style="1" customWidth="1"/>
    <col min="13304" max="13304" width="13.42578125" style="1" customWidth="1"/>
    <col min="13305" max="13305" width="31.28515625" style="1" bestFit="1" customWidth="1"/>
    <col min="13306" max="13307" width="11.85546875" style="1" customWidth="1"/>
    <col min="13308" max="13308" width="8.7109375" style="1" bestFit="1" customWidth="1"/>
    <col min="13309" max="13309" width="9.42578125" style="1" bestFit="1" customWidth="1"/>
    <col min="13310" max="13316" width="11.85546875" style="1" customWidth="1"/>
    <col min="13317" max="13317" width="5.7109375" style="1" customWidth="1"/>
    <col min="13318" max="13318" width="3.7109375" style="1" customWidth="1"/>
    <col min="13319" max="13548" width="9.140625" style="1"/>
    <col min="13549" max="13550" width="3.7109375" style="1" customWidth="1"/>
    <col min="13551" max="13554" width="12.5703125" style="1" customWidth="1"/>
    <col min="13555" max="13555" width="3.7109375" style="1" customWidth="1"/>
    <col min="13556" max="13556" width="42.85546875" style="1" bestFit="1" customWidth="1"/>
    <col min="13557" max="13558" width="11.28515625" style="1" customWidth="1"/>
    <col min="13559" max="13559" width="12.5703125" style="1" customWidth="1"/>
    <col min="13560" max="13560" width="13.42578125" style="1" customWidth="1"/>
    <col min="13561" max="13561" width="31.28515625" style="1" bestFit="1" customWidth="1"/>
    <col min="13562" max="13563" width="11.85546875" style="1" customWidth="1"/>
    <col min="13564" max="13564" width="8.7109375" style="1" bestFit="1" customWidth="1"/>
    <col min="13565" max="13565" width="9.42578125" style="1" bestFit="1" customWidth="1"/>
    <col min="13566" max="13572" width="11.85546875" style="1" customWidth="1"/>
    <col min="13573" max="13573" width="5.7109375" style="1" customWidth="1"/>
    <col min="13574" max="13574" width="3.7109375" style="1" customWidth="1"/>
    <col min="13575" max="13804" width="9.140625" style="1"/>
    <col min="13805" max="13806" width="3.7109375" style="1" customWidth="1"/>
    <col min="13807" max="13810" width="12.5703125" style="1" customWidth="1"/>
    <col min="13811" max="13811" width="3.7109375" style="1" customWidth="1"/>
    <col min="13812" max="13812" width="42.85546875" style="1" bestFit="1" customWidth="1"/>
    <col min="13813" max="13814" width="11.28515625" style="1" customWidth="1"/>
    <col min="13815" max="13815" width="12.5703125" style="1" customWidth="1"/>
    <col min="13816" max="13816" width="13.42578125" style="1" customWidth="1"/>
    <col min="13817" max="13817" width="31.28515625" style="1" bestFit="1" customWidth="1"/>
    <col min="13818" max="13819" width="11.85546875" style="1" customWidth="1"/>
    <col min="13820" max="13820" width="8.7109375" style="1" bestFit="1" customWidth="1"/>
    <col min="13821" max="13821" width="9.42578125" style="1" bestFit="1" customWidth="1"/>
    <col min="13822" max="13828" width="11.85546875" style="1" customWidth="1"/>
    <col min="13829" max="13829" width="5.7109375" style="1" customWidth="1"/>
    <col min="13830" max="13830" width="3.7109375" style="1" customWidth="1"/>
    <col min="13831" max="14060" width="9.140625" style="1"/>
    <col min="14061" max="14062" width="3.7109375" style="1" customWidth="1"/>
    <col min="14063" max="14066" width="12.5703125" style="1" customWidth="1"/>
    <col min="14067" max="14067" width="3.7109375" style="1" customWidth="1"/>
    <col min="14068" max="14068" width="42.85546875" style="1" bestFit="1" customWidth="1"/>
    <col min="14069" max="14070" width="11.28515625" style="1" customWidth="1"/>
    <col min="14071" max="14071" width="12.5703125" style="1" customWidth="1"/>
    <col min="14072" max="14072" width="13.42578125" style="1" customWidth="1"/>
    <col min="14073" max="14073" width="31.28515625" style="1" bestFit="1" customWidth="1"/>
    <col min="14074" max="14075" width="11.85546875" style="1" customWidth="1"/>
    <col min="14076" max="14076" width="8.7109375" style="1" bestFit="1" customWidth="1"/>
    <col min="14077" max="14077" width="9.42578125" style="1" bestFit="1" customWidth="1"/>
    <col min="14078" max="14084" width="11.85546875" style="1" customWidth="1"/>
    <col min="14085" max="14085" width="5.7109375" style="1" customWidth="1"/>
    <col min="14086" max="14086" width="3.7109375" style="1" customWidth="1"/>
    <col min="14087" max="14316" width="9.140625" style="1"/>
    <col min="14317" max="14318" width="3.7109375" style="1" customWidth="1"/>
    <col min="14319" max="14322" width="12.5703125" style="1" customWidth="1"/>
    <col min="14323" max="14323" width="3.7109375" style="1" customWidth="1"/>
    <col min="14324" max="14324" width="42.85546875" style="1" bestFit="1" customWidth="1"/>
    <col min="14325" max="14326" width="11.28515625" style="1" customWidth="1"/>
    <col min="14327" max="14327" width="12.5703125" style="1" customWidth="1"/>
    <col min="14328" max="14328" width="13.42578125" style="1" customWidth="1"/>
    <col min="14329" max="14329" width="31.28515625" style="1" bestFit="1" customWidth="1"/>
    <col min="14330" max="14331" width="11.85546875" style="1" customWidth="1"/>
    <col min="14332" max="14332" width="8.7109375" style="1" bestFit="1" customWidth="1"/>
    <col min="14333" max="14333" width="9.42578125" style="1" bestFit="1" customWidth="1"/>
    <col min="14334" max="14340" width="11.85546875" style="1" customWidth="1"/>
    <col min="14341" max="14341" width="5.7109375" style="1" customWidth="1"/>
    <col min="14342" max="14342" width="3.7109375" style="1" customWidth="1"/>
    <col min="14343" max="14572" width="9.140625" style="1"/>
    <col min="14573" max="14574" width="3.7109375" style="1" customWidth="1"/>
    <col min="14575" max="14578" width="12.5703125" style="1" customWidth="1"/>
    <col min="14579" max="14579" width="3.7109375" style="1" customWidth="1"/>
    <col min="14580" max="14580" width="42.85546875" style="1" bestFit="1" customWidth="1"/>
    <col min="14581" max="14582" width="11.28515625" style="1" customWidth="1"/>
    <col min="14583" max="14583" width="12.5703125" style="1" customWidth="1"/>
    <col min="14584" max="14584" width="13.42578125" style="1" customWidth="1"/>
    <col min="14585" max="14585" width="31.28515625" style="1" bestFit="1" customWidth="1"/>
    <col min="14586" max="14587" width="11.85546875" style="1" customWidth="1"/>
    <col min="14588" max="14588" width="8.7109375" style="1" bestFit="1" customWidth="1"/>
    <col min="14589" max="14589" width="9.42578125" style="1" bestFit="1" customWidth="1"/>
    <col min="14590" max="14596" width="11.85546875" style="1" customWidth="1"/>
    <col min="14597" max="14597" width="5.7109375" style="1" customWidth="1"/>
    <col min="14598" max="14598" width="3.7109375" style="1" customWidth="1"/>
    <col min="14599" max="14828" width="9.140625" style="1"/>
    <col min="14829" max="14830" width="3.7109375" style="1" customWidth="1"/>
    <col min="14831" max="14834" width="12.5703125" style="1" customWidth="1"/>
    <col min="14835" max="14835" width="3.7109375" style="1" customWidth="1"/>
    <col min="14836" max="14836" width="42.85546875" style="1" bestFit="1" customWidth="1"/>
    <col min="14837" max="14838" width="11.28515625" style="1" customWidth="1"/>
    <col min="14839" max="14839" width="12.5703125" style="1" customWidth="1"/>
    <col min="14840" max="14840" width="13.42578125" style="1" customWidth="1"/>
    <col min="14841" max="14841" width="31.28515625" style="1" bestFit="1" customWidth="1"/>
    <col min="14842" max="14843" width="11.85546875" style="1" customWidth="1"/>
    <col min="14844" max="14844" width="8.7109375" style="1" bestFit="1" customWidth="1"/>
    <col min="14845" max="14845" width="9.42578125" style="1" bestFit="1" customWidth="1"/>
    <col min="14846" max="14852" width="11.85546875" style="1" customWidth="1"/>
    <col min="14853" max="14853" width="5.7109375" style="1" customWidth="1"/>
    <col min="14854" max="14854" width="3.7109375" style="1" customWidth="1"/>
    <col min="14855" max="15084" width="9.140625" style="1"/>
    <col min="15085" max="15086" width="3.7109375" style="1" customWidth="1"/>
    <col min="15087" max="15090" width="12.5703125" style="1" customWidth="1"/>
    <col min="15091" max="15091" width="3.7109375" style="1" customWidth="1"/>
    <col min="15092" max="15092" width="42.85546875" style="1" bestFit="1" customWidth="1"/>
    <col min="15093" max="15094" width="11.28515625" style="1" customWidth="1"/>
    <col min="15095" max="15095" width="12.5703125" style="1" customWidth="1"/>
    <col min="15096" max="15096" width="13.42578125" style="1" customWidth="1"/>
    <col min="15097" max="15097" width="31.28515625" style="1" bestFit="1" customWidth="1"/>
    <col min="15098" max="15099" width="11.85546875" style="1" customWidth="1"/>
    <col min="15100" max="15100" width="8.7109375" style="1" bestFit="1" customWidth="1"/>
    <col min="15101" max="15101" width="9.42578125" style="1" bestFit="1" customWidth="1"/>
    <col min="15102" max="15108" width="11.85546875" style="1" customWidth="1"/>
    <col min="15109" max="15109" width="5.7109375" style="1" customWidth="1"/>
    <col min="15110" max="15110" width="3.7109375" style="1" customWidth="1"/>
    <col min="15111" max="15340" width="9.140625" style="1"/>
    <col min="15341" max="15342" width="3.7109375" style="1" customWidth="1"/>
    <col min="15343" max="15346" width="12.5703125" style="1" customWidth="1"/>
    <col min="15347" max="15347" width="3.7109375" style="1" customWidth="1"/>
    <col min="15348" max="15348" width="42.85546875" style="1" bestFit="1" customWidth="1"/>
    <col min="15349" max="15350" width="11.28515625" style="1" customWidth="1"/>
    <col min="15351" max="15351" width="12.5703125" style="1" customWidth="1"/>
    <col min="15352" max="15352" width="13.42578125" style="1" customWidth="1"/>
    <col min="15353" max="15353" width="31.28515625" style="1" bestFit="1" customWidth="1"/>
    <col min="15354" max="15355" width="11.85546875" style="1" customWidth="1"/>
    <col min="15356" max="15356" width="8.7109375" style="1" bestFit="1" customWidth="1"/>
    <col min="15357" max="15357" width="9.42578125" style="1" bestFit="1" customWidth="1"/>
    <col min="15358" max="15364" width="11.85546875" style="1" customWidth="1"/>
    <col min="15365" max="15365" width="5.7109375" style="1" customWidth="1"/>
    <col min="15366" max="15366" width="3.7109375" style="1" customWidth="1"/>
    <col min="15367" max="15596" width="9.140625" style="1"/>
    <col min="15597" max="15598" width="3.7109375" style="1" customWidth="1"/>
    <col min="15599" max="15602" width="12.5703125" style="1" customWidth="1"/>
    <col min="15603" max="15603" width="3.7109375" style="1" customWidth="1"/>
    <col min="15604" max="15604" width="42.85546875" style="1" bestFit="1" customWidth="1"/>
    <col min="15605" max="15606" width="11.28515625" style="1" customWidth="1"/>
    <col min="15607" max="15607" width="12.5703125" style="1" customWidth="1"/>
    <col min="15608" max="15608" width="13.42578125" style="1" customWidth="1"/>
    <col min="15609" max="15609" width="31.28515625" style="1" bestFit="1" customWidth="1"/>
    <col min="15610" max="15611" width="11.85546875" style="1" customWidth="1"/>
    <col min="15612" max="15612" width="8.7109375" style="1" bestFit="1" customWidth="1"/>
    <col min="15613" max="15613" width="9.42578125" style="1" bestFit="1" customWidth="1"/>
    <col min="15614" max="15620" width="11.85546875" style="1" customWidth="1"/>
    <col min="15621" max="15621" width="5.7109375" style="1" customWidth="1"/>
    <col min="15622" max="15622" width="3.7109375" style="1" customWidth="1"/>
    <col min="15623" max="15852" width="9.140625" style="1"/>
    <col min="15853" max="15854" width="3.7109375" style="1" customWidth="1"/>
    <col min="15855" max="15858" width="12.5703125" style="1" customWidth="1"/>
    <col min="15859" max="15859" width="3.7109375" style="1" customWidth="1"/>
    <col min="15860" max="15860" width="42.85546875" style="1" bestFit="1" customWidth="1"/>
    <col min="15861" max="15862" width="11.28515625" style="1" customWidth="1"/>
    <col min="15863" max="15863" width="12.5703125" style="1" customWidth="1"/>
    <col min="15864" max="15864" width="13.42578125" style="1" customWidth="1"/>
    <col min="15865" max="15865" width="31.28515625" style="1" bestFit="1" customWidth="1"/>
    <col min="15866" max="15867" width="11.85546875" style="1" customWidth="1"/>
    <col min="15868" max="15868" width="8.7109375" style="1" bestFit="1" customWidth="1"/>
    <col min="15869" max="15869" width="9.42578125" style="1" bestFit="1" customWidth="1"/>
    <col min="15870" max="15876" width="11.85546875" style="1" customWidth="1"/>
    <col min="15877" max="15877" width="5.7109375" style="1" customWidth="1"/>
    <col min="15878" max="15878" width="3.7109375" style="1" customWidth="1"/>
    <col min="15879" max="16108" width="9.140625" style="1"/>
    <col min="16109" max="16110" width="3.7109375" style="1" customWidth="1"/>
    <col min="16111" max="16114" width="12.5703125" style="1" customWidth="1"/>
    <col min="16115" max="16115" width="3.7109375" style="1" customWidth="1"/>
    <col min="16116" max="16116" width="42.85546875" style="1" bestFit="1" customWidth="1"/>
    <col min="16117" max="16118" width="11.28515625" style="1" customWidth="1"/>
    <col min="16119" max="16119" width="12.5703125" style="1" customWidth="1"/>
    <col min="16120" max="16120" width="13.42578125" style="1" customWidth="1"/>
    <col min="16121" max="16121" width="31.28515625" style="1" bestFit="1" customWidth="1"/>
    <col min="16122" max="16123" width="11.85546875" style="1" customWidth="1"/>
    <col min="16124" max="16124" width="8.7109375" style="1" bestFit="1" customWidth="1"/>
    <col min="16125" max="16125" width="9.42578125" style="1" bestFit="1" customWidth="1"/>
    <col min="16126" max="16132" width="11.85546875" style="1" customWidth="1"/>
    <col min="16133" max="16133" width="5.7109375" style="1" customWidth="1"/>
    <col min="16134" max="16134" width="3.7109375" style="1" customWidth="1"/>
    <col min="16135" max="16384" width="9.140625" style="1"/>
  </cols>
  <sheetData>
    <row r="1" spans="3:23">
      <c r="O1" s="1"/>
      <c r="P1" s="1"/>
      <c r="Q1" s="1"/>
      <c r="R1" s="1"/>
    </row>
    <row r="2" spans="3:23">
      <c r="O2" s="1"/>
      <c r="P2" s="1"/>
      <c r="Q2" s="1"/>
      <c r="R2" s="1"/>
    </row>
    <row r="3" spans="3:23" ht="21.4" customHeight="1">
      <c r="C3" s="2"/>
      <c r="D3" s="2"/>
      <c r="E3" s="2"/>
      <c r="I3" s="3"/>
      <c r="J3" s="4"/>
      <c r="K3" s="5"/>
      <c r="N3" s="6" t="s">
        <v>0</v>
      </c>
      <c r="Q3" s="1"/>
      <c r="R3" s="1"/>
    </row>
    <row r="4" spans="3:23" ht="21.4" customHeight="1">
      <c r="C4" s="7"/>
      <c r="D4" s="7"/>
      <c r="E4" s="7"/>
      <c r="F4" s="8"/>
      <c r="G4" s="8"/>
      <c r="J4" s="5"/>
      <c r="N4" s="6" t="s">
        <v>761</v>
      </c>
      <c r="Q4" s="1"/>
      <c r="R4" s="1"/>
    </row>
    <row r="5" spans="3:23" ht="19.5">
      <c r="C5" s="9"/>
      <c r="D5" s="9"/>
      <c r="E5" s="9"/>
      <c r="I5" s="66"/>
      <c r="J5" s="66"/>
      <c r="K5" s="66"/>
      <c r="L5" s="66"/>
      <c r="M5" s="66"/>
      <c r="N5" s="42" t="s">
        <v>1</v>
      </c>
      <c r="Q5" s="1"/>
      <c r="R5" s="1"/>
    </row>
    <row r="6" spans="3:23" ht="15.75">
      <c r="C6" s="1949" t="s">
        <v>565</v>
      </c>
      <c r="D6" s="1949"/>
      <c r="E6" s="1949"/>
      <c r="F6" s="1949"/>
      <c r="G6" s="1949"/>
      <c r="H6" s="953"/>
      <c r="O6" s="1"/>
      <c r="Q6" s="1"/>
      <c r="R6" s="1"/>
    </row>
    <row r="7" spans="3:23" ht="15.75" thickBot="1">
      <c r="C7" s="10" t="s">
        <v>243</v>
      </c>
      <c r="D7" s="1063" t="s">
        <v>552</v>
      </c>
      <c r="E7" s="1063" t="s">
        <v>553</v>
      </c>
      <c r="F7" s="951" t="s">
        <v>554</v>
      </c>
      <c r="G7" s="12" t="s">
        <v>35</v>
      </c>
      <c r="I7" s="631" t="s">
        <v>2</v>
      </c>
      <c r="J7" s="36"/>
      <c r="K7"/>
      <c r="Q7" s="1"/>
      <c r="R7" s="1"/>
    </row>
    <row r="8" spans="3:23" ht="15.75" thickBot="1">
      <c r="C8" s="169">
        <f>margins!BV4</f>
        <v>0.5</v>
      </c>
      <c r="D8" s="1087">
        <v>94.949999999999989</v>
      </c>
      <c r="E8" s="1087">
        <v>94.949999999999989</v>
      </c>
      <c r="F8" s="952">
        <v>94.949999999999989</v>
      </c>
      <c r="G8" s="170">
        <v>94.949999999999989</v>
      </c>
      <c r="H8" s="16"/>
      <c r="I8" s="13" t="s">
        <v>6</v>
      </c>
      <c r="J8" s="14">
        <v>100</v>
      </c>
      <c r="K8"/>
      <c r="L8" s="1074" t="s">
        <v>229</v>
      </c>
      <c r="M8" s="1075" t="s">
        <v>559</v>
      </c>
      <c r="N8" s="1075" t="s">
        <v>560</v>
      </c>
      <c r="O8" s="1075" t="s">
        <v>561</v>
      </c>
      <c r="U8" s="1924" t="s">
        <v>563</v>
      </c>
      <c r="V8" s="1925"/>
      <c r="W8" s="1926"/>
    </row>
    <row r="9" spans="3:23" ht="15.75" thickBot="1">
      <c r="C9" s="169">
        <f>margins!BV5</f>
        <v>0.625</v>
      </c>
      <c r="D9" s="1087">
        <v>95.5</v>
      </c>
      <c r="E9" s="1087">
        <v>95.5</v>
      </c>
      <c r="F9" s="952">
        <v>95.5</v>
      </c>
      <c r="G9" s="170">
        <v>95.5</v>
      </c>
      <c r="H9" s="19"/>
      <c r="I9" s="17" t="s">
        <v>8</v>
      </c>
      <c r="J9" s="627">
        <v>0</v>
      </c>
      <c r="K9"/>
      <c r="L9" s="330" t="s">
        <v>820</v>
      </c>
      <c r="M9" s="1066">
        <v>2</v>
      </c>
      <c r="N9" s="1066">
        <v>13</v>
      </c>
      <c r="O9" s="1067">
        <v>15</v>
      </c>
    </row>
    <row r="10" spans="3:23" ht="15.75" thickBot="1">
      <c r="C10" s="169">
        <f>margins!BV6</f>
        <v>0.75</v>
      </c>
      <c r="D10" s="1087">
        <v>96.037999999999997</v>
      </c>
      <c r="E10" s="1087">
        <v>96.037999999999997</v>
      </c>
      <c r="F10" s="952">
        <v>96.037999999999997</v>
      </c>
      <c r="G10" s="170">
        <v>96.037999999999997</v>
      </c>
      <c r="H10" s="19"/>
      <c r="I10" s="17" t="s">
        <v>10</v>
      </c>
      <c r="J10" s="771">
        <v>-0.375</v>
      </c>
      <c r="K10"/>
      <c r="L10" s="345" t="s">
        <v>821</v>
      </c>
      <c r="M10" s="367">
        <v>2</v>
      </c>
      <c r="N10" s="367">
        <v>18</v>
      </c>
      <c r="O10" s="1068">
        <v>20</v>
      </c>
      <c r="R10" s="1"/>
      <c r="U10" s="544" t="s">
        <v>226</v>
      </c>
      <c r="V10" s="545" t="s">
        <v>227</v>
      </c>
      <c r="W10" s="545" t="s">
        <v>228</v>
      </c>
    </row>
    <row r="11" spans="3:23" ht="15.75" thickBot="1">
      <c r="C11" s="169">
        <f>margins!BV7</f>
        <v>0.875</v>
      </c>
      <c r="D11" s="1087">
        <v>96.562999999999988</v>
      </c>
      <c r="E11" s="1087">
        <v>96.562999999999988</v>
      </c>
      <c r="F11" s="952">
        <v>96.562999999999988</v>
      </c>
      <c r="G11" s="170">
        <v>96.562999999999988</v>
      </c>
      <c r="H11" s="19"/>
      <c r="I11" s="774"/>
      <c r="J11" s="775"/>
      <c r="K11"/>
      <c r="L11" s="345" t="s">
        <v>822</v>
      </c>
      <c r="M11" s="367">
        <v>2</v>
      </c>
      <c r="N11" s="367">
        <v>23</v>
      </c>
      <c r="O11" s="1068">
        <v>25</v>
      </c>
      <c r="R11" s="1"/>
    </row>
    <row r="12" spans="3:23">
      <c r="C12" s="169">
        <f>margins!BV8</f>
        <v>1</v>
      </c>
      <c r="D12" s="1087">
        <v>97.074999999999989</v>
      </c>
      <c r="E12" s="1087">
        <v>97.074999999999989</v>
      </c>
      <c r="F12" s="952">
        <v>97.074999999999989</v>
      </c>
      <c r="G12" s="170">
        <v>97.074999999999989</v>
      </c>
      <c r="H12" s="19"/>
      <c r="I12" s="772" t="s">
        <v>351</v>
      </c>
      <c r="J12" s="773"/>
      <c r="K12"/>
      <c r="L12" s="345" t="s">
        <v>823</v>
      </c>
      <c r="M12" s="367">
        <v>2</v>
      </c>
      <c r="N12" s="367">
        <v>28</v>
      </c>
      <c r="O12" s="1068">
        <v>30</v>
      </c>
      <c r="R12" s="1"/>
      <c r="U12" s="709" t="s">
        <v>229</v>
      </c>
      <c r="V12" s="532" t="s">
        <v>35</v>
      </c>
      <c r="W12" s="1073">
        <f>IF(V12="15 Yr Fix",2,IF(V12="20 Yr Fix",3,IF(V12="25 Yr Fix",4,5)))</f>
        <v>5</v>
      </c>
    </row>
    <row r="13" spans="3:23">
      <c r="C13" s="169">
        <f>margins!BV9</f>
        <v>1.125</v>
      </c>
      <c r="D13" s="1087">
        <v>97.574999999999989</v>
      </c>
      <c r="E13" s="1087">
        <v>97.574999999999989</v>
      </c>
      <c r="F13" s="952">
        <v>97.574999999999989</v>
      </c>
      <c r="G13" s="170">
        <v>97.574999999999989</v>
      </c>
      <c r="H13" s="19"/>
      <c r="I13" s="46" t="s">
        <v>97</v>
      </c>
      <c r="J13" s="55">
        <v>-0.25</v>
      </c>
      <c r="K13"/>
      <c r="L13" s="345" t="s">
        <v>820</v>
      </c>
      <c r="M13" s="367">
        <v>3</v>
      </c>
      <c r="N13" s="367">
        <v>12</v>
      </c>
      <c r="O13" s="1068">
        <v>15</v>
      </c>
      <c r="R13" s="1"/>
      <c r="U13" s="711" t="s">
        <v>243</v>
      </c>
      <c r="V13" s="533">
        <v>2.5</v>
      </c>
      <c r="W13" s="538">
        <f>VLOOKUP(V13,$C$8:$G$54,W12,FALSE)</f>
        <v>102.84399999999999</v>
      </c>
    </row>
    <row r="14" spans="3:23">
      <c r="C14" s="169">
        <f>margins!BV10</f>
        <v>1.25</v>
      </c>
      <c r="D14" s="1087">
        <v>98.062999999999988</v>
      </c>
      <c r="E14" s="1087">
        <v>98.062999999999988</v>
      </c>
      <c r="F14" s="952">
        <v>98.062999999999988</v>
      </c>
      <c r="G14" s="170">
        <v>98.062999999999988</v>
      </c>
      <c r="H14" s="19"/>
      <c r="I14" s="46" t="s">
        <v>98</v>
      </c>
      <c r="J14" s="55">
        <v>-0.32500000000000001</v>
      </c>
      <c r="K14"/>
      <c r="L14" s="345" t="s">
        <v>821</v>
      </c>
      <c r="M14" s="367">
        <v>3</v>
      </c>
      <c r="N14" s="367">
        <v>17</v>
      </c>
      <c r="O14" s="1068">
        <v>20</v>
      </c>
      <c r="R14" s="1"/>
      <c r="U14" s="711" t="s">
        <v>409</v>
      </c>
      <c r="V14" s="533" t="s">
        <v>22</v>
      </c>
      <c r="W14" s="538"/>
    </row>
    <row r="15" spans="3:23" ht="15" customHeight="1">
      <c r="C15" s="169">
        <f>margins!BV11</f>
        <v>1.375</v>
      </c>
      <c r="D15" s="1087">
        <v>98.537999999999997</v>
      </c>
      <c r="E15" s="1087">
        <v>98.537999999999997</v>
      </c>
      <c r="F15" s="952">
        <v>98.537999999999997</v>
      </c>
      <c r="G15" s="170">
        <v>98.537999999999997</v>
      </c>
      <c r="H15" s="19"/>
      <c r="I15" s="46" t="s">
        <v>99</v>
      </c>
      <c r="J15" s="55">
        <v>-0.55000000000000004</v>
      </c>
      <c r="K15"/>
      <c r="L15" s="345" t="s">
        <v>822</v>
      </c>
      <c r="M15" s="367">
        <v>3</v>
      </c>
      <c r="N15" s="367">
        <v>22</v>
      </c>
      <c r="O15" s="1068">
        <v>25</v>
      </c>
      <c r="U15" s="711" t="s">
        <v>231</v>
      </c>
      <c r="V15" s="533" t="s">
        <v>342</v>
      </c>
      <c r="W15" s="1072"/>
    </row>
    <row r="16" spans="3:23" ht="15" customHeight="1">
      <c r="C16" s="169">
        <f>margins!BV12</f>
        <v>1.5</v>
      </c>
      <c r="D16" s="1087">
        <v>98.875</v>
      </c>
      <c r="E16" s="1087">
        <v>98.875</v>
      </c>
      <c r="F16" s="952">
        <v>98.875</v>
      </c>
      <c r="G16" s="170">
        <v>98.875</v>
      </c>
      <c r="H16" s="19"/>
      <c r="I16" s="46" t="s">
        <v>100</v>
      </c>
      <c r="J16" s="55">
        <v>-0.65</v>
      </c>
      <c r="L16" s="345" t="s">
        <v>823</v>
      </c>
      <c r="M16" s="367">
        <v>3</v>
      </c>
      <c r="N16" s="367">
        <v>27</v>
      </c>
      <c r="O16" s="1068">
        <v>30</v>
      </c>
      <c r="U16" s="711" t="s">
        <v>556</v>
      </c>
      <c r="V16" s="533" t="s">
        <v>220</v>
      </c>
      <c r="W16" s="1072">
        <f>IF(V16="Choose a Selection",0,(INDEX($K$30:$S$35,MATCH(V15,$J$30:$J$35,0),MATCH($V$14,$K$29:$S$29,0),1)))</f>
        <v>0</v>
      </c>
    </row>
    <row r="17" spans="3:23" ht="15" customHeight="1">
      <c r="C17" s="169">
        <f>margins!BV13</f>
        <v>1.625</v>
      </c>
      <c r="D17" s="1087">
        <v>99.324999999999989</v>
      </c>
      <c r="E17" s="1087">
        <v>99.324999999999989</v>
      </c>
      <c r="F17" s="952">
        <v>99.324999999999989</v>
      </c>
      <c r="G17" s="170">
        <v>99.324999999999989</v>
      </c>
      <c r="H17" s="19"/>
      <c r="I17" s="620" t="s">
        <v>350</v>
      </c>
      <c r="J17" s="48"/>
      <c r="L17" s="1069" t="s">
        <v>820</v>
      </c>
      <c r="M17" s="367">
        <v>5</v>
      </c>
      <c r="N17" s="367">
        <v>10</v>
      </c>
      <c r="O17" s="1068">
        <v>15</v>
      </c>
      <c r="P17" s="950" t="s">
        <v>523</v>
      </c>
      <c r="Q17" s="2150" t="s">
        <v>586</v>
      </c>
      <c r="R17" s="2150"/>
      <c r="S17" s="2150"/>
      <c r="T17" s="2151"/>
      <c r="U17" s="711" t="s">
        <v>579</v>
      </c>
      <c r="V17" s="533" t="s">
        <v>220</v>
      </c>
      <c r="W17" s="1072">
        <f>IF(V17="Choose a Selection",0,(INDEX($K$36:$S$36,MATCH(V17,$J$36,0),MATCH($V$14,$K$29:$S$29,0),1)))</f>
        <v>0</v>
      </c>
    </row>
    <row r="18" spans="3:23" ht="15" customHeight="1">
      <c r="C18" s="169">
        <f>margins!BV14</f>
        <v>1.75</v>
      </c>
      <c r="D18" s="1087">
        <v>99.762999999999991</v>
      </c>
      <c r="E18" s="1087">
        <v>99.762999999999991</v>
      </c>
      <c r="F18" s="952">
        <v>99.762999999999991</v>
      </c>
      <c r="G18" s="170">
        <v>99.762999999999991</v>
      </c>
      <c r="H18" s="19"/>
      <c r="L18" s="1069" t="s">
        <v>821</v>
      </c>
      <c r="M18" s="367">
        <v>5</v>
      </c>
      <c r="N18" s="367">
        <v>15</v>
      </c>
      <c r="O18" s="1068">
        <v>20</v>
      </c>
      <c r="U18" s="711" t="s">
        <v>580</v>
      </c>
      <c r="V18" s="533" t="s">
        <v>220</v>
      </c>
      <c r="W18" s="1072">
        <f>IF(V18="Choose a Selection",0,(INDEX($K$37:$S$42,MATCH(V15,$J$37:$J$42,0),MATCH($V$14,$K$29:$S$29,0),1)))</f>
        <v>0</v>
      </c>
    </row>
    <row r="19" spans="3:23" ht="15" customHeight="1">
      <c r="C19" s="169">
        <f>margins!BV15</f>
        <v>1.875</v>
      </c>
      <c r="D19" s="1087">
        <v>100.43799999999999</v>
      </c>
      <c r="E19" s="1087">
        <v>100.43799999999999</v>
      </c>
      <c r="F19" s="952">
        <v>100.43799999999999</v>
      </c>
      <c r="G19" s="170">
        <v>100.43799999999999</v>
      </c>
      <c r="H19" s="19"/>
      <c r="L19" s="1069" t="s">
        <v>822</v>
      </c>
      <c r="M19" s="367">
        <v>5</v>
      </c>
      <c r="N19" s="367">
        <v>20</v>
      </c>
      <c r="O19" s="1068">
        <v>25</v>
      </c>
      <c r="P19" s="950" t="s">
        <v>523</v>
      </c>
      <c r="Q19" s="2150" t="s">
        <v>585</v>
      </c>
      <c r="R19" s="2150"/>
      <c r="S19" s="2150"/>
      <c r="T19" s="2151"/>
      <c r="U19" s="711" t="s">
        <v>578</v>
      </c>
      <c r="V19" s="533" t="s">
        <v>220</v>
      </c>
      <c r="W19" s="1072">
        <f>IF(V19="Choose a Selection",0,(INDEX($K$43:$S$43,MATCH(V19,$J$43,0),MATCH($V$14,$K$29:$S$29,0),1)))</f>
        <v>0</v>
      </c>
    </row>
    <row r="20" spans="3:23" ht="15" customHeight="1">
      <c r="C20" s="169">
        <f>margins!BV16</f>
        <v>2</v>
      </c>
      <c r="D20" s="1087">
        <v>100.97499999999999</v>
      </c>
      <c r="E20" s="1087">
        <v>100.97499999999999</v>
      </c>
      <c r="F20" s="952">
        <v>100.97499999999999</v>
      </c>
      <c r="G20" s="170">
        <v>100.97499999999999</v>
      </c>
      <c r="H20" s="19"/>
      <c r="L20" s="1070" t="s">
        <v>823</v>
      </c>
      <c r="M20" s="371">
        <v>5</v>
      </c>
      <c r="N20" s="371">
        <v>25</v>
      </c>
      <c r="O20" s="1071">
        <v>30</v>
      </c>
      <c r="U20" s="711" t="s">
        <v>562</v>
      </c>
      <c r="V20" s="533">
        <v>24</v>
      </c>
      <c r="W20" s="1072">
        <f t="shared" ref="W20:W25" si="0">IF(V20="Choose a Selection",0,(INDEX($K$30:$S$58,MATCH(V20,$J$30:$J$58,0),MATCH($V$14,$K$29:$S$29,0),1)))</f>
        <v>0</v>
      </c>
    </row>
    <row r="21" spans="3:23" ht="15" customHeight="1">
      <c r="C21" s="169">
        <f>margins!BV17</f>
        <v>2.125</v>
      </c>
      <c r="D21" s="1087">
        <v>101.381</v>
      </c>
      <c r="E21" s="1087">
        <v>101.381</v>
      </c>
      <c r="F21" s="952">
        <v>101.381</v>
      </c>
      <c r="G21" s="170">
        <v>101.381</v>
      </c>
      <c r="H21" s="19"/>
      <c r="I21" s="67" t="s">
        <v>354</v>
      </c>
      <c r="J21"/>
      <c r="K21"/>
      <c r="L21"/>
      <c r="M21"/>
      <c r="U21" s="711" t="s">
        <v>49</v>
      </c>
      <c r="V21" s="533" t="s">
        <v>220</v>
      </c>
      <c r="W21" s="1072">
        <f t="shared" si="0"/>
        <v>0</v>
      </c>
    </row>
    <row r="22" spans="3:23" ht="15" customHeight="1">
      <c r="C22" s="169">
        <f>margins!BV18</f>
        <v>2.25</v>
      </c>
      <c r="D22" s="1087">
        <v>101.913</v>
      </c>
      <c r="E22" s="1087">
        <v>101.913</v>
      </c>
      <c r="F22" s="952">
        <v>101.913</v>
      </c>
      <c r="G22" s="170">
        <v>101.913</v>
      </c>
      <c r="H22" s="19"/>
      <c r="I22" s="630" t="s">
        <v>397</v>
      </c>
      <c r="J22" s="629"/>
      <c r="K22" s="629"/>
      <c r="L22" s="629"/>
      <c r="M22" s="628"/>
      <c r="U22" s="711" t="s">
        <v>330</v>
      </c>
      <c r="V22" s="533" t="s">
        <v>220</v>
      </c>
      <c r="W22" s="1072">
        <f t="shared" si="0"/>
        <v>0</v>
      </c>
    </row>
    <row r="23" spans="3:23" ht="15" customHeight="1">
      <c r="C23" s="169">
        <f>margins!BV19</f>
        <v>2.375</v>
      </c>
      <c r="D23" s="1087">
        <v>102.31899999999999</v>
      </c>
      <c r="E23" s="1087">
        <v>102.31899999999999</v>
      </c>
      <c r="F23" s="952">
        <v>102.31899999999999</v>
      </c>
      <c r="G23" s="170">
        <v>102.31899999999999</v>
      </c>
      <c r="H23" s="19"/>
      <c r="I23" s="127" t="s">
        <v>599</v>
      </c>
      <c r="J23"/>
      <c r="K23"/>
      <c r="L23"/>
      <c r="M23" s="626"/>
      <c r="U23" s="711" t="s">
        <v>65</v>
      </c>
      <c r="V23" s="533" t="s">
        <v>220</v>
      </c>
      <c r="W23" s="1072">
        <f t="shared" si="0"/>
        <v>0</v>
      </c>
    </row>
    <row r="24" spans="3:23" ht="15" customHeight="1">
      <c r="C24" s="169">
        <f>margins!BV20</f>
        <v>2.5</v>
      </c>
      <c r="D24" s="1087">
        <v>102.84399999999999</v>
      </c>
      <c r="E24" s="1087">
        <v>102.84399999999999</v>
      </c>
      <c r="F24" s="952">
        <v>102.84399999999999</v>
      </c>
      <c r="G24" s="170">
        <v>102.84399999999999</v>
      </c>
      <c r="H24" s="19"/>
      <c r="I24" s="127" t="s">
        <v>353</v>
      </c>
      <c r="J24"/>
      <c r="K24"/>
      <c r="L24"/>
      <c r="M24" s="626"/>
      <c r="U24" s="711" t="s">
        <v>67</v>
      </c>
      <c r="V24" s="533" t="s">
        <v>220</v>
      </c>
      <c r="W24" s="1072">
        <f t="shared" si="0"/>
        <v>0</v>
      </c>
    </row>
    <row r="25" spans="3:23" ht="15" customHeight="1">
      <c r="C25" s="169">
        <f>margins!BV21</f>
        <v>2.625</v>
      </c>
      <c r="D25" s="1087">
        <v>103.238</v>
      </c>
      <c r="E25" s="1087">
        <v>103.238</v>
      </c>
      <c r="F25" s="952">
        <v>103.238</v>
      </c>
      <c r="G25" s="170">
        <v>103.238</v>
      </c>
      <c r="H25" s="19"/>
      <c r="I25" s="127" t="s">
        <v>352</v>
      </c>
      <c r="J25"/>
      <c r="K25"/>
      <c r="L25"/>
      <c r="M25" s="626"/>
      <c r="U25" s="711" t="s">
        <v>152</v>
      </c>
      <c r="V25" s="533" t="s">
        <v>220</v>
      </c>
      <c r="W25" s="1072">
        <f t="shared" si="0"/>
        <v>0</v>
      </c>
    </row>
    <row r="26" spans="3:23" ht="15" customHeight="1">
      <c r="C26" s="169">
        <f>margins!BV22</f>
        <v>2.75</v>
      </c>
      <c r="D26" s="1087">
        <v>103.625</v>
      </c>
      <c r="E26" s="1087">
        <v>103.625</v>
      </c>
      <c r="F26" s="952">
        <v>103.625</v>
      </c>
      <c r="G26" s="170">
        <v>103.625</v>
      </c>
      <c r="H26" s="19"/>
      <c r="I26" s="625" t="s">
        <v>555</v>
      </c>
      <c r="J26" s="1077">
        <v>7.25</v>
      </c>
      <c r="K26" s="1076"/>
      <c r="L26" s="624"/>
      <c r="M26" s="623"/>
      <c r="U26" s="711" t="s">
        <v>236</v>
      </c>
      <c r="V26" s="533">
        <v>15</v>
      </c>
      <c r="W26" s="1072">
        <f>IF(V26=15,0,J10)</f>
        <v>0</v>
      </c>
    </row>
    <row r="27" spans="3:23" ht="15" customHeight="1">
      <c r="C27" s="169">
        <f>margins!BV23</f>
        <v>2.875</v>
      </c>
      <c r="D27" s="1087">
        <v>104.006</v>
      </c>
      <c r="E27" s="1087">
        <v>104.006</v>
      </c>
      <c r="F27" s="952">
        <v>104.006</v>
      </c>
      <c r="G27" s="170">
        <v>104.006</v>
      </c>
      <c r="H27" s="19"/>
      <c r="U27" s="1079" t="s">
        <v>237</v>
      </c>
      <c r="V27" s="1080"/>
      <c r="W27" s="1095">
        <f>SUM(W16:W26)</f>
        <v>0</v>
      </c>
    </row>
    <row r="28" spans="3:23" ht="15" customHeight="1" thickBot="1">
      <c r="C28" s="169">
        <f>margins!BV24</f>
        <v>3</v>
      </c>
      <c r="D28" s="1087">
        <v>104.381</v>
      </c>
      <c r="E28" s="1087">
        <v>104.381</v>
      </c>
      <c r="F28" s="952">
        <v>104.381</v>
      </c>
      <c r="G28" s="170">
        <v>104.381</v>
      </c>
      <c r="H28" s="19"/>
      <c r="I28" s="2060" t="s">
        <v>264</v>
      </c>
      <c r="J28" s="2149"/>
      <c r="K28" s="2062" t="s">
        <v>349</v>
      </c>
      <c r="L28" s="2063"/>
      <c r="M28" s="2063"/>
      <c r="N28" s="2063"/>
      <c r="O28" s="2063"/>
      <c r="P28" s="2063"/>
      <c r="Q28" s="2063"/>
      <c r="R28" s="2063"/>
      <c r="S28" s="2064"/>
      <c r="U28" s="1081" t="s">
        <v>574</v>
      </c>
      <c r="V28" s="1082">
        <f>V13+J26</f>
        <v>9.75</v>
      </c>
      <c r="W28" s="1083"/>
    </row>
    <row r="29" spans="3:23" ht="15" customHeight="1" thickBot="1">
      <c r="C29" s="169">
        <f>margins!BV25</f>
        <v>3.125</v>
      </c>
      <c r="D29" s="1087">
        <v>104.75</v>
      </c>
      <c r="E29" s="1087">
        <v>104.75</v>
      </c>
      <c r="F29" s="952">
        <v>104.75</v>
      </c>
      <c r="G29" s="170">
        <v>104.75</v>
      </c>
      <c r="H29" s="19"/>
      <c r="I29" s="141"/>
      <c r="J29" s="31"/>
      <c r="K29" s="31" t="s">
        <v>15</v>
      </c>
      <c r="L29" s="31" t="s">
        <v>16</v>
      </c>
      <c r="M29" s="31" t="s">
        <v>17</v>
      </c>
      <c r="N29" s="31" t="s">
        <v>18</v>
      </c>
      <c r="O29" s="31" t="s">
        <v>19</v>
      </c>
      <c r="P29" s="31" t="s">
        <v>20</v>
      </c>
      <c r="Q29" s="31" t="s">
        <v>21</v>
      </c>
      <c r="R29" s="31" t="s">
        <v>22</v>
      </c>
      <c r="S29" s="803" t="s">
        <v>23</v>
      </c>
      <c r="U29" s="521"/>
      <c r="V29" s="522"/>
      <c r="W29" s="531"/>
    </row>
    <row r="30" spans="3:23" ht="15" customHeight="1" thickBot="1">
      <c r="C30" s="169">
        <f>margins!BV26</f>
        <v>3.25</v>
      </c>
      <c r="D30" s="1087">
        <v>104.863</v>
      </c>
      <c r="E30" s="1087">
        <v>104.863</v>
      </c>
      <c r="F30" s="952">
        <v>104.863</v>
      </c>
      <c r="G30" s="170">
        <v>104.863</v>
      </c>
      <c r="H30" s="19"/>
      <c r="I30" s="2065" t="s">
        <v>556</v>
      </c>
      <c r="J30" s="804" t="s">
        <v>40</v>
      </c>
      <c r="K30" s="805">
        <v>2.5</v>
      </c>
      <c r="L30" s="806">
        <v>2.5</v>
      </c>
      <c r="M30" s="807">
        <v>2</v>
      </c>
      <c r="N30" s="807">
        <v>2</v>
      </c>
      <c r="O30" s="807">
        <v>1.5</v>
      </c>
      <c r="P30" s="807">
        <v>0.5</v>
      </c>
      <c r="Q30" s="807">
        <v>0</v>
      </c>
      <c r="R30" s="807">
        <v>-3.5</v>
      </c>
      <c r="S30" s="808">
        <v>-4.5</v>
      </c>
      <c r="U30" s="523" t="s">
        <v>238</v>
      </c>
      <c r="V30" s="524"/>
      <c r="W30" s="714">
        <f>IF(ISNUMBER(MATCH("NA", W16:W26, 0)), "NA",MIN(J8,(W13+W27)))</f>
        <v>100</v>
      </c>
    </row>
    <row r="31" spans="3:23" ht="15" customHeight="1" thickBot="1">
      <c r="C31" s="169">
        <f>margins!BV27</f>
        <v>3.375</v>
      </c>
      <c r="D31" s="1087">
        <v>105.19399999999999</v>
      </c>
      <c r="E31" s="1087">
        <v>105.19399999999999</v>
      </c>
      <c r="F31" s="952">
        <v>105.19399999999999</v>
      </c>
      <c r="G31" s="170">
        <v>105.19399999999999</v>
      </c>
      <c r="H31" s="19"/>
      <c r="I31" s="2066"/>
      <c r="J31" s="607" t="s">
        <v>344</v>
      </c>
      <c r="K31" s="592">
        <v>1.5</v>
      </c>
      <c r="L31" s="591">
        <v>1.5</v>
      </c>
      <c r="M31" s="605">
        <v>1.5</v>
      </c>
      <c r="N31" s="605">
        <v>1.5</v>
      </c>
      <c r="O31" s="605">
        <v>1</v>
      </c>
      <c r="P31" s="605">
        <v>0</v>
      </c>
      <c r="Q31" s="605">
        <v>-1</v>
      </c>
      <c r="R31" s="605">
        <v>-5</v>
      </c>
      <c r="S31" s="609">
        <v>-6</v>
      </c>
      <c r="U31" s="518"/>
      <c r="V31" s="518"/>
      <c r="W31" s="518"/>
    </row>
    <row r="32" spans="3:23" ht="15" customHeight="1" thickBot="1">
      <c r="C32" s="169">
        <f>margins!BV28</f>
        <v>3.5</v>
      </c>
      <c r="D32" s="1087">
        <v>105.494</v>
      </c>
      <c r="E32" s="1087">
        <v>105.494</v>
      </c>
      <c r="F32" s="952">
        <v>105.494</v>
      </c>
      <c r="G32" s="170">
        <v>105.494</v>
      </c>
      <c r="H32" s="19"/>
      <c r="I32" s="2066"/>
      <c r="J32" s="607" t="s">
        <v>343</v>
      </c>
      <c r="K32" s="606">
        <v>1</v>
      </c>
      <c r="L32" s="605">
        <v>1</v>
      </c>
      <c r="M32" s="605">
        <v>1</v>
      </c>
      <c r="N32" s="605">
        <v>1</v>
      </c>
      <c r="O32" s="605">
        <v>0</v>
      </c>
      <c r="P32" s="605">
        <v>0</v>
      </c>
      <c r="Q32" s="605">
        <v>-2</v>
      </c>
      <c r="R32" s="605">
        <v>-6</v>
      </c>
      <c r="S32" s="609">
        <v>-8</v>
      </c>
      <c r="U32" s="921" t="s">
        <v>571</v>
      </c>
      <c r="V32" s="922"/>
      <c r="W32" s="923"/>
    </row>
    <row r="33" spans="2:20" ht="15" customHeight="1">
      <c r="C33" s="169">
        <f>margins!BV29</f>
        <v>3.625</v>
      </c>
      <c r="D33" s="1087">
        <v>105.76299999999999</v>
      </c>
      <c r="E33" s="1087">
        <v>105.76299999999999</v>
      </c>
      <c r="F33" s="952">
        <v>105.76299999999999</v>
      </c>
      <c r="G33" s="170">
        <v>105.76299999999999</v>
      </c>
      <c r="H33" s="19"/>
      <c r="I33" s="2066"/>
      <c r="J33" s="607" t="s">
        <v>342</v>
      </c>
      <c r="K33" s="606">
        <v>0</v>
      </c>
      <c r="L33" s="605">
        <v>0</v>
      </c>
      <c r="M33" s="605">
        <v>0</v>
      </c>
      <c r="N33" s="605">
        <v>0</v>
      </c>
      <c r="O33" s="605">
        <v>0</v>
      </c>
      <c r="P33" s="605">
        <v>-1</v>
      </c>
      <c r="Q33" s="605">
        <v>-3</v>
      </c>
      <c r="R33" s="605">
        <v>-7.5</v>
      </c>
      <c r="S33" s="609" t="s">
        <v>14</v>
      </c>
    </row>
    <row r="34" spans="2:20">
      <c r="C34" s="169">
        <f>margins!BV30</f>
        <v>3.75</v>
      </c>
      <c r="D34" s="1087">
        <v>106</v>
      </c>
      <c r="E34" s="1087">
        <v>106</v>
      </c>
      <c r="F34" s="952">
        <v>106</v>
      </c>
      <c r="G34" s="170">
        <v>106</v>
      </c>
      <c r="H34" s="19"/>
      <c r="I34" s="2066"/>
      <c r="J34" s="802" t="s">
        <v>341</v>
      </c>
      <c r="K34" s="790">
        <v>-0.5</v>
      </c>
      <c r="L34" s="791">
        <v>-0.5</v>
      </c>
      <c r="M34" s="791">
        <v>-0.5</v>
      </c>
      <c r="N34" s="791">
        <v>-1</v>
      </c>
      <c r="O34" s="791">
        <v>-1.5</v>
      </c>
      <c r="P34" s="791">
        <v>-2</v>
      </c>
      <c r="Q34" s="791">
        <v>-5.5</v>
      </c>
      <c r="R34" s="791">
        <v>-8.5</v>
      </c>
      <c r="S34" s="792" t="s">
        <v>14</v>
      </c>
    </row>
    <row r="35" spans="2:20">
      <c r="C35" s="169">
        <f>margins!BV31</f>
        <v>3.875</v>
      </c>
      <c r="D35" s="1087">
        <v>106.20599999999999</v>
      </c>
      <c r="E35" s="1087">
        <v>106.20599999999999</v>
      </c>
      <c r="F35" s="952">
        <v>106.20599999999999</v>
      </c>
      <c r="G35" s="170">
        <v>106.20599999999999</v>
      </c>
      <c r="H35" s="19"/>
      <c r="I35" s="2067"/>
      <c r="J35" s="603" t="s">
        <v>340</v>
      </c>
      <c r="K35" s="602">
        <v>-0.75</v>
      </c>
      <c r="L35" s="601">
        <v>-0.75</v>
      </c>
      <c r="M35" s="601">
        <v>-1</v>
      </c>
      <c r="N35" s="601">
        <v>-1.5</v>
      </c>
      <c r="O35" s="601">
        <v>-2</v>
      </c>
      <c r="P35" s="601">
        <v>-3</v>
      </c>
      <c r="Q35" s="601" t="s">
        <v>14</v>
      </c>
      <c r="R35" s="601" t="s">
        <v>14</v>
      </c>
      <c r="S35" s="615" t="s">
        <v>14</v>
      </c>
    </row>
    <row r="36" spans="2:20">
      <c r="C36" s="169">
        <f>margins!BV32</f>
        <v>4</v>
      </c>
      <c r="D36" s="1087">
        <v>106.381</v>
      </c>
      <c r="E36" s="1087">
        <v>106.381</v>
      </c>
      <c r="F36" s="952">
        <v>106.381</v>
      </c>
      <c r="G36" s="170">
        <v>106.381</v>
      </c>
      <c r="H36" s="19"/>
      <c r="I36" s="1094" t="s">
        <v>576</v>
      </c>
      <c r="J36" s="759" t="s">
        <v>579</v>
      </c>
      <c r="K36" s="1104">
        <v>0</v>
      </c>
      <c r="L36" s="1105">
        <v>0</v>
      </c>
      <c r="M36" s="936">
        <v>0</v>
      </c>
      <c r="N36" s="936">
        <v>0</v>
      </c>
      <c r="O36" s="936">
        <v>0</v>
      </c>
      <c r="P36" s="936">
        <v>0</v>
      </c>
      <c r="Q36" s="936">
        <v>0</v>
      </c>
      <c r="R36" s="936">
        <v>0</v>
      </c>
      <c r="S36" s="937">
        <v>0</v>
      </c>
    </row>
    <row r="37" spans="2:20">
      <c r="C37" s="169">
        <f>margins!BV33</f>
        <v>4.125</v>
      </c>
      <c r="D37" s="1087">
        <v>106.52499999999999</v>
      </c>
      <c r="E37" s="1087">
        <v>106.52499999999999</v>
      </c>
      <c r="F37" s="952">
        <v>106.52499999999999</v>
      </c>
      <c r="G37" s="170">
        <v>106.52499999999999</v>
      </c>
      <c r="I37" s="2065" t="s">
        <v>580</v>
      </c>
      <c r="J37" s="804" t="s">
        <v>40</v>
      </c>
      <c r="K37" s="805">
        <v>2</v>
      </c>
      <c r="L37" s="806">
        <v>2</v>
      </c>
      <c r="M37" s="807">
        <v>1.5</v>
      </c>
      <c r="N37" s="807">
        <v>1.5</v>
      </c>
      <c r="O37" s="807">
        <v>1</v>
      </c>
      <c r="P37" s="807">
        <v>0</v>
      </c>
      <c r="Q37" s="807">
        <v>-0.5</v>
      </c>
      <c r="R37" s="807" t="s">
        <v>14</v>
      </c>
      <c r="S37" s="808" t="s">
        <v>14</v>
      </c>
    </row>
    <row r="38" spans="2:20">
      <c r="C38" s="169">
        <f>margins!BV34</f>
        <v>4.25</v>
      </c>
      <c r="D38" s="1087">
        <v>106.63799999999999</v>
      </c>
      <c r="E38" s="1087">
        <v>106.63799999999999</v>
      </c>
      <c r="F38" s="952">
        <v>106.63799999999999</v>
      </c>
      <c r="G38" s="170">
        <v>106.63799999999999</v>
      </c>
      <c r="I38" s="2066"/>
      <c r="J38" s="607" t="s">
        <v>344</v>
      </c>
      <c r="K38" s="592">
        <v>1</v>
      </c>
      <c r="L38" s="591">
        <v>1</v>
      </c>
      <c r="M38" s="605">
        <v>1</v>
      </c>
      <c r="N38" s="605">
        <v>1</v>
      </c>
      <c r="O38" s="605">
        <v>0.5</v>
      </c>
      <c r="P38" s="605">
        <v>-0.5</v>
      </c>
      <c r="Q38" s="605">
        <v>-1.5</v>
      </c>
      <c r="R38" s="605" t="s">
        <v>14</v>
      </c>
      <c r="S38" s="609" t="s">
        <v>14</v>
      </c>
    </row>
    <row r="39" spans="2:20">
      <c r="C39" s="169">
        <f>margins!BV35</f>
        <v>4.375</v>
      </c>
      <c r="D39" s="1087">
        <v>106.71899999999999</v>
      </c>
      <c r="E39" s="1087">
        <v>106.71899999999999</v>
      </c>
      <c r="F39" s="952">
        <v>106.71899999999999</v>
      </c>
      <c r="G39" s="170">
        <v>106.71899999999999</v>
      </c>
      <c r="I39" s="2066"/>
      <c r="J39" s="607" t="s">
        <v>343</v>
      </c>
      <c r="K39" s="606">
        <v>0.5</v>
      </c>
      <c r="L39" s="605">
        <v>0.5</v>
      </c>
      <c r="M39" s="605">
        <v>0.5</v>
      </c>
      <c r="N39" s="605">
        <v>0.5</v>
      </c>
      <c r="O39" s="605">
        <v>-0.5</v>
      </c>
      <c r="P39" s="605">
        <v>-0.5</v>
      </c>
      <c r="Q39" s="605">
        <v>-2.5</v>
      </c>
      <c r="R39" s="605" t="s">
        <v>14</v>
      </c>
      <c r="S39" s="609" t="s">
        <v>14</v>
      </c>
    </row>
    <row r="40" spans="2:20">
      <c r="C40" s="169">
        <f>margins!BV36</f>
        <v>4.5</v>
      </c>
      <c r="D40" s="1087">
        <v>106.76899999999999</v>
      </c>
      <c r="E40" s="1087">
        <v>106.76899999999999</v>
      </c>
      <c r="F40" s="952">
        <v>106.76899999999999</v>
      </c>
      <c r="G40" s="170">
        <v>106.76899999999999</v>
      </c>
      <c r="I40" s="2066"/>
      <c r="J40" s="607" t="s">
        <v>342</v>
      </c>
      <c r="K40" s="606">
        <v>-0.5</v>
      </c>
      <c r="L40" s="605">
        <v>-0.5</v>
      </c>
      <c r="M40" s="605">
        <v>-0.5</v>
      </c>
      <c r="N40" s="605">
        <v>-0.5</v>
      </c>
      <c r="O40" s="605">
        <v>-0.5</v>
      </c>
      <c r="P40" s="605">
        <v>-1.5</v>
      </c>
      <c r="Q40" s="605" t="s">
        <v>14</v>
      </c>
      <c r="R40" s="605" t="s">
        <v>14</v>
      </c>
      <c r="S40" s="609" t="s">
        <v>14</v>
      </c>
    </row>
    <row r="41" spans="2:20" ht="15" customHeight="1">
      <c r="C41" s="169">
        <f>margins!BV37</f>
        <v>4.625</v>
      </c>
      <c r="D41" s="1087">
        <v>106.788</v>
      </c>
      <c r="E41" s="1087">
        <v>106.788</v>
      </c>
      <c r="F41" s="952">
        <v>106.788</v>
      </c>
      <c r="G41" s="170">
        <v>106.788</v>
      </c>
      <c r="I41" s="2066"/>
      <c r="J41" s="802" t="s">
        <v>341</v>
      </c>
      <c r="K41" s="790">
        <v>-1</v>
      </c>
      <c r="L41" s="791">
        <v>-1</v>
      </c>
      <c r="M41" s="791">
        <v>-1</v>
      </c>
      <c r="N41" s="791">
        <v>-1.5</v>
      </c>
      <c r="O41" s="791">
        <v>-2</v>
      </c>
      <c r="P41" s="791">
        <v>-2.5</v>
      </c>
      <c r="Q41" s="791" t="s">
        <v>14</v>
      </c>
      <c r="R41" s="791" t="s">
        <v>14</v>
      </c>
      <c r="S41" s="792" t="s">
        <v>14</v>
      </c>
    </row>
    <row r="42" spans="2:20">
      <c r="C42" s="169">
        <f>margins!BV38</f>
        <v>4.75</v>
      </c>
      <c r="D42" s="1087">
        <v>106.806</v>
      </c>
      <c r="E42" s="1087">
        <v>106.806</v>
      </c>
      <c r="F42" s="952">
        <v>106.806</v>
      </c>
      <c r="G42" s="170">
        <v>106.806</v>
      </c>
      <c r="I42" s="2067"/>
      <c r="J42" s="603" t="s">
        <v>340</v>
      </c>
      <c r="K42" s="602" t="s">
        <v>14</v>
      </c>
      <c r="L42" s="601" t="s">
        <v>14</v>
      </c>
      <c r="M42" s="601" t="s">
        <v>14</v>
      </c>
      <c r="N42" s="601" t="s">
        <v>14</v>
      </c>
      <c r="O42" s="601" t="s">
        <v>14</v>
      </c>
      <c r="P42" s="601" t="s">
        <v>14</v>
      </c>
      <c r="Q42" s="601" t="s">
        <v>14</v>
      </c>
      <c r="R42" s="601" t="s">
        <v>14</v>
      </c>
      <c r="S42" s="615" t="s">
        <v>14</v>
      </c>
    </row>
    <row r="43" spans="2:20">
      <c r="C43" s="169">
        <f>margins!BV39</f>
        <v>4.875</v>
      </c>
      <c r="D43" s="1087">
        <v>106.82499999999999</v>
      </c>
      <c r="E43" s="1087">
        <v>106.82499999999999</v>
      </c>
      <c r="F43" s="952">
        <v>106.82499999999999</v>
      </c>
      <c r="G43" s="170">
        <v>106.82499999999999</v>
      </c>
      <c r="I43" s="1094" t="s">
        <v>577</v>
      </c>
      <c r="J43" s="759" t="s">
        <v>578</v>
      </c>
      <c r="K43" s="805">
        <v>-1</v>
      </c>
      <c r="L43" s="806">
        <v>-1</v>
      </c>
      <c r="M43" s="807">
        <v>-1</v>
      </c>
      <c r="N43" s="807">
        <v>-1</v>
      </c>
      <c r="O43" s="807">
        <v>-1</v>
      </c>
      <c r="P43" s="807">
        <v>-1</v>
      </c>
      <c r="Q43" s="807">
        <v>-1</v>
      </c>
      <c r="R43" s="807" t="s">
        <v>14</v>
      </c>
      <c r="S43" s="808" t="s">
        <v>14</v>
      </c>
      <c r="T43" s="73"/>
    </row>
    <row r="44" spans="2:20" ht="15" customHeight="1">
      <c r="C44" s="169">
        <f>margins!BV40</f>
        <v>5</v>
      </c>
      <c r="D44" s="1087">
        <v>106.84399999999999</v>
      </c>
      <c r="E44" s="1087">
        <v>106.84399999999999</v>
      </c>
      <c r="F44" s="952">
        <v>106.84399999999999</v>
      </c>
      <c r="G44" s="170">
        <v>106.84399999999999</v>
      </c>
      <c r="I44" s="2058" t="s">
        <v>562</v>
      </c>
      <c r="J44" s="1064">
        <v>24</v>
      </c>
      <c r="K44" s="594">
        <v>2</v>
      </c>
      <c r="L44" s="584">
        <v>2</v>
      </c>
      <c r="M44" s="584">
        <v>2</v>
      </c>
      <c r="N44" s="584">
        <v>2</v>
      </c>
      <c r="O44" s="584">
        <v>2</v>
      </c>
      <c r="P44" s="584">
        <v>2</v>
      </c>
      <c r="Q44" s="584">
        <v>2</v>
      </c>
      <c r="R44" s="584">
        <v>0</v>
      </c>
      <c r="S44" s="752">
        <v>0</v>
      </c>
      <c r="T44" s="73"/>
    </row>
    <row r="45" spans="2:20">
      <c r="B45" s="26"/>
      <c r="C45" s="169">
        <f>margins!BV41</f>
        <v>5.125</v>
      </c>
      <c r="D45" s="1087">
        <v>106.863</v>
      </c>
      <c r="E45" s="1087">
        <v>106.863</v>
      </c>
      <c r="F45" s="952">
        <v>106.863</v>
      </c>
      <c r="G45" s="170">
        <v>106.863</v>
      </c>
      <c r="I45" s="2073"/>
      <c r="J45" s="1065">
        <v>36</v>
      </c>
      <c r="K45" s="592">
        <v>1.5</v>
      </c>
      <c r="L45" s="591">
        <v>1.5</v>
      </c>
      <c r="M45" s="591">
        <v>1.5</v>
      </c>
      <c r="N45" s="591">
        <v>1.5</v>
      </c>
      <c r="O45" s="591">
        <v>1.5</v>
      </c>
      <c r="P45" s="591">
        <v>1.5</v>
      </c>
      <c r="Q45" s="591">
        <v>1.5</v>
      </c>
      <c r="R45" s="591">
        <v>0</v>
      </c>
      <c r="S45" s="753">
        <v>0</v>
      </c>
      <c r="T45" s="73"/>
    </row>
    <row r="46" spans="2:20" ht="15" customHeight="1">
      <c r="C46" s="169">
        <f>margins!BV42</f>
        <v>5.25</v>
      </c>
      <c r="D46" s="1087">
        <v>106.881</v>
      </c>
      <c r="E46" s="1087">
        <v>106.881</v>
      </c>
      <c r="F46" s="952">
        <v>106.881</v>
      </c>
      <c r="G46" s="170">
        <v>106.881</v>
      </c>
      <c r="I46" s="2059"/>
      <c r="J46" s="1065">
        <v>60</v>
      </c>
      <c r="K46" s="592">
        <v>0</v>
      </c>
      <c r="L46" s="591">
        <v>0</v>
      </c>
      <c r="M46" s="591">
        <v>0</v>
      </c>
      <c r="N46" s="591">
        <v>0</v>
      </c>
      <c r="O46" s="591">
        <v>0</v>
      </c>
      <c r="P46" s="591">
        <v>0</v>
      </c>
      <c r="Q46" s="591">
        <v>0</v>
      </c>
      <c r="R46" s="591">
        <v>0</v>
      </c>
      <c r="S46" s="753">
        <v>0</v>
      </c>
      <c r="T46" s="73"/>
    </row>
    <row r="47" spans="2:20">
      <c r="C47" s="169">
        <f>margins!BV43</f>
        <v>5.375</v>
      </c>
      <c r="D47" s="1087">
        <v>106.89999999999999</v>
      </c>
      <c r="E47" s="1087">
        <v>106.89999999999999</v>
      </c>
      <c r="F47" s="952">
        <v>106.89999999999999</v>
      </c>
      <c r="G47" s="170">
        <v>106.89999999999999</v>
      </c>
      <c r="I47" s="2068" t="s">
        <v>49</v>
      </c>
      <c r="J47" s="654" t="s">
        <v>434</v>
      </c>
      <c r="K47" s="577">
        <v>0</v>
      </c>
      <c r="L47" s="576">
        <v>0</v>
      </c>
      <c r="M47" s="576">
        <v>0</v>
      </c>
      <c r="N47" s="576">
        <v>0</v>
      </c>
      <c r="O47" s="576">
        <v>0</v>
      </c>
      <c r="P47" s="576">
        <v>0</v>
      </c>
      <c r="Q47" s="576">
        <v>0</v>
      </c>
      <c r="R47" s="576">
        <v>0</v>
      </c>
      <c r="S47" s="756">
        <v>0</v>
      </c>
    </row>
    <row r="48" spans="2:20">
      <c r="C48" s="169">
        <f>margins!BV44</f>
        <v>5.5</v>
      </c>
      <c r="D48" s="1087">
        <v>106.919</v>
      </c>
      <c r="E48" s="1087">
        <v>106.919</v>
      </c>
      <c r="F48" s="952">
        <v>106.919</v>
      </c>
      <c r="G48" s="170">
        <v>106.919</v>
      </c>
      <c r="I48" s="2069"/>
      <c r="J48" s="590" t="s">
        <v>435</v>
      </c>
      <c r="K48" s="565">
        <v>0</v>
      </c>
      <c r="L48" s="564">
        <v>0</v>
      </c>
      <c r="M48" s="564">
        <v>0</v>
      </c>
      <c r="N48" s="564">
        <v>-0.125</v>
      </c>
      <c r="O48" s="564">
        <v>-0.125</v>
      </c>
      <c r="P48" s="564">
        <v>-0.125</v>
      </c>
      <c r="Q48" s="564">
        <v>-0.125</v>
      </c>
      <c r="R48" s="564">
        <v>-0.125</v>
      </c>
      <c r="S48" s="563">
        <v>-0.125</v>
      </c>
    </row>
    <row r="49" spans="3:19">
      <c r="C49" s="169">
        <f>margins!BV45</f>
        <v>5.625</v>
      </c>
      <c r="D49" s="1087">
        <v>106.93799999999999</v>
      </c>
      <c r="E49" s="1087">
        <v>106.93799999999999</v>
      </c>
      <c r="F49" s="952">
        <v>106.93799999999999</v>
      </c>
      <c r="G49" s="170">
        <v>106.93799999999999</v>
      </c>
      <c r="I49" s="2070"/>
      <c r="J49" s="653" t="s">
        <v>436</v>
      </c>
      <c r="K49" s="561">
        <v>0</v>
      </c>
      <c r="L49" s="560">
        <v>0</v>
      </c>
      <c r="M49" s="560">
        <v>0</v>
      </c>
      <c r="N49" s="560">
        <v>-0.125</v>
      </c>
      <c r="O49" s="560">
        <v>-0.125</v>
      </c>
      <c r="P49" s="560">
        <v>-0.25</v>
      </c>
      <c r="Q49" s="560">
        <v>-0.25</v>
      </c>
      <c r="R49" s="560" t="s">
        <v>14</v>
      </c>
      <c r="S49" s="559" t="s">
        <v>14</v>
      </c>
    </row>
    <row r="50" spans="3:19">
      <c r="C50" s="169">
        <f>margins!BV46</f>
        <v>5.75</v>
      </c>
      <c r="D50" s="1087">
        <v>106.95599999999999</v>
      </c>
      <c r="E50" s="1087">
        <v>106.95599999999999</v>
      </c>
      <c r="F50" s="952">
        <v>106.95599999999999</v>
      </c>
      <c r="G50" s="170">
        <v>106.95599999999999</v>
      </c>
      <c r="I50" s="2058" t="s">
        <v>330</v>
      </c>
      <c r="J50" s="590" t="s">
        <v>438</v>
      </c>
      <c r="K50" s="570">
        <v>-0.125</v>
      </c>
      <c r="L50" s="569">
        <v>-0.125</v>
      </c>
      <c r="M50" s="569">
        <v>-0.125</v>
      </c>
      <c r="N50" s="569">
        <v>-0.125</v>
      </c>
      <c r="O50" s="569">
        <v>-0.125</v>
      </c>
      <c r="P50" s="569">
        <v>-0.125</v>
      </c>
      <c r="Q50" s="569">
        <v>-0.125</v>
      </c>
      <c r="R50" s="569">
        <v>-0.125</v>
      </c>
      <c r="S50" s="755">
        <v>-0.125</v>
      </c>
    </row>
    <row r="51" spans="3:19">
      <c r="C51" s="169">
        <f>margins!BV47</f>
        <v>5.875</v>
      </c>
      <c r="D51" s="1087">
        <v>106.97499999999999</v>
      </c>
      <c r="E51" s="1087">
        <v>106.97499999999999</v>
      </c>
      <c r="F51" s="952">
        <v>106.97499999999999</v>
      </c>
      <c r="G51" s="170">
        <v>106.97499999999999</v>
      </c>
      <c r="I51" s="2073"/>
      <c r="J51" s="590" t="s">
        <v>557</v>
      </c>
      <c r="K51" s="565">
        <v>0</v>
      </c>
      <c r="L51" s="564">
        <v>0</v>
      </c>
      <c r="M51" s="564">
        <v>0</v>
      </c>
      <c r="N51" s="564">
        <v>0</v>
      </c>
      <c r="O51" s="564">
        <v>0</v>
      </c>
      <c r="P51" s="564">
        <v>0</v>
      </c>
      <c r="Q51" s="564">
        <v>0</v>
      </c>
      <c r="R51" s="564">
        <v>0</v>
      </c>
      <c r="S51" s="563">
        <v>0</v>
      </c>
    </row>
    <row r="52" spans="3:19">
      <c r="C52" s="169">
        <f>margins!BV48</f>
        <v>6</v>
      </c>
      <c r="D52" s="1087">
        <v>106.994</v>
      </c>
      <c r="E52" s="1087">
        <v>106.994</v>
      </c>
      <c r="F52" s="952">
        <v>106.994</v>
      </c>
      <c r="G52" s="170">
        <v>106.994</v>
      </c>
      <c r="I52" s="2073"/>
      <c r="J52" s="589" t="s">
        <v>558</v>
      </c>
      <c r="K52" s="565">
        <v>0</v>
      </c>
      <c r="L52" s="564">
        <v>0</v>
      </c>
      <c r="M52" s="564">
        <v>0</v>
      </c>
      <c r="N52" s="564">
        <v>0</v>
      </c>
      <c r="O52" s="564">
        <v>0</v>
      </c>
      <c r="P52" s="564">
        <v>0</v>
      </c>
      <c r="Q52" s="564">
        <v>0</v>
      </c>
      <c r="R52" s="564">
        <v>0</v>
      </c>
      <c r="S52" s="563" t="s">
        <v>14</v>
      </c>
    </row>
    <row r="53" spans="3:19">
      <c r="C53" s="169">
        <f>margins!BV49</f>
        <v>6.125</v>
      </c>
      <c r="D53" s="1087">
        <v>107.01299999999999</v>
      </c>
      <c r="E53" s="1087">
        <v>107.01299999999999</v>
      </c>
      <c r="F53" s="952">
        <v>107.01299999999999</v>
      </c>
      <c r="G53" s="170">
        <v>107.01299999999999</v>
      </c>
      <c r="I53" s="2059"/>
      <c r="J53" s="589" t="s">
        <v>442</v>
      </c>
      <c r="K53" s="565">
        <v>0</v>
      </c>
      <c r="L53" s="564">
        <v>0</v>
      </c>
      <c r="M53" s="564">
        <v>0</v>
      </c>
      <c r="N53" s="564">
        <v>0</v>
      </c>
      <c r="O53" s="564">
        <v>0</v>
      </c>
      <c r="P53" s="564">
        <v>0</v>
      </c>
      <c r="Q53" s="564" t="s">
        <v>14</v>
      </c>
      <c r="R53" s="564" t="s">
        <v>14</v>
      </c>
      <c r="S53" s="563" t="s">
        <v>14</v>
      </c>
    </row>
    <row r="54" spans="3:19">
      <c r="C54" s="169">
        <f>margins!BV50</f>
        <v>6.25</v>
      </c>
      <c r="D54" s="1087">
        <v>107.03099999999999</v>
      </c>
      <c r="E54" s="1087">
        <v>107.03099999999999</v>
      </c>
      <c r="F54" s="952">
        <v>107.03099999999999</v>
      </c>
      <c r="G54" s="170">
        <v>107.03099999999999</v>
      </c>
      <c r="I54" s="2071" t="s">
        <v>65</v>
      </c>
      <c r="J54" s="654" t="s">
        <v>29</v>
      </c>
      <c r="K54" s="577">
        <v>-1</v>
      </c>
      <c r="L54" s="576">
        <v>-1</v>
      </c>
      <c r="M54" s="576">
        <v>-1</v>
      </c>
      <c r="N54" s="576">
        <v>-1</v>
      </c>
      <c r="O54" s="576">
        <v>-1</v>
      </c>
      <c r="P54" s="576">
        <v>-1</v>
      </c>
      <c r="Q54" s="576" t="s">
        <v>14</v>
      </c>
      <c r="R54" s="576" t="s">
        <v>14</v>
      </c>
      <c r="S54" s="756" t="s">
        <v>14</v>
      </c>
    </row>
    <row r="55" spans="3:19">
      <c r="I55" s="2072"/>
      <c r="J55" s="793" t="s">
        <v>66</v>
      </c>
      <c r="K55" s="561">
        <v>-2</v>
      </c>
      <c r="L55" s="560">
        <v>-2</v>
      </c>
      <c r="M55" s="560">
        <v>-2.5</v>
      </c>
      <c r="N55" s="560">
        <v>-3</v>
      </c>
      <c r="O55" s="560">
        <v>-3.5</v>
      </c>
      <c r="P55" s="560" t="s">
        <v>14</v>
      </c>
      <c r="Q55" s="560" t="s">
        <v>14</v>
      </c>
      <c r="R55" s="560" t="s">
        <v>14</v>
      </c>
      <c r="S55" s="559" t="s">
        <v>14</v>
      </c>
    </row>
    <row r="56" spans="3:19">
      <c r="I56" s="2058" t="s">
        <v>67</v>
      </c>
      <c r="J56" s="654" t="s">
        <v>311</v>
      </c>
      <c r="K56" s="577">
        <v>0</v>
      </c>
      <c r="L56" s="576">
        <v>0</v>
      </c>
      <c r="M56" s="576">
        <v>0</v>
      </c>
      <c r="N56" s="576">
        <v>-0.125</v>
      </c>
      <c r="O56" s="576">
        <v>-0.125</v>
      </c>
      <c r="P56" s="576">
        <v>-0.25</v>
      </c>
      <c r="Q56" s="576">
        <v>-0.25</v>
      </c>
      <c r="R56" s="576" t="s">
        <v>14</v>
      </c>
      <c r="S56" s="756" t="s">
        <v>14</v>
      </c>
    </row>
    <row r="57" spans="3:19">
      <c r="I57" s="2059"/>
      <c r="J57" s="793" t="s">
        <v>404</v>
      </c>
      <c r="K57" s="561">
        <v>-0.5</v>
      </c>
      <c r="L57" s="560">
        <v>-0.5</v>
      </c>
      <c r="M57" s="560">
        <v>-0.5</v>
      </c>
      <c r="N57" s="560">
        <v>-0.5</v>
      </c>
      <c r="O57" s="560">
        <v>-0.5</v>
      </c>
      <c r="P57" s="560">
        <v>-0.5</v>
      </c>
      <c r="Q57" s="560">
        <v>-0.5</v>
      </c>
      <c r="R57" s="560" t="s">
        <v>14</v>
      </c>
      <c r="S57" s="559" t="s">
        <v>14</v>
      </c>
    </row>
    <row r="58" spans="3:19">
      <c r="I58" s="1062" t="s">
        <v>152</v>
      </c>
      <c r="J58" s="810" t="s">
        <v>153</v>
      </c>
      <c r="K58" s="794">
        <v>0</v>
      </c>
      <c r="L58" s="795">
        <v>0</v>
      </c>
      <c r="M58" s="795">
        <v>0</v>
      </c>
      <c r="N58" s="795">
        <v>-0.125</v>
      </c>
      <c r="O58" s="795">
        <v>-0.125</v>
      </c>
      <c r="P58" s="795">
        <v>-0.125</v>
      </c>
      <c r="Q58" s="795">
        <v>-0.125</v>
      </c>
      <c r="R58" s="795">
        <v>-0.125</v>
      </c>
      <c r="S58" s="796">
        <v>-0.125</v>
      </c>
    </row>
    <row r="62" spans="3:19">
      <c r="I62" s="73"/>
      <c r="J62" s="73"/>
      <c r="K62" s="73"/>
      <c r="L62" s="73"/>
      <c r="M62" s="73"/>
      <c r="N62" s="73"/>
      <c r="O62" s="73"/>
      <c r="P62" s="73"/>
      <c r="Q62" s="73"/>
      <c r="R62" s="73"/>
    </row>
    <row r="63" spans="3:19">
      <c r="I63" s="73"/>
      <c r="J63" s="73"/>
      <c r="K63" s="73"/>
      <c r="L63" s="73"/>
      <c r="M63" s="73"/>
      <c r="N63" s="73"/>
      <c r="O63" s="73"/>
      <c r="P63" s="73"/>
      <c r="Q63" s="73"/>
      <c r="R63" s="73"/>
    </row>
    <row r="64" spans="3:19">
      <c r="I64" s="73"/>
      <c r="J64" s="73"/>
      <c r="K64" s="73"/>
      <c r="L64" s="73"/>
      <c r="M64" s="73"/>
      <c r="N64" s="73"/>
      <c r="O64" s="73"/>
      <c r="P64" s="73"/>
      <c r="Q64" s="73"/>
      <c r="R64" s="73"/>
    </row>
    <row r="65" spans="9:18">
      <c r="I65" s="73"/>
      <c r="J65" s="73"/>
      <c r="K65" s="73"/>
      <c r="L65" s="73"/>
      <c r="M65" s="73"/>
      <c r="N65" s="73"/>
      <c r="O65" s="73"/>
      <c r="P65" s="73"/>
      <c r="Q65" s="73"/>
      <c r="R65" s="73"/>
    </row>
    <row r="66" spans="9:18">
      <c r="I66" s="73"/>
      <c r="J66" s="73"/>
      <c r="K66" s="73"/>
      <c r="L66" s="73"/>
      <c r="M66" s="73"/>
      <c r="N66" s="73"/>
      <c r="O66" s="73"/>
      <c r="P66" s="73"/>
      <c r="Q66" s="73"/>
      <c r="R66" s="73"/>
    </row>
    <row r="67" spans="9:18">
      <c r="I67" s="73"/>
      <c r="J67" s="73"/>
      <c r="K67" s="73"/>
      <c r="L67" s="73"/>
      <c r="M67" s="73"/>
      <c r="N67" s="73"/>
      <c r="O67" s="73"/>
      <c r="P67" s="73"/>
      <c r="Q67" s="73"/>
      <c r="R67" s="73"/>
    </row>
    <row r="68" spans="9:18">
      <c r="I68" s="73"/>
      <c r="J68" s="73"/>
      <c r="K68" s="73"/>
      <c r="L68" s="73"/>
      <c r="M68" s="73"/>
      <c r="N68" s="73"/>
      <c r="O68" s="73"/>
      <c r="P68" s="73"/>
      <c r="Q68" s="73"/>
    </row>
  </sheetData>
  <mergeCells count="13">
    <mergeCell ref="I56:I57"/>
    <mergeCell ref="K28:S28"/>
    <mergeCell ref="I37:I42"/>
    <mergeCell ref="I44:I46"/>
    <mergeCell ref="I47:I49"/>
    <mergeCell ref="I50:I53"/>
    <mergeCell ref="C6:G6"/>
    <mergeCell ref="U8:W8"/>
    <mergeCell ref="I28:J28"/>
    <mergeCell ref="I30:I35"/>
    <mergeCell ref="I54:I55"/>
    <mergeCell ref="Q17:T17"/>
    <mergeCell ref="Q19:T19"/>
  </mergeCells>
  <conditionalFormatting sqref="J30">
    <cfRule type="cellIs" dxfId="59" priority="2" operator="between">
      <formula>101</formula>
      <formula>101.5</formula>
    </cfRule>
  </conditionalFormatting>
  <conditionalFormatting sqref="J37">
    <cfRule type="cellIs" dxfId="58" priority="1" operator="between">
      <formula>101</formula>
      <formula>101.5</formula>
    </cfRule>
  </conditionalFormatting>
  <conditionalFormatting sqref="K32:R35">
    <cfRule type="cellIs" dxfId="57" priority="14" operator="between">
      <formula>101</formula>
      <formula>101.5</formula>
    </cfRule>
  </conditionalFormatting>
  <conditionalFormatting sqref="K39:R42">
    <cfRule type="cellIs" dxfId="56" priority="5" operator="between">
      <formula>101</formula>
      <formula>101.5</formula>
    </cfRule>
  </conditionalFormatting>
  <conditionalFormatting sqref="M30:O31 P30:R33 S30:S35">
    <cfRule type="cellIs" dxfId="55" priority="16" operator="between">
      <formula>101</formula>
      <formula>101.5</formula>
    </cfRule>
  </conditionalFormatting>
  <conditionalFormatting sqref="M36:S36 M37:O38 P37:R40 S37:S42">
    <cfRule type="cellIs" dxfId="54" priority="7" operator="between">
      <formula>101</formula>
      <formula>101.5</formula>
    </cfRule>
  </conditionalFormatting>
  <conditionalFormatting sqref="M43:S43">
    <cfRule type="cellIs" dxfId="53" priority="3" operator="between">
      <formula>101</formula>
      <formula>101.5</formula>
    </cfRule>
  </conditionalFormatting>
  <conditionalFormatting sqref="O34:O35">
    <cfRule type="cellIs" dxfId="52" priority="13" operator="between">
      <formula>101</formula>
      <formula>101.5</formula>
    </cfRule>
  </conditionalFormatting>
  <conditionalFormatting sqref="O41:O42">
    <cfRule type="cellIs" dxfId="51" priority="4" operator="between">
      <formula>101</formula>
      <formula>101.5</formula>
    </cfRule>
  </conditionalFormatting>
  <conditionalFormatting sqref="S55">
    <cfRule type="cellIs" dxfId="50" priority="12" operator="between">
      <formula>101</formula>
      <formula>101.5</formula>
    </cfRule>
  </conditionalFormatting>
  <conditionalFormatting sqref="S57">
    <cfRule type="cellIs" dxfId="49" priority="8" operator="between">
      <formula>101</formula>
      <formula>101.5</formula>
    </cfRule>
  </conditionalFormatting>
  <dataValidations disablePrompts="1" count="2">
    <dataValidation type="list" allowBlank="1" showInputMessage="1" showErrorMessage="1" sqref="V13" xr:uid="{D357619A-C739-4A30-8684-A4FB14303960}">
      <formula1>$C$8:$C$54</formula1>
    </dataValidation>
    <dataValidation type="list" allowBlank="1" showInputMessage="1" showErrorMessage="1" sqref="V14" xr:uid="{8FDC4B43-2EF1-4EDE-9AE9-4FAA10608306}">
      <formula1>$K$29:$S$29</formula1>
    </dataValidation>
  </dataValidations>
  <pageMargins left="0.7" right="0.7" top="0.75" bottom="0.75" header="0.3" footer="0.3"/>
  <pageSetup scale="3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3">
        <x14:dataValidation type="list" allowBlank="1" showInputMessage="1" showErrorMessage="1" xr:uid="{606ABF18-ED22-4649-A482-6396F7437203}">
          <x14:formula1>
            <xm:f>margins!$N$165:$N$167</xm:f>
          </x14:formula1>
          <xm:sqref>V26</xm:sqref>
        </x14:dataValidation>
        <x14:dataValidation type="list" allowBlank="1" showInputMessage="1" showErrorMessage="1" xr:uid="{E9B2AB15-0288-40F7-9A4E-8D107480F83A}">
          <x14:formula1>
            <xm:f>margins!$AL$139:$AL$140</xm:f>
          </x14:formula1>
          <xm:sqref>V25</xm:sqref>
        </x14:dataValidation>
        <x14:dataValidation type="list" allowBlank="1" showInputMessage="1" showErrorMessage="1" xr:uid="{91E52A9B-B0B6-4421-912D-5448D51131A5}">
          <x14:formula1>
            <xm:f>margins!$AL$142:$AL$144</xm:f>
          </x14:formula1>
          <xm:sqref>V23</xm:sqref>
        </x14:dataValidation>
        <x14:dataValidation type="list" allowBlank="1" showInputMessage="1" showErrorMessage="1" xr:uid="{A1AE86A4-37C4-491E-AFE2-581787F17085}">
          <x14:formula1>
            <xm:f>margins!$AL$128:$AL$131</xm:f>
          </x14:formula1>
          <xm:sqref>V21</xm:sqref>
        </x14:dataValidation>
        <x14:dataValidation type="list" allowBlank="1" showInputMessage="1" showErrorMessage="1" xr:uid="{825E0757-3587-4D9C-AD1D-5FA2EEC41DD0}">
          <x14:formula1>
            <xm:f>margins!$AL$133:$AL$135</xm:f>
          </x14:formula1>
          <xm:sqref>V24</xm:sqref>
        </x14:dataValidation>
        <x14:dataValidation type="list" allowBlank="1" showInputMessage="1" showErrorMessage="1" xr:uid="{70B800ED-53E3-4BD5-AA7C-E8D297827C8B}">
          <x14:formula1>
            <xm:f>margins!$AY$110:$AY$114</xm:f>
          </x14:formula1>
          <xm:sqref>V12</xm:sqref>
        </x14:dataValidation>
        <x14:dataValidation type="list" allowBlank="1" showInputMessage="1" showErrorMessage="1" xr:uid="{92D2D668-1114-48DE-BDD0-FCCA4167F55B}">
          <x14:formula1>
            <xm:f>margins!$AY$129:$AY$133</xm:f>
          </x14:formula1>
          <xm:sqref>V22</xm:sqref>
        </x14:dataValidation>
        <x14:dataValidation type="list" allowBlank="1" showInputMessage="1" showErrorMessage="1" xr:uid="{42EC7BBE-1E40-484B-B26E-EF51BB6CEAD3}">
          <x14:formula1>
            <xm:f>margins!$AY$116:$AY$122</xm:f>
          </x14:formula1>
          <xm:sqref>V15</xm:sqref>
        </x14:dataValidation>
        <x14:dataValidation type="list" allowBlank="1" showInputMessage="1" showErrorMessage="1" xr:uid="{9FFFD0B7-C66D-4BA1-B07D-54F06FB0485C}">
          <x14:formula1>
            <xm:f>margins!$AY$124:$AY$127</xm:f>
          </x14:formula1>
          <xm:sqref>V20</xm:sqref>
        </x14:dataValidation>
        <x14:dataValidation type="list" allowBlank="1" showInputMessage="1" showErrorMessage="1" xr:uid="{45AE24D4-DD54-4C51-ABEE-EED73364B9E5}">
          <x14:formula1>
            <xm:f>margins!$AY$135:$AY$136</xm:f>
          </x14:formula1>
          <xm:sqref>V16</xm:sqref>
        </x14:dataValidation>
        <x14:dataValidation type="list" allowBlank="1" showInputMessage="1" showErrorMessage="1" xr:uid="{85963716-F129-4034-8273-C55C4A7DEC3F}">
          <x14:formula1>
            <xm:f>margins!$AY$138:$AY$139</xm:f>
          </x14:formula1>
          <xm:sqref>V17</xm:sqref>
        </x14:dataValidation>
        <x14:dataValidation type="list" allowBlank="1" showInputMessage="1" showErrorMessage="1" xr:uid="{5EF01271-34C1-4450-BB24-C70AE8768C47}">
          <x14:formula1>
            <xm:f>margins!$AY$141:$AY$142</xm:f>
          </x14:formula1>
          <xm:sqref>V18</xm:sqref>
        </x14:dataValidation>
        <x14:dataValidation type="list" allowBlank="1" showInputMessage="1" showErrorMessage="1" xr:uid="{2BADE1BF-7A23-47A7-A265-46E83167BDEF}">
          <x14:formula1>
            <xm:f>margins!$AY$144:$AY$145</xm:f>
          </x14:formula1>
          <xm:sqref>V19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33F03-B095-46DB-949F-F8BE91632D00}">
  <sheetPr codeName="Sheet10">
    <tabColor rgb="FFFFFF00"/>
  </sheetPr>
  <dimension ref="A1:CW207"/>
  <sheetViews>
    <sheetView zoomScale="85" zoomScaleNormal="85" workbookViewId="0">
      <selection activeCell="F5" sqref="F5"/>
    </sheetView>
  </sheetViews>
  <sheetFormatPr defaultRowHeight="15"/>
  <cols>
    <col min="7" max="7" width="11.42578125" customWidth="1"/>
    <col min="8" max="8" width="10.42578125" customWidth="1"/>
    <col min="14" max="14" width="11.28515625" customWidth="1"/>
    <col min="16" max="16" width="11.85546875" customWidth="1"/>
    <col min="17" max="17" width="10.7109375" customWidth="1"/>
    <col min="22" max="22" width="9.28515625" customWidth="1"/>
    <col min="25" max="25" width="8.42578125" bestFit="1" customWidth="1"/>
    <col min="28" max="28" width="11.85546875" bestFit="1" customWidth="1"/>
    <col min="29" max="29" width="10.140625" customWidth="1"/>
    <col min="35" max="35" width="10.85546875" customWidth="1"/>
    <col min="46" max="46" width="10" customWidth="1"/>
    <col min="56" max="56" width="14" bestFit="1" customWidth="1"/>
    <col min="71" max="71" width="14.7109375" bestFit="1" customWidth="1"/>
    <col min="89" max="89" width="9.7109375" bestFit="1" customWidth="1"/>
    <col min="104" max="104" width="9.7109375" bestFit="1" customWidth="1"/>
    <col min="105" max="105" width="14.42578125" bestFit="1" customWidth="1"/>
    <col min="106" max="106" width="11.85546875" customWidth="1"/>
    <col min="108" max="108" width="10.140625" customWidth="1"/>
    <col min="113" max="113" width="9" customWidth="1"/>
  </cols>
  <sheetData>
    <row r="1" spans="1:101" ht="15.75" thickBot="1">
      <c r="A1" s="2153" t="s">
        <v>300</v>
      </c>
      <c r="B1" s="2154"/>
      <c r="C1" s="2154"/>
      <c r="D1" s="2154"/>
      <c r="E1" s="2154"/>
      <c r="F1" s="2154"/>
      <c r="G1" s="2154"/>
      <c r="H1" s="2155"/>
      <c r="J1" s="2153" t="s">
        <v>774</v>
      </c>
      <c r="K1" s="2154"/>
      <c r="L1" s="2154"/>
      <c r="M1" s="2154"/>
      <c r="N1" s="2154"/>
      <c r="O1" s="2154"/>
      <c r="P1" s="2154"/>
      <c r="Q1" s="2155"/>
      <c r="S1" s="176"/>
      <c r="T1" s="177" t="s">
        <v>244</v>
      </c>
      <c r="U1" s="178"/>
      <c r="Z1" s="1615" t="s">
        <v>37</v>
      </c>
      <c r="AD1" s="1615" t="s">
        <v>38</v>
      </c>
      <c r="AH1" s="1615" t="s">
        <v>241</v>
      </c>
      <c r="AN1" s="74" t="s">
        <v>109</v>
      </c>
      <c r="AQ1" s="1615" t="s">
        <v>372</v>
      </c>
      <c r="AR1" s="74" t="s">
        <v>103</v>
      </c>
      <c r="AS1" s="74" t="s">
        <v>104</v>
      </c>
      <c r="AT1" s="74" t="s">
        <v>13</v>
      </c>
      <c r="AU1" s="74" t="s">
        <v>101</v>
      </c>
      <c r="AV1" s="74" t="s">
        <v>105</v>
      </c>
      <c r="AW1" s="74" t="s">
        <v>106</v>
      </c>
      <c r="AX1" s="74" t="s">
        <v>107</v>
      </c>
      <c r="AY1" s="74" t="s">
        <v>108</v>
      </c>
      <c r="BA1" s="74"/>
      <c r="BB1" s="74" t="s">
        <v>109</v>
      </c>
      <c r="BG1" s="67" t="s">
        <v>160</v>
      </c>
      <c r="BH1" s="67" t="s">
        <v>161</v>
      </c>
      <c r="BJ1" s="2158" t="s">
        <v>806</v>
      </c>
      <c r="BK1" s="2158"/>
      <c r="BL1" s="2158"/>
      <c r="BN1" s="2158" t="s">
        <v>807</v>
      </c>
      <c r="BO1" s="2158"/>
      <c r="BP1" s="2158"/>
      <c r="BR1" s="2158" t="s">
        <v>808</v>
      </c>
      <c r="BS1" s="2158"/>
      <c r="BT1" s="2158"/>
      <c r="BV1" s="2158" t="s">
        <v>809</v>
      </c>
      <c r="BW1" s="2158"/>
      <c r="BX1" s="2158"/>
      <c r="BY1" s="2158"/>
      <c r="BZ1" s="2158"/>
      <c r="CB1" s="1737" t="s">
        <v>306</v>
      </c>
      <c r="CC1" s="1737"/>
      <c r="CD1" s="1737"/>
      <c r="CE1" s="1737"/>
      <c r="CF1" s="1616" t="s">
        <v>498</v>
      </c>
      <c r="CJ1" s="1616"/>
      <c r="CM1" s="1616" t="s">
        <v>547</v>
      </c>
      <c r="CN1" s="1616" t="s">
        <v>626</v>
      </c>
      <c r="CP1" s="1616"/>
      <c r="CR1" t="s">
        <v>633</v>
      </c>
      <c r="CS1" t="s">
        <v>634</v>
      </c>
      <c r="CT1" t="s">
        <v>635</v>
      </c>
    </row>
    <row r="2" spans="1:101" ht="15.75" customHeight="1">
      <c r="S2" s="176"/>
      <c r="T2" s="177" t="s">
        <v>245</v>
      </c>
      <c r="U2" s="179"/>
      <c r="Z2" s="28" t="s">
        <v>36</v>
      </c>
      <c r="AA2" s="29" t="s">
        <v>4</v>
      </c>
      <c r="AB2" s="29" t="s">
        <v>5</v>
      </c>
      <c r="AD2" s="28" t="s">
        <v>36</v>
      </c>
      <c r="AE2" s="29" t="s">
        <v>4</v>
      </c>
      <c r="AF2" s="29" t="s">
        <v>5</v>
      </c>
      <c r="AH2" s="28" t="s">
        <v>36</v>
      </c>
      <c r="AI2" s="29" t="s">
        <v>4</v>
      </c>
      <c r="AJ2" s="29" t="s">
        <v>5</v>
      </c>
      <c r="AK2" s="1685" t="s">
        <v>804</v>
      </c>
      <c r="AN2">
        <v>0</v>
      </c>
      <c r="AR2" s="104">
        <v>8.25</v>
      </c>
      <c r="AS2">
        <f t="shared" ref="AS2:AU30" si="0">$AX$2</f>
        <v>2.7250000000000001</v>
      </c>
      <c r="AT2">
        <f t="shared" si="0"/>
        <v>2.7250000000000001</v>
      </c>
      <c r="AU2">
        <f t="shared" si="0"/>
        <v>2.7250000000000001</v>
      </c>
      <c r="AV2">
        <f t="shared" ref="AV2:AW30" si="1">$AY$2</f>
        <v>2.7250000000000001</v>
      </c>
      <c r="AW2">
        <f t="shared" si="1"/>
        <v>2.7250000000000001</v>
      </c>
      <c r="AX2" s="1616">
        <v>2.7250000000000001</v>
      </c>
      <c r="AY2" s="1616">
        <f>AX2</f>
        <v>2.7250000000000001</v>
      </c>
      <c r="BA2" s="174"/>
      <c r="BB2">
        <v>0</v>
      </c>
      <c r="BE2" s="91" t="s">
        <v>110</v>
      </c>
      <c r="BF2" s="92" t="s">
        <v>111</v>
      </c>
      <c r="BG2" s="93" t="s">
        <v>6</v>
      </c>
      <c r="BH2" s="93" t="s">
        <v>6</v>
      </c>
      <c r="BJ2" s="28" t="s">
        <v>36</v>
      </c>
      <c r="BK2" s="29" t="s">
        <v>307</v>
      </c>
      <c r="BL2" s="29"/>
      <c r="BN2" s="28" t="s">
        <v>36</v>
      </c>
      <c r="BO2" s="29" t="s">
        <v>308</v>
      </c>
      <c r="BP2" s="29"/>
      <c r="BR2" s="28" t="s">
        <v>36</v>
      </c>
      <c r="BS2" s="29" t="s">
        <v>418</v>
      </c>
      <c r="BT2" s="29"/>
      <c r="BV2" s="2156" t="s">
        <v>551</v>
      </c>
      <c r="BW2" s="2157"/>
      <c r="BX2" s="2157"/>
      <c r="BY2" s="2157"/>
      <c r="BZ2" s="2157"/>
      <c r="CB2" s="67" t="s">
        <v>309</v>
      </c>
      <c r="CC2" s="67" t="s">
        <v>307</v>
      </c>
      <c r="CD2" s="67" t="s">
        <v>308</v>
      </c>
      <c r="CE2" s="67"/>
      <c r="CF2" s="28" t="s">
        <v>36</v>
      </c>
      <c r="CG2" s="897" t="s">
        <v>499</v>
      </c>
      <c r="CH2" s="897" t="s">
        <v>500</v>
      </c>
      <c r="CI2" s="897" t="s">
        <v>501</v>
      </c>
      <c r="CJ2" s="898" t="s">
        <v>502</v>
      </c>
      <c r="CM2" s="28" t="s">
        <v>36</v>
      </c>
      <c r="CN2" s="897" t="s">
        <v>549</v>
      </c>
      <c r="CO2" s="897" t="s">
        <v>501</v>
      </c>
      <c r="CP2" s="898" t="s">
        <v>502</v>
      </c>
      <c r="CR2" s="91" t="s">
        <v>110</v>
      </c>
      <c r="CS2" s="93" t="s">
        <v>6</v>
      </c>
      <c r="CT2" s="93" t="s">
        <v>6</v>
      </c>
    </row>
    <row r="3" spans="1:101" ht="15.75" customHeight="1" thickBot="1">
      <c r="A3" s="67"/>
      <c r="D3" s="266"/>
      <c r="E3" s="266"/>
      <c r="F3" s="266"/>
      <c r="H3" s="1640" t="s">
        <v>768</v>
      </c>
      <c r="J3" s="67"/>
      <c r="Q3" s="1640" t="s">
        <v>768</v>
      </c>
      <c r="S3" s="180"/>
      <c r="T3" s="175"/>
      <c r="U3" s="175"/>
      <c r="V3" s="181"/>
      <c r="Z3" s="30">
        <v>6.125</v>
      </c>
      <c r="AA3" s="15">
        <f>1.885-0.15+0.25+0.1+0.125+0.1+0.1+0.15+0.15+0.1-0.25-0.1-0.412-0.1-0.25-0.15-0.1+0.15-0.05-0.5+0.15-0.15-0.1+0.15-0.25+0.15-0.1+0.1+0.1-0.1-0.25+0.125-0.1-0.1-0.15-0.25-0.1-0.25-0.1+0.25+0.25+0.15+0.15-0.15+0.1-0.25+0.2+0.1+0.05+0.05+0.05+0.1+0.05-0.1</f>
        <v>0.82300000000000006</v>
      </c>
      <c r="AB3" s="15">
        <f>AA3</f>
        <v>0.82300000000000006</v>
      </c>
      <c r="AC3" s="104"/>
      <c r="AD3" s="30">
        <f>Z3</f>
        <v>6.125</v>
      </c>
      <c r="AE3" s="15">
        <f>AA3</f>
        <v>0.82300000000000006</v>
      </c>
      <c r="AF3" s="15">
        <f>AE3</f>
        <v>0.82300000000000006</v>
      </c>
      <c r="AH3" s="30">
        <v>6.125</v>
      </c>
      <c r="AI3" s="15">
        <f>AA3-AK3</f>
        <v>0.57300000000000006</v>
      </c>
      <c r="AJ3" s="15">
        <f>AI3</f>
        <v>0.57300000000000006</v>
      </c>
      <c r="AK3" s="800">
        <v>0.25</v>
      </c>
      <c r="AL3" s="104"/>
      <c r="AR3" s="104">
        <f>AR2+0.125</f>
        <v>8.375</v>
      </c>
      <c r="AS3">
        <f t="shared" si="0"/>
        <v>2.7250000000000001</v>
      </c>
      <c r="AT3">
        <f t="shared" si="0"/>
        <v>2.7250000000000001</v>
      </c>
      <c r="AU3">
        <f t="shared" si="0"/>
        <v>2.7250000000000001</v>
      </c>
      <c r="AV3">
        <f t="shared" si="1"/>
        <v>2.7250000000000001</v>
      </c>
      <c r="AW3">
        <f t="shared" si="1"/>
        <v>2.7250000000000001</v>
      </c>
      <c r="BA3" s="174"/>
      <c r="BE3" s="95" t="s">
        <v>112</v>
      </c>
      <c r="BF3" s="105">
        <v>98</v>
      </c>
      <c r="BG3" s="97">
        <v>106</v>
      </c>
      <c r="BH3" s="106">
        <f t="shared" ref="BH3:BH8" si="2">BG3-$AY$2</f>
        <v>103.27500000000001</v>
      </c>
      <c r="BJ3" s="30">
        <v>12.5</v>
      </c>
      <c r="BK3" s="15">
        <v>2.3250000000000002</v>
      </c>
      <c r="BL3" s="15"/>
      <c r="BN3" s="30">
        <v>13.375</v>
      </c>
      <c r="BO3" s="15">
        <v>2.3250000000000002</v>
      </c>
      <c r="BP3" s="15"/>
      <c r="BR3" s="30">
        <v>7.375</v>
      </c>
      <c r="BS3" s="15">
        <v>2.2749999999999999</v>
      </c>
      <c r="BT3" s="15"/>
      <c r="BU3" s="96"/>
      <c r="BV3" s="96" t="s">
        <v>243</v>
      </c>
      <c r="BW3" t="s">
        <v>552</v>
      </c>
      <c r="BX3" s="96" t="s">
        <v>553</v>
      </c>
      <c r="BY3" s="96" t="s">
        <v>554</v>
      </c>
      <c r="BZ3" s="96" t="s">
        <v>447</v>
      </c>
      <c r="CB3" t="s">
        <v>399</v>
      </c>
      <c r="CC3">
        <v>2.5</v>
      </c>
      <c r="CD3">
        <v>2.5</v>
      </c>
      <c r="CF3">
        <v>6.125</v>
      </c>
      <c r="CG3">
        <v>98.92</v>
      </c>
      <c r="CH3">
        <v>98.82</v>
      </c>
      <c r="CI3">
        <v>98.82</v>
      </c>
      <c r="CJ3" s="104">
        <v>2.95</v>
      </c>
      <c r="CM3">
        <v>6.4989999999999997</v>
      </c>
      <c r="CO3">
        <v>98.596874999999997</v>
      </c>
      <c r="CP3">
        <v>2.6749999999999998</v>
      </c>
      <c r="CR3" s="95" t="s">
        <v>112</v>
      </c>
      <c r="CS3" s="97">
        <f t="shared" ref="CS3:CS8" si="3">CT3-$CP$3</f>
        <v>100.325</v>
      </c>
      <c r="CT3" s="104">
        <v>103</v>
      </c>
    </row>
    <row r="4" spans="1:101" ht="16.5" customHeight="1" thickTop="1">
      <c r="A4" s="1632" t="s">
        <v>246</v>
      </c>
      <c r="B4" s="1632" t="s">
        <v>247</v>
      </c>
      <c r="C4" s="1632" t="s">
        <v>13</v>
      </c>
      <c r="D4" s="1633" t="s">
        <v>101</v>
      </c>
      <c r="E4" s="1633" t="s">
        <v>248</v>
      </c>
      <c r="F4" s="1633" t="s">
        <v>249</v>
      </c>
      <c r="G4" s="1635" t="s">
        <v>781</v>
      </c>
      <c r="H4" s="1634">
        <v>0.4</v>
      </c>
      <c r="J4" s="1631" t="s">
        <v>246</v>
      </c>
      <c r="K4" s="1631" t="s">
        <v>247</v>
      </c>
      <c r="L4" s="1631" t="s">
        <v>13</v>
      </c>
      <c r="M4" s="1631" t="s">
        <v>101</v>
      </c>
      <c r="N4" s="1631" t="s">
        <v>248</v>
      </c>
      <c r="O4" s="1631" t="s">
        <v>249</v>
      </c>
      <c r="P4" s="1635" t="s">
        <v>781</v>
      </c>
      <c r="Q4" s="1634">
        <v>0.3</v>
      </c>
      <c r="S4" s="182" t="s">
        <v>250</v>
      </c>
      <c r="T4" s="183"/>
      <c r="U4" s="183"/>
      <c r="V4" s="184"/>
      <c r="Z4" s="30">
        <v>6.25</v>
      </c>
      <c r="AA4" s="15">
        <f>AA3</f>
        <v>0.82300000000000006</v>
      </c>
      <c r="AB4" s="15">
        <f>AB3</f>
        <v>0.82300000000000006</v>
      </c>
      <c r="AC4" s="104"/>
      <c r="AD4" s="30">
        <f t="shared" ref="AD4:AD28" si="4">Z4</f>
        <v>6.25</v>
      </c>
      <c r="AE4" s="15">
        <f>AE3</f>
        <v>0.82300000000000006</v>
      </c>
      <c r="AF4" s="15">
        <f>AF3</f>
        <v>0.82300000000000006</v>
      </c>
      <c r="AH4" s="30">
        <v>6.25</v>
      </c>
      <c r="AI4" s="15">
        <f>AI3</f>
        <v>0.57300000000000006</v>
      </c>
      <c r="AJ4" s="15">
        <f>AJ3</f>
        <v>0.57300000000000006</v>
      </c>
      <c r="AK4" s="800"/>
      <c r="AL4" s="104"/>
      <c r="AR4" s="104">
        <f t="shared" ref="AR4:AR30" si="5">AR3+0.125</f>
        <v>8.5</v>
      </c>
      <c r="AS4">
        <f t="shared" si="0"/>
        <v>2.7250000000000001</v>
      </c>
      <c r="AT4">
        <f t="shared" si="0"/>
        <v>2.7250000000000001</v>
      </c>
      <c r="AU4">
        <f t="shared" si="0"/>
        <v>2.7250000000000001</v>
      </c>
      <c r="AV4">
        <f t="shared" si="1"/>
        <v>2.7250000000000001</v>
      </c>
      <c r="AW4">
        <f t="shared" si="1"/>
        <v>2.7250000000000001</v>
      </c>
      <c r="BA4" s="174"/>
      <c r="BE4" s="95" t="s">
        <v>113</v>
      </c>
      <c r="BF4" s="105">
        <v>98</v>
      </c>
      <c r="BG4" s="97">
        <v>105.5</v>
      </c>
      <c r="BH4" s="107">
        <f t="shared" si="2"/>
        <v>102.77500000000001</v>
      </c>
      <c r="BJ4" s="30">
        <f>BJ3-0.125</f>
        <v>12.375</v>
      </c>
      <c r="BK4" s="15">
        <f>BK3</f>
        <v>2.3250000000000002</v>
      </c>
      <c r="BL4" s="15"/>
      <c r="BN4" s="30">
        <f>BN3-0.125</f>
        <v>13.25</v>
      </c>
      <c r="BO4" s="15">
        <f>BO3</f>
        <v>2.3250000000000002</v>
      </c>
      <c r="BP4" s="15"/>
      <c r="BR4" s="30">
        <v>7.5</v>
      </c>
      <c r="BS4" s="15">
        <f>BS3</f>
        <v>2.2749999999999999</v>
      </c>
      <c r="BT4" s="15"/>
      <c r="BU4" s="96"/>
      <c r="BV4" s="96">
        <v>0.5</v>
      </c>
      <c r="BW4" s="104">
        <v>2.9</v>
      </c>
      <c r="BX4" s="104">
        <v>2.9</v>
      </c>
      <c r="BY4" s="104">
        <v>2.9</v>
      </c>
      <c r="BZ4" s="104">
        <v>2.9</v>
      </c>
      <c r="CB4" s="174">
        <v>44951</v>
      </c>
      <c r="CC4">
        <v>2</v>
      </c>
      <c r="CD4">
        <v>2</v>
      </c>
      <c r="CF4">
        <v>6.25</v>
      </c>
      <c r="CG4">
        <v>99.795000000000002</v>
      </c>
      <c r="CH4">
        <v>99.694999999999993</v>
      </c>
      <c r="CI4">
        <v>99.694999999999993</v>
      </c>
      <c r="CJ4" s="104">
        <f>CJ3</f>
        <v>2.95</v>
      </c>
      <c r="CM4">
        <v>6.6239999999999997</v>
      </c>
      <c r="CO4">
        <v>99.128124999999997</v>
      </c>
      <c r="CP4">
        <f t="shared" ref="CP4:CP37" si="6">CP3</f>
        <v>2.6749999999999998</v>
      </c>
      <c r="CR4" s="95" t="s">
        <v>113</v>
      </c>
      <c r="CS4" s="97">
        <f t="shared" si="3"/>
        <v>100.325</v>
      </c>
      <c r="CT4" s="104">
        <v>103</v>
      </c>
    </row>
    <row r="5" spans="1:101" ht="17.25" customHeight="1">
      <c r="A5" s="104">
        <v>6.125</v>
      </c>
      <c r="C5" s="1617">
        <f>$G5+$H5+$H$4</f>
        <v>-0.35</v>
      </c>
      <c r="D5" s="1617">
        <f t="shared" ref="D5:D33" si="7">$G5+$H5+$H$4</f>
        <v>-0.35</v>
      </c>
      <c r="F5" s="1617">
        <f t="shared" ref="F5:F33" si="8">$G5+$H5+$H$4</f>
        <v>-0.35</v>
      </c>
      <c r="G5" s="1636">
        <v>-0.8</v>
      </c>
      <c r="H5" s="1678">
        <v>0.05</v>
      </c>
      <c r="I5" s="1617"/>
      <c r="J5" s="1617">
        <v>6.125</v>
      </c>
      <c r="K5" s="1630"/>
      <c r="L5" s="1617">
        <f>$P5+$Q5+$Q$4</f>
        <v>3.3</v>
      </c>
      <c r="M5" s="1617">
        <f t="shared" ref="M5:M33" si="9">$P5+$Q5+$Q$4</f>
        <v>3.3</v>
      </c>
      <c r="N5" s="1617"/>
      <c r="O5" s="1617">
        <f t="shared" ref="O5:O33" si="10">$P5+$Q5+$Q$4</f>
        <v>3.3</v>
      </c>
      <c r="P5" s="1636">
        <v>3</v>
      </c>
      <c r="Q5" s="1639">
        <v>0</v>
      </c>
      <c r="S5" s="185" t="s">
        <v>251</v>
      </c>
      <c r="T5" s="186"/>
      <c r="U5" s="186"/>
      <c r="V5" s="187">
        <v>400</v>
      </c>
      <c r="Z5" s="30">
        <v>6.375</v>
      </c>
      <c r="AA5" s="15">
        <f t="shared" ref="AA5:AA28" si="11">AA4</f>
        <v>0.82300000000000006</v>
      </c>
      <c r="AB5" s="15">
        <f t="shared" ref="AB5:AB28" si="12">AB4</f>
        <v>0.82300000000000006</v>
      </c>
      <c r="AC5" s="104"/>
      <c r="AD5" s="30">
        <f t="shared" si="4"/>
        <v>6.375</v>
      </c>
      <c r="AE5" s="15">
        <f t="shared" ref="AE5:AE28" si="13">AE4</f>
        <v>0.82300000000000006</v>
      </c>
      <c r="AF5" s="15">
        <f t="shared" ref="AF5:AF28" si="14">AF4</f>
        <v>0.82300000000000006</v>
      </c>
      <c r="AH5" s="30">
        <v>6.375</v>
      </c>
      <c r="AI5" s="15">
        <f t="shared" ref="AI5:AI28" si="15">AI4</f>
        <v>0.57300000000000006</v>
      </c>
      <c r="AJ5" s="15">
        <f t="shared" ref="AJ5:AJ28" si="16">AJ4</f>
        <v>0.57300000000000006</v>
      </c>
      <c r="AK5" s="800"/>
      <c r="AL5" s="104"/>
      <c r="AR5" s="104">
        <f t="shared" si="5"/>
        <v>8.625</v>
      </c>
      <c r="AS5">
        <f t="shared" si="0"/>
        <v>2.7250000000000001</v>
      </c>
      <c r="AT5">
        <f t="shared" si="0"/>
        <v>2.7250000000000001</v>
      </c>
      <c r="AU5">
        <f t="shared" si="0"/>
        <v>2.7250000000000001</v>
      </c>
      <c r="AV5">
        <f t="shared" si="1"/>
        <v>2.7250000000000001</v>
      </c>
      <c r="AW5">
        <f t="shared" si="1"/>
        <v>2.7250000000000001</v>
      </c>
      <c r="BA5" s="174"/>
      <c r="BE5" s="95" t="s">
        <v>7</v>
      </c>
      <c r="BF5" s="105">
        <v>98</v>
      </c>
      <c r="BG5" s="97">
        <v>105</v>
      </c>
      <c r="BH5" s="107">
        <f t="shared" si="2"/>
        <v>102.27500000000001</v>
      </c>
      <c r="BJ5" s="30">
        <f t="shared" ref="BJ5:BJ43" si="17">BJ4-0.125</f>
        <v>12.25</v>
      </c>
      <c r="BK5" s="15">
        <f t="shared" ref="BK5:BK43" si="18">BK4</f>
        <v>2.3250000000000002</v>
      </c>
      <c r="BL5" s="15"/>
      <c r="BN5" s="30">
        <f t="shared" ref="BN5:BN42" si="19">BN4-0.125</f>
        <v>13.125</v>
      </c>
      <c r="BO5" s="15">
        <f t="shared" ref="BO5:BO42" si="20">BO4</f>
        <v>2.3250000000000002</v>
      </c>
      <c r="BP5" s="15"/>
      <c r="BR5" s="30">
        <v>7.625</v>
      </c>
      <c r="BS5" s="15">
        <f t="shared" ref="BS5:BS49" si="21">BS4</f>
        <v>2.2749999999999999</v>
      </c>
      <c r="BT5" s="15"/>
      <c r="BU5" s="96"/>
      <c r="BV5" s="96">
        <v>0.625</v>
      </c>
      <c r="BW5" s="104">
        <f>BW4</f>
        <v>2.9</v>
      </c>
      <c r="BX5" s="104">
        <f t="shared" ref="BX5:BX50" si="22">BX4</f>
        <v>2.9</v>
      </c>
      <c r="BY5" s="104">
        <f t="shared" ref="BY5:BY50" si="23">BY4</f>
        <v>2.9</v>
      </c>
      <c r="BZ5" s="104">
        <f t="shared" ref="BZ5:BZ50" si="24">BZ4</f>
        <v>2.9</v>
      </c>
      <c r="CB5" s="174">
        <v>45296</v>
      </c>
      <c r="CC5">
        <f>CC4-0.25</f>
        <v>1.75</v>
      </c>
      <c r="CD5">
        <f>CD4-0.25</f>
        <v>1.75</v>
      </c>
      <c r="CF5">
        <v>6.375</v>
      </c>
      <c r="CG5">
        <v>100.67</v>
      </c>
      <c r="CH5">
        <v>100.57</v>
      </c>
      <c r="CI5">
        <v>100.57</v>
      </c>
      <c r="CJ5" s="104">
        <f t="shared" ref="CJ5:CJ31" si="25">CJ4</f>
        <v>2.95</v>
      </c>
      <c r="CM5">
        <v>6.7489999999999997</v>
      </c>
      <c r="CO5">
        <v>99.659374999999997</v>
      </c>
      <c r="CP5">
        <f t="shared" si="6"/>
        <v>2.6749999999999998</v>
      </c>
      <c r="CR5" s="95" t="s">
        <v>7</v>
      </c>
      <c r="CS5" s="97">
        <f t="shared" si="3"/>
        <v>100.325</v>
      </c>
      <c r="CT5" s="104">
        <v>103</v>
      </c>
      <c r="CU5" s="1136"/>
      <c r="CV5" s="104"/>
      <c r="CW5" s="104"/>
    </row>
    <row r="6" spans="1:101" ht="17.25" customHeight="1">
      <c r="A6" s="104">
        <v>6.25</v>
      </c>
      <c r="C6" s="1617">
        <f t="shared" ref="C6:C33" si="26">$G6+$H6+$H$4</f>
        <v>-0.38124999999999221</v>
      </c>
      <c r="D6" s="1617">
        <f t="shared" si="7"/>
        <v>-0.38124999999999221</v>
      </c>
      <c r="F6" s="1617">
        <f t="shared" si="8"/>
        <v>-0.38124999999999221</v>
      </c>
      <c r="G6" s="1636">
        <v>-0.88200000000000012</v>
      </c>
      <c r="H6" s="1678">
        <v>0.10075000000000785</v>
      </c>
      <c r="I6" s="1617"/>
      <c r="J6" s="1617">
        <v>6.25</v>
      </c>
      <c r="K6" s="1630"/>
      <c r="L6" s="1617">
        <f t="shared" ref="L6:L33" si="27">$P6+$Q6+$Q$4</f>
        <v>3.3</v>
      </c>
      <c r="M6" s="1617">
        <f t="shared" si="9"/>
        <v>3.3</v>
      </c>
      <c r="N6" s="1617"/>
      <c r="O6" s="1617">
        <f t="shared" si="10"/>
        <v>3.3</v>
      </c>
      <c r="P6" s="1636">
        <v>3</v>
      </c>
      <c r="Q6" s="1639">
        <v>0</v>
      </c>
      <c r="S6" s="188" t="s">
        <v>252</v>
      </c>
      <c r="T6" s="189"/>
      <c r="U6" s="189"/>
      <c r="V6" s="190">
        <v>500</v>
      </c>
      <c r="Z6" s="30">
        <v>6.5</v>
      </c>
      <c r="AA6" s="15">
        <f t="shared" si="11"/>
        <v>0.82300000000000006</v>
      </c>
      <c r="AB6" s="15">
        <f t="shared" si="12"/>
        <v>0.82300000000000006</v>
      </c>
      <c r="AC6" s="104"/>
      <c r="AD6" s="30">
        <f t="shared" si="4"/>
        <v>6.5</v>
      </c>
      <c r="AE6" s="15">
        <f t="shared" si="13"/>
        <v>0.82300000000000006</v>
      </c>
      <c r="AF6" s="15">
        <f t="shared" si="14"/>
        <v>0.82300000000000006</v>
      </c>
      <c r="AH6" s="30">
        <v>6.5</v>
      </c>
      <c r="AI6" s="15">
        <f t="shared" si="15"/>
        <v>0.57300000000000006</v>
      </c>
      <c r="AJ6" s="15">
        <f t="shared" si="16"/>
        <v>0.57300000000000006</v>
      </c>
      <c r="AK6" s="800"/>
      <c r="AL6" s="104"/>
      <c r="AR6" s="104">
        <f t="shared" si="5"/>
        <v>8.75</v>
      </c>
      <c r="AS6">
        <f t="shared" si="0"/>
        <v>2.7250000000000001</v>
      </c>
      <c r="AT6">
        <f t="shared" si="0"/>
        <v>2.7250000000000001</v>
      </c>
      <c r="AU6">
        <f t="shared" si="0"/>
        <v>2.7250000000000001</v>
      </c>
      <c r="AV6">
        <f t="shared" si="1"/>
        <v>2.7250000000000001</v>
      </c>
      <c r="AW6">
        <f t="shared" si="1"/>
        <v>2.7250000000000001</v>
      </c>
      <c r="BA6" s="174"/>
      <c r="BE6" s="95" t="s">
        <v>9</v>
      </c>
      <c r="BF6" s="105">
        <v>98</v>
      </c>
      <c r="BG6" s="97">
        <v>104.5</v>
      </c>
      <c r="BH6" s="107">
        <f t="shared" si="2"/>
        <v>101.77500000000001</v>
      </c>
      <c r="BJ6" s="30">
        <f t="shared" si="17"/>
        <v>12.125</v>
      </c>
      <c r="BK6" s="15">
        <f t="shared" si="18"/>
        <v>2.3250000000000002</v>
      </c>
      <c r="BL6" s="15"/>
      <c r="BN6" s="30">
        <f t="shared" si="19"/>
        <v>13</v>
      </c>
      <c r="BO6" s="15">
        <f t="shared" si="20"/>
        <v>2.3250000000000002</v>
      </c>
      <c r="BP6" s="15"/>
      <c r="BR6" s="30">
        <v>7.75</v>
      </c>
      <c r="BS6" s="15">
        <f t="shared" si="21"/>
        <v>2.2749999999999999</v>
      </c>
      <c r="BT6" s="15"/>
      <c r="BU6" s="96"/>
      <c r="BV6" s="96">
        <v>0.75</v>
      </c>
      <c r="BW6" s="104">
        <f t="shared" ref="BW6:BW50" si="28">BW5</f>
        <v>2.9</v>
      </c>
      <c r="BX6" s="104">
        <f t="shared" si="22"/>
        <v>2.9</v>
      </c>
      <c r="BY6" s="104">
        <f t="shared" si="23"/>
        <v>2.9</v>
      </c>
      <c r="BZ6" s="104">
        <f t="shared" si="24"/>
        <v>2.9</v>
      </c>
      <c r="CB6" s="174">
        <v>45483</v>
      </c>
      <c r="CC6" s="104">
        <v>1.9</v>
      </c>
      <c r="CD6" s="104">
        <v>1.9</v>
      </c>
      <c r="CF6">
        <v>6.5</v>
      </c>
      <c r="CG6">
        <v>101.545</v>
      </c>
      <c r="CH6">
        <v>101.44499999999999</v>
      </c>
      <c r="CI6">
        <v>101.44499999999999</v>
      </c>
      <c r="CJ6" s="104">
        <f t="shared" si="25"/>
        <v>2.95</v>
      </c>
      <c r="CM6">
        <v>6.8739999999999997</v>
      </c>
      <c r="CO6">
        <v>100.190625</v>
      </c>
      <c r="CP6">
        <f t="shared" si="6"/>
        <v>2.6749999999999998</v>
      </c>
      <c r="CR6" s="95" t="s">
        <v>9</v>
      </c>
      <c r="CS6" s="97">
        <f t="shared" si="3"/>
        <v>100.075</v>
      </c>
      <c r="CT6" s="104">
        <v>102.75</v>
      </c>
      <c r="CU6" s="1136"/>
      <c r="CV6" s="104"/>
      <c r="CW6" s="104"/>
    </row>
    <row r="7" spans="1:101" ht="17.25" customHeight="1">
      <c r="A7" s="104">
        <v>6.375</v>
      </c>
      <c r="C7" s="1617">
        <f t="shared" si="26"/>
        <v>-0.41249999999999165</v>
      </c>
      <c r="D7" s="1617">
        <f t="shared" si="7"/>
        <v>-0.41249999999999165</v>
      </c>
      <c r="F7" s="1617">
        <f t="shared" si="8"/>
        <v>-0.41249999999999165</v>
      </c>
      <c r="G7" s="1636">
        <v>-1.0820000000000001</v>
      </c>
      <c r="H7" s="1678">
        <v>0.2695000000000084</v>
      </c>
      <c r="I7" s="1617"/>
      <c r="J7" s="1617">
        <v>6.375</v>
      </c>
      <c r="K7" s="1630"/>
      <c r="L7" s="1617">
        <f t="shared" si="27"/>
        <v>3.3</v>
      </c>
      <c r="M7" s="1617">
        <f t="shared" si="9"/>
        <v>3.3</v>
      </c>
      <c r="N7" s="1617"/>
      <c r="O7" s="1617">
        <f t="shared" si="10"/>
        <v>3.3</v>
      </c>
      <c r="P7" s="1636">
        <v>3</v>
      </c>
      <c r="Q7" s="1639">
        <v>0</v>
      </c>
      <c r="S7" s="185" t="s">
        <v>253</v>
      </c>
      <c r="T7" s="186"/>
      <c r="U7" s="191"/>
      <c r="V7" s="187">
        <v>575</v>
      </c>
      <c r="Z7" s="30">
        <v>6.625</v>
      </c>
      <c r="AA7" s="15">
        <f t="shared" si="11"/>
        <v>0.82300000000000006</v>
      </c>
      <c r="AB7" s="15">
        <f t="shared" si="12"/>
        <v>0.82300000000000006</v>
      </c>
      <c r="AC7" s="104"/>
      <c r="AD7" s="30">
        <f t="shared" si="4"/>
        <v>6.625</v>
      </c>
      <c r="AE7" s="15">
        <f t="shared" si="13"/>
        <v>0.82300000000000006</v>
      </c>
      <c r="AF7" s="15">
        <f t="shared" si="14"/>
        <v>0.82300000000000006</v>
      </c>
      <c r="AH7" s="30">
        <v>6.625</v>
      </c>
      <c r="AI7" s="15">
        <f t="shared" si="15"/>
        <v>0.57300000000000006</v>
      </c>
      <c r="AJ7" s="15">
        <f t="shared" si="16"/>
        <v>0.57300000000000006</v>
      </c>
      <c r="AK7" s="800"/>
      <c r="AL7" s="104"/>
      <c r="AN7" s="2152" t="s">
        <v>127</v>
      </c>
      <c r="AO7" s="2152"/>
      <c r="AP7" s="2152"/>
      <c r="AR7" s="104">
        <f t="shared" si="5"/>
        <v>8.875</v>
      </c>
      <c r="AS7">
        <f t="shared" si="0"/>
        <v>2.7250000000000001</v>
      </c>
      <c r="AT7">
        <f t="shared" si="0"/>
        <v>2.7250000000000001</v>
      </c>
      <c r="AU7">
        <f t="shared" si="0"/>
        <v>2.7250000000000001</v>
      </c>
      <c r="AV7">
        <f t="shared" si="1"/>
        <v>2.7250000000000001</v>
      </c>
      <c r="AW7">
        <f t="shared" si="1"/>
        <v>2.7250000000000001</v>
      </c>
      <c r="BA7" s="174"/>
      <c r="BE7" s="95" t="s">
        <v>11</v>
      </c>
      <c r="BF7" s="105">
        <v>98</v>
      </c>
      <c r="BG7" s="97">
        <v>102</v>
      </c>
      <c r="BH7" s="107">
        <f t="shared" si="2"/>
        <v>99.275000000000006</v>
      </c>
      <c r="BJ7" s="30">
        <f t="shared" si="17"/>
        <v>12</v>
      </c>
      <c r="BK7" s="15">
        <f t="shared" si="18"/>
        <v>2.3250000000000002</v>
      </c>
      <c r="BL7" s="15"/>
      <c r="BN7" s="30">
        <f t="shared" si="19"/>
        <v>12.875</v>
      </c>
      <c r="BO7" s="15">
        <f t="shared" si="20"/>
        <v>2.3250000000000002</v>
      </c>
      <c r="BP7" s="15"/>
      <c r="BR7" s="30">
        <v>7.875</v>
      </c>
      <c r="BS7" s="15">
        <f t="shared" si="21"/>
        <v>2.2749999999999999</v>
      </c>
      <c r="BT7" s="15"/>
      <c r="BU7" s="96"/>
      <c r="BV7" s="96">
        <v>0.875</v>
      </c>
      <c r="BW7" s="104">
        <f t="shared" si="28"/>
        <v>2.9</v>
      </c>
      <c r="BX7" s="104">
        <f t="shared" si="22"/>
        <v>2.9</v>
      </c>
      <c r="BY7" s="104">
        <f t="shared" si="23"/>
        <v>2.9</v>
      </c>
      <c r="BZ7" s="104">
        <f t="shared" si="24"/>
        <v>2.9</v>
      </c>
      <c r="CF7">
        <v>6.625</v>
      </c>
      <c r="CG7">
        <v>102.264</v>
      </c>
      <c r="CH7">
        <v>102.164</v>
      </c>
      <c r="CI7">
        <v>102.164</v>
      </c>
      <c r="CJ7" s="104">
        <f t="shared" si="25"/>
        <v>2.95</v>
      </c>
      <c r="CM7">
        <v>6.9979999999999993</v>
      </c>
      <c r="CO7">
        <v>100.721875</v>
      </c>
      <c r="CP7">
        <f t="shared" si="6"/>
        <v>2.6749999999999998</v>
      </c>
      <c r="CR7" s="95" t="s">
        <v>11</v>
      </c>
      <c r="CS7" s="97">
        <f t="shared" si="3"/>
        <v>99.325000000000003</v>
      </c>
      <c r="CT7" s="104">
        <v>102</v>
      </c>
      <c r="CU7" s="1136"/>
      <c r="CV7" s="104"/>
      <c r="CW7" s="104"/>
    </row>
    <row r="8" spans="1:101" ht="15.75" customHeight="1" thickBot="1">
      <c r="A8" s="104">
        <v>6.5</v>
      </c>
      <c r="C8" s="1617">
        <f t="shared" si="26"/>
        <v>-0.44375000000000064</v>
      </c>
      <c r="D8" s="1617">
        <f t="shared" si="7"/>
        <v>-0.44375000000000064</v>
      </c>
      <c r="F8" s="1617">
        <f t="shared" si="8"/>
        <v>-0.44375000000000064</v>
      </c>
      <c r="G8" s="1636">
        <v>-1.1824999999999939</v>
      </c>
      <c r="H8" s="1678">
        <v>0.33874999999999328</v>
      </c>
      <c r="I8" s="1617"/>
      <c r="J8" s="1617">
        <v>6.5</v>
      </c>
      <c r="K8" s="1630"/>
      <c r="L8" s="1617">
        <f t="shared" si="27"/>
        <v>3.3</v>
      </c>
      <c r="M8" s="1617">
        <f t="shared" si="9"/>
        <v>3.3</v>
      </c>
      <c r="N8" s="1617"/>
      <c r="O8" s="1617">
        <f t="shared" si="10"/>
        <v>3.3</v>
      </c>
      <c r="P8" s="1636">
        <v>3</v>
      </c>
      <c r="Q8" s="1639">
        <v>0</v>
      </c>
      <c r="S8" s="188"/>
      <c r="T8" s="189"/>
      <c r="U8" s="189"/>
      <c r="V8" s="190"/>
      <c r="Z8" s="30">
        <v>6.75</v>
      </c>
      <c r="AA8" s="15">
        <f t="shared" si="11"/>
        <v>0.82300000000000006</v>
      </c>
      <c r="AB8" s="15">
        <f t="shared" si="12"/>
        <v>0.82300000000000006</v>
      </c>
      <c r="AC8" s="104"/>
      <c r="AD8" s="30">
        <f t="shared" si="4"/>
        <v>6.75</v>
      </c>
      <c r="AE8" s="15">
        <f t="shared" si="13"/>
        <v>0.82300000000000006</v>
      </c>
      <c r="AF8" s="15">
        <f t="shared" si="14"/>
        <v>0.82300000000000006</v>
      </c>
      <c r="AH8" s="30">
        <v>6.75</v>
      </c>
      <c r="AI8" s="15">
        <f t="shared" si="15"/>
        <v>0.57300000000000006</v>
      </c>
      <c r="AJ8" s="15">
        <f t="shared" si="16"/>
        <v>0.57300000000000006</v>
      </c>
      <c r="AK8" s="800"/>
      <c r="AL8" s="104"/>
      <c r="AN8" t="s">
        <v>110</v>
      </c>
      <c r="AO8" t="s">
        <v>111</v>
      </c>
      <c r="AP8" t="s">
        <v>6</v>
      </c>
      <c r="AR8" s="104">
        <f t="shared" si="5"/>
        <v>9</v>
      </c>
      <c r="AS8">
        <f t="shared" si="0"/>
        <v>2.7250000000000001</v>
      </c>
      <c r="AT8">
        <f t="shared" si="0"/>
        <v>2.7250000000000001</v>
      </c>
      <c r="AU8">
        <f t="shared" si="0"/>
        <v>2.7250000000000001</v>
      </c>
      <c r="AV8">
        <f t="shared" si="1"/>
        <v>2.7250000000000001</v>
      </c>
      <c r="AW8">
        <f t="shared" si="1"/>
        <v>2.7250000000000001</v>
      </c>
      <c r="BA8" s="174"/>
      <c r="BE8" s="98" t="s">
        <v>114</v>
      </c>
      <c r="BF8" s="108">
        <v>98</v>
      </c>
      <c r="BG8" s="99">
        <v>101</v>
      </c>
      <c r="BH8" s="109">
        <f t="shared" si="2"/>
        <v>98.275000000000006</v>
      </c>
      <c r="BJ8" s="30">
        <f t="shared" si="17"/>
        <v>11.875</v>
      </c>
      <c r="BK8" s="15">
        <f t="shared" si="18"/>
        <v>2.3250000000000002</v>
      </c>
      <c r="BL8" s="15"/>
      <c r="BN8" s="30">
        <f t="shared" si="19"/>
        <v>12.75</v>
      </c>
      <c r="BO8" s="15">
        <f t="shared" si="20"/>
        <v>2.3250000000000002</v>
      </c>
      <c r="BP8" s="15"/>
      <c r="BR8" s="30">
        <v>8</v>
      </c>
      <c r="BS8" s="15">
        <f t="shared" si="21"/>
        <v>2.2749999999999999</v>
      </c>
      <c r="BT8" s="15"/>
      <c r="BU8" s="96"/>
      <c r="BV8" s="96">
        <v>1</v>
      </c>
      <c r="BW8" s="104">
        <f t="shared" si="28"/>
        <v>2.9</v>
      </c>
      <c r="BX8" s="104">
        <f t="shared" si="22"/>
        <v>2.9</v>
      </c>
      <c r="BY8" s="104">
        <f t="shared" si="23"/>
        <v>2.9</v>
      </c>
      <c r="BZ8" s="104">
        <f t="shared" si="24"/>
        <v>2.9</v>
      </c>
      <c r="CF8">
        <v>6.75</v>
      </c>
      <c r="CG8">
        <v>102.982</v>
      </c>
      <c r="CH8">
        <v>102.88200000000001</v>
      </c>
      <c r="CI8">
        <v>102.88200000000001</v>
      </c>
      <c r="CJ8" s="104">
        <f t="shared" si="25"/>
        <v>2.95</v>
      </c>
      <c r="CM8">
        <v>7.1239999999999997</v>
      </c>
      <c r="CO8">
        <v>101.253125</v>
      </c>
      <c r="CP8">
        <f>CP7</f>
        <v>2.6749999999999998</v>
      </c>
      <c r="CR8" s="98" t="s">
        <v>114</v>
      </c>
      <c r="CS8" s="99">
        <f t="shared" si="3"/>
        <v>98.325000000000003</v>
      </c>
      <c r="CT8" s="104">
        <v>101</v>
      </c>
      <c r="CU8" s="1136"/>
      <c r="CV8" s="104"/>
      <c r="CW8" s="104"/>
    </row>
    <row r="9" spans="1:101" ht="15.75" customHeight="1">
      <c r="A9" s="104">
        <v>6.625</v>
      </c>
      <c r="C9" s="1617">
        <f t="shared" si="26"/>
        <v>-0.34975000000000189</v>
      </c>
      <c r="D9" s="1617">
        <f t="shared" si="7"/>
        <v>-0.34975000000000189</v>
      </c>
      <c r="F9" s="1617">
        <f t="shared" si="8"/>
        <v>-0.34975000000000189</v>
      </c>
      <c r="G9" s="1636">
        <v>-1.1432499999999983</v>
      </c>
      <c r="H9" s="1678">
        <v>0.39349999999999635</v>
      </c>
      <c r="I9" s="1617"/>
      <c r="J9" s="1617">
        <v>6.625</v>
      </c>
      <c r="K9" s="1630"/>
      <c r="L9" s="1617">
        <f t="shared" si="27"/>
        <v>3.3</v>
      </c>
      <c r="M9" s="1617">
        <f t="shared" si="9"/>
        <v>3.3</v>
      </c>
      <c r="N9" s="1617"/>
      <c r="O9" s="1617">
        <f t="shared" si="10"/>
        <v>3.3</v>
      </c>
      <c r="P9" s="1636">
        <v>3</v>
      </c>
      <c r="Q9" s="1639">
        <v>0</v>
      </c>
      <c r="S9" s="185"/>
      <c r="T9" s="186"/>
      <c r="U9" s="186"/>
      <c r="V9" s="187"/>
      <c r="Z9" s="30">
        <v>6.875</v>
      </c>
      <c r="AA9" s="15">
        <f t="shared" si="11"/>
        <v>0.82300000000000006</v>
      </c>
      <c r="AB9" s="15">
        <f t="shared" si="12"/>
        <v>0.82300000000000006</v>
      </c>
      <c r="AC9" s="104"/>
      <c r="AD9" s="30">
        <f t="shared" si="4"/>
        <v>6.875</v>
      </c>
      <c r="AE9" s="15">
        <f t="shared" si="13"/>
        <v>0.82300000000000006</v>
      </c>
      <c r="AF9" s="15">
        <f t="shared" si="14"/>
        <v>0.82300000000000006</v>
      </c>
      <c r="AH9" s="30">
        <v>6.875</v>
      </c>
      <c r="AI9" s="15">
        <f t="shared" si="15"/>
        <v>0.57300000000000006</v>
      </c>
      <c r="AJ9" s="15">
        <f t="shared" si="16"/>
        <v>0.57300000000000006</v>
      </c>
      <c r="AK9" s="800"/>
      <c r="AL9" s="104"/>
      <c r="AN9" t="s">
        <v>112</v>
      </c>
      <c r="AO9">
        <v>98</v>
      </c>
      <c r="AP9">
        <v>0</v>
      </c>
      <c r="AR9" s="104">
        <f t="shared" si="5"/>
        <v>9.125</v>
      </c>
      <c r="AS9">
        <f t="shared" si="0"/>
        <v>2.7250000000000001</v>
      </c>
      <c r="AT9">
        <f t="shared" si="0"/>
        <v>2.7250000000000001</v>
      </c>
      <c r="AU9">
        <f t="shared" si="0"/>
        <v>2.7250000000000001</v>
      </c>
      <c r="AV9">
        <f t="shared" si="1"/>
        <v>2.7250000000000001</v>
      </c>
      <c r="AW9">
        <f t="shared" si="1"/>
        <v>2.7250000000000001</v>
      </c>
      <c r="BA9" s="174"/>
      <c r="BJ9" s="30">
        <f t="shared" si="17"/>
        <v>11.75</v>
      </c>
      <c r="BK9" s="15">
        <f t="shared" si="18"/>
        <v>2.3250000000000002</v>
      </c>
      <c r="BL9" s="15"/>
      <c r="BN9" s="30">
        <f t="shared" si="19"/>
        <v>12.625</v>
      </c>
      <c r="BO9" s="15">
        <f t="shared" si="20"/>
        <v>2.3250000000000002</v>
      </c>
      <c r="BP9" s="15"/>
      <c r="BR9" s="30">
        <v>8.125</v>
      </c>
      <c r="BS9" s="15">
        <f t="shared" si="21"/>
        <v>2.2749999999999999</v>
      </c>
      <c r="BT9" s="15"/>
      <c r="BU9" s="96"/>
      <c r="BV9" s="96">
        <v>1.125</v>
      </c>
      <c r="BW9" s="104">
        <f t="shared" si="28"/>
        <v>2.9</v>
      </c>
      <c r="BX9" s="104">
        <f t="shared" si="22"/>
        <v>2.9</v>
      </c>
      <c r="BY9" s="104">
        <f t="shared" si="23"/>
        <v>2.9</v>
      </c>
      <c r="BZ9" s="104">
        <f t="shared" si="24"/>
        <v>2.9</v>
      </c>
      <c r="CF9">
        <v>6.875</v>
      </c>
      <c r="CG9">
        <v>103.67</v>
      </c>
      <c r="CH9">
        <v>103.57</v>
      </c>
      <c r="CI9">
        <v>103.57</v>
      </c>
      <c r="CJ9" s="104">
        <f t="shared" si="25"/>
        <v>2.95</v>
      </c>
      <c r="CM9">
        <v>7.2489999999999997</v>
      </c>
      <c r="CO9">
        <v>101.784375</v>
      </c>
      <c r="CP9">
        <f>CP8</f>
        <v>2.6749999999999998</v>
      </c>
      <c r="CU9" s="1136"/>
      <c r="CV9" s="104"/>
      <c r="CW9" s="104"/>
    </row>
    <row r="10" spans="1:101" ht="15.75" customHeight="1">
      <c r="A10" s="104">
        <v>6.75</v>
      </c>
      <c r="C10" s="1617">
        <f t="shared" si="26"/>
        <v>-0.25674999999999748</v>
      </c>
      <c r="D10" s="1617">
        <f t="shared" si="7"/>
        <v>-0.25674999999999748</v>
      </c>
      <c r="F10" s="1617">
        <f t="shared" si="8"/>
        <v>-0.25674999999999748</v>
      </c>
      <c r="G10" s="1636">
        <v>-1.1050000000000075</v>
      </c>
      <c r="H10" s="1678">
        <v>0.44825000000001003</v>
      </c>
      <c r="I10" s="1617"/>
      <c r="J10" s="1617">
        <v>6.75</v>
      </c>
      <c r="K10" s="1630"/>
      <c r="L10" s="1617">
        <f t="shared" si="27"/>
        <v>3.3</v>
      </c>
      <c r="M10" s="1617">
        <f t="shared" si="9"/>
        <v>3.3</v>
      </c>
      <c r="N10" s="1617"/>
      <c r="O10" s="1617">
        <f t="shared" si="10"/>
        <v>3.3</v>
      </c>
      <c r="P10" s="1636">
        <v>3</v>
      </c>
      <c r="Q10" s="1639">
        <v>0</v>
      </c>
      <c r="S10" s="192"/>
      <c r="T10" s="193"/>
      <c r="U10" s="193"/>
      <c r="V10" s="194"/>
      <c r="Z10" s="30">
        <v>7</v>
      </c>
      <c r="AA10" s="15">
        <f t="shared" si="11"/>
        <v>0.82300000000000006</v>
      </c>
      <c r="AB10" s="15">
        <f t="shared" si="12"/>
        <v>0.82300000000000006</v>
      </c>
      <c r="AC10" s="104"/>
      <c r="AD10" s="30">
        <f t="shared" si="4"/>
        <v>7</v>
      </c>
      <c r="AE10" s="15">
        <f t="shared" si="13"/>
        <v>0.82300000000000006</v>
      </c>
      <c r="AF10" s="15">
        <f t="shared" si="14"/>
        <v>0.82300000000000006</v>
      </c>
      <c r="AH10" s="30">
        <v>7</v>
      </c>
      <c r="AI10" s="15">
        <f t="shared" si="15"/>
        <v>0.57300000000000006</v>
      </c>
      <c r="AJ10" s="15">
        <f t="shared" si="16"/>
        <v>0.57300000000000006</v>
      </c>
      <c r="AK10" s="800"/>
      <c r="AL10" s="104"/>
      <c r="AN10" t="s">
        <v>113</v>
      </c>
      <c r="AO10">
        <v>98</v>
      </c>
      <c r="AP10">
        <v>0</v>
      </c>
      <c r="AR10" s="104">
        <f t="shared" si="5"/>
        <v>9.25</v>
      </c>
      <c r="AS10">
        <f t="shared" si="0"/>
        <v>2.7250000000000001</v>
      </c>
      <c r="AT10">
        <f t="shared" si="0"/>
        <v>2.7250000000000001</v>
      </c>
      <c r="AU10">
        <f t="shared" si="0"/>
        <v>2.7250000000000001</v>
      </c>
      <c r="AV10">
        <f t="shared" si="1"/>
        <v>2.7250000000000001</v>
      </c>
      <c r="AW10">
        <f t="shared" si="1"/>
        <v>2.7250000000000001</v>
      </c>
      <c r="BA10" s="174"/>
      <c r="BJ10" s="30">
        <f t="shared" si="17"/>
        <v>11.625</v>
      </c>
      <c r="BK10" s="15">
        <f t="shared" si="18"/>
        <v>2.3250000000000002</v>
      </c>
      <c r="BL10" s="15"/>
      <c r="BN10" s="30">
        <f t="shared" si="19"/>
        <v>12.5</v>
      </c>
      <c r="BO10" s="15">
        <f t="shared" si="20"/>
        <v>2.3250000000000002</v>
      </c>
      <c r="BP10" s="15"/>
      <c r="BR10" s="30">
        <v>8.25</v>
      </c>
      <c r="BS10" s="15">
        <f t="shared" si="21"/>
        <v>2.2749999999999999</v>
      </c>
      <c r="BT10" s="15"/>
      <c r="BU10" s="96"/>
      <c r="BV10" s="96">
        <v>1.25</v>
      </c>
      <c r="BW10" s="104">
        <f t="shared" si="28"/>
        <v>2.9</v>
      </c>
      <c r="BX10" s="104">
        <f t="shared" si="22"/>
        <v>2.9</v>
      </c>
      <c r="BY10" s="104">
        <f t="shared" si="23"/>
        <v>2.9</v>
      </c>
      <c r="BZ10" s="104">
        <f t="shared" si="24"/>
        <v>2.9</v>
      </c>
      <c r="CF10">
        <v>7</v>
      </c>
      <c r="CG10">
        <v>104.357</v>
      </c>
      <c r="CH10">
        <v>104.25700000000001</v>
      </c>
      <c r="CI10">
        <v>104.25700000000001</v>
      </c>
      <c r="CJ10" s="104">
        <f t="shared" si="25"/>
        <v>2.95</v>
      </c>
      <c r="CM10">
        <v>7.3739999999999997</v>
      </c>
      <c r="CO10">
        <v>102.3</v>
      </c>
      <c r="CP10">
        <f t="shared" si="6"/>
        <v>2.6749999999999998</v>
      </c>
      <c r="CU10" s="1136"/>
      <c r="CV10" s="104"/>
      <c r="CW10" s="104"/>
    </row>
    <row r="11" spans="1:101" ht="15.75" customHeight="1">
      <c r="A11" s="104">
        <v>6.875</v>
      </c>
      <c r="C11" s="1617">
        <f t="shared" si="26"/>
        <v>-0.1937499999999901</v>
      </c>
      <c r="D11" s="1617">
        <f t="shared" si="7"/>
        <v>-0.1937499999999901</v>
      </c>
      <c r="F11" s="1617">
        <f t="shared" si="8"/>
        <v>-0.1937499999999901</v>
      </c>
      <c r="G11" s="1636">
        <v>-1.1044999999999907</v>
      </c>
      <c r="H11" s="1678">
        <v>0.51075000000000059</v>
      </c>
      <c r="I11" s="1617"/>
      <c r="J11" s="1617">
        <v>6.875</v>
      </c>
      <c r="K11" s="1630"/>
      <c r="L11" s="1617">
        <f t="shared" si="27"/>
        <v>3.3</v>
      </c>
      <c r="M11" s="1617">
        <f t="shared" si="9"/>
        <v>3.3</v>
      </c>
      <c r="N11" s="1617"/>
      <c r="O11" s="1617">
        <f t="shared" si="10"/>
        <v>3.3</v>
      </c>
      <c r="P11" s="1636">
        <v>3</v>
      </c>
      <c r="Q11" s="1639">
        <v>0</v>
      </c>
      <c r="S11" s="195" t="s">
        <v>254</v>
      </c>
      <c r="T11" s="189"/>
      <c r="U11" s="189"/>
      <c r="V11" s="190"/>
      <c r="Z11" s="30">
        <v>7.125</v>
      </c>
      <c r="AA11" s="15">
        <f t="shared" si="11"/>
        <v>0.82300000000000006</v>
      </c>
      <c r="AB11" s="15">
        <f t="shared" si="12"/>
        <v>0.82300000000000006</v>
      </c>
      <c r="AC11" s="104"/>
      <c r="AD11" s="30">
        <f t="shared" si="4"/>
        <v>7.125</v>
      </c>
      <c r="AE11" s="15">
        <f t="shared" si="13"/>
        <v>0.82300000000000006</v>
      </c>
      <c r="AF11" s="15">
        <f t="shared" si="14"/>
        <v>0.82300000000000006</v>
      </c>
      <c r="AH11" s="30">
        <v>7.125</v>
      </c>
      <c r="AI11" s="15">
        <f t="shared" si="15"/>
        <v>0.57300000000000006</v>
      </c>
      <c r="AJ11" s="15">
        <f t="shared" si="16"/>
        <v>0.57300000000000006</v>
      </c>
      <c r="AK11" s="800"/>
      <c r="AL11" s="104"/>
      <c r="AN11" t="s">
        <v>7</v>
      </c>
      <c r="AO11">
        <v>98</v>
      </c>
      <c r="AP11">
        <v>0</v>
      </c>
      <c r="AR11" s="104">
        <f t="shared" si="5"/>
        <v>9.375</v>
      </c>
      <c r="AS11">
        <f t="shared" si="0"/>
        <v>2.7250000000000001</v>
      </c>
      <c r="AT11">
        <f t="shared" si="0"/>
        <v>2.7250000000000001</v>
      </c>
      <c r="AU11">
        <f t="shared" si="0"/>
        <v>2.7250000000000001</v>
      </c>
      <c r="AV11">
        <f t="shared" si="1"/>
        <v>2.7250000000000001</v>
      </c>
      <c r="AW11">
        <f t="shared" si="1"/>
        <v>2.7250000000000001</v>
      </c>
      <c r="BA11" s="174"/>
      <c r="BJ11" s="30">
        <f t="shared" si="17"/>
        <v>11.5</v>
      </c>
      <c r="BK11" s="15">
        <f t="shared" si="18"/>
        <v>2.3250000000000002</v>
      </c>
      <c r="BL11" s="15"/>
      <c r="BN11" s="30">
        <f t="shared" si="19"/>
        <v>12.375</v>
      </c>
      <c r="BO11" s="15">
        <f t="shared" si="20"/>
        <v>2.3250000000000002</v>
      </c>
      <c r="BP11" s="15"/>
      <c r="BR11" s="30">
        <v>8.375</v>
      </c>
      <c r="BS11" s="15">
        <f t="shared" si="21"/>
        <v>2.2749999999999999</v>
      </c>
      <c r="BT11" s="15"/>
      <c r="BU11" s="96"/>
      <c r="BV11" s="96">
        <v>1.375</v>
      </c>
      <c r="BW11" s="104">
        <f t="shared" si="28"/>
        <v>2.9</v>
      </c>
      <c r="BX11" s="104">
        <f t="shared" si="22"/>
        <v>2.9</v>
      </c>
      <c r="BY11" s="104">
        <f t="shared" si="23"/>
        <v>2.9</v>
      </c>
      <c r="BZ11" s="104">
        <f t="shared" si="24"/>
        <v>2.9</v>
      </c>
      <c r="CF11">
        <v>7.125</v>
      </c>
      <c r="CG11">
        <v>105.045</v>
      </c>
      <c r="CH11">
        <v>104.94499999999999</v>
      </c>
      <c r="CI11">
        <v>104.94499999999999</v>
      </c>
      <c r="CJ11" s="104">
        <f t="shared" si="25"/>
        <v>2.95</v>
      </c>
      <c r="CM11">
        <v>7.4989999999999997</v>
      </c>
      <c r="CO11">
        <v>102.8</v>
      </c>
      <c r="CP11">
        <f t="shared" si="6"/>
        <v>2.6749999999999998</v>
      </c>
      <c r="CU11" s="1136"/>
      <c r="CV11" s="104"/>
      <c r="CW11" s="104"/>
    </row>
    <row r="12" spans="1:101" ht="15.75" customHeight="1">
      <c r="A12" s="104">
        <v>7</v>
      </c>
      <c r="C12" s="1617">
        <f t="shared" si="26"/>
        <v>7.1375000000014288E-2</v>
      </c>
      <c r="D12" s="1617">
        <f t="shared" si="7"/>
        <v>7.1375000000014288E-2</v>
      </c>
      <c r="F12" s="1617">
        <f t="shared" si="8"/>
        <v>7.1375000000014288E-2</v>
      </c>
      <c r="G12" s="1636">
        <v>-0.94750000000001688</v>
      </c>
      <c r="H12" s="1678">
        <v>0.61887500000003115</v>
      </c>
      <c r="I12" s="1617"/>
      <c r="J12" s="1617">
        <v>7</v>
      </c>
      <c r="K12" s="1630"/>
      <c r="L12" s="1617">
        <f t="shared" si="27"/>
        <v>3.3</v>
      </c>
      <c r="M12" s="1617">
        <f t="shared" si="9"/>
        <v>3.3</v>
      </c>
      <c r="N12" s="1617"/>
      <c r="O12" s="1617">
        <f t="shared" si="10"/>
        <v>3.3</v>
      </c>
      <c r="P12" s="1636">
        <v>3</v>
      </c>
      <c r="Q12" s="1639">
        <v>0</v>
      </c>
      <c r="S12" s="196" t="s">
        <v>255</v>
      </c>
      <c r="T12" s="175"/>
      <c r="U12" s="175"/>
      <c r="V12" s="197"/>
      <c r="Z12" s="30">
        <v>7.25</v>
      </c>
      <c r="AA12" s="15">
        <f t="shared" si="11"/>
        <v>0.82300000000000006</v>
      </c>
      <c r="AB12" s="15">
        <f t="shared" si="12"/>
        <v>0.82300000000000006</v>
      </c>
      <c r="AC12" s="104"/>
      <c r="AD12" s="30">
        <f t="shared" si="4"/>
        <v>7.25</v>
      </c>
      <c r="AE12" s="15">
        <f t="shared" si="13"/>
        <v>0.82300000000000006</v>
      </c>
      <c r="AF12" s="15">
        <f t="shared" si="14"/>
        <v>0.82300000000000006</v>
      </c>
      <c r="AH12" s="30">
        <v>7.25</v>
      </c>
      <c r="AI12" s="15">
        <f t="shared" si="15"/>
        <v>0.57300000000000006</v>
      </c>
      <c r="AJ12" s="15">
        <f t="shared" si="16"/>
        <v>0.57300000000000006</v>
      </c>
      <c r="AK12" s="800"/>
      <c r="AL12" s="104"/>
      <c r="AN12" t="s">
        <v>9</v>
      </c>
      <c r="AO12">
        <v>98</v>
      </c>
      <c r="AP12">
        <v>0</v>
      </c>
      <c r="AR12" s="104">
        <f t="shared" si="5"/>
        <v>9.5</v>
      </c>
      <c r="AS12">
        <f t="shared" si="0"/>
        <v>2.7250000000000001</v>
      </c>
      <c r="AT12">
        <f t="shared" si="0"/>
        <v>2.7250000000000001</v>
      </c>
      <c r="AU12">
        <f t="shared" si="0"/>
        <v>2.7250000000000001</v>
      </c>
      <c r="AV12">
        <f t="shared" si="1"/>
        <v>2.7250000000000001</v>
      </c>
      <c r="AW12">
        <f t="shared" si="1"/>
        <v>2.7250000000000001</v>
      </c>
      <c r="BA12" s="174"/>
      <c r="BJ12" s="30">
        <f t="shared" si="17"/>
        <v>11.375</v>
      </c>
      <c r="BK12" s="15">
        <f t="shared" si="18"/>
        <v>2.3250000000000002</v>
      </c>
      <c r="BL12" s="15"/>
      <c r="BN12" s="30">
        <f t="shared" si="19"/>
        <v>12.25</v>
      </c>
      <c r="BO12" s="15">
        <f t="shared" si="20"/>
        <v>2.3250000000000002</v>
      </c>
      <c r="BP12" s="15"/>
      <c r="BR12" s="30">
        <v>8.5</v>
      </c>
      <c r="BS12" s="15">
        <f t="shared" si="21"/>
        <v>2.2749999999999999</v>
      </c>
      <c r="BT12" s="15"/>
      <c r="BU12" s="96"/>
      <c r="BV12" s="96">
        <v>1.5</v>
      </c>
      <c r="BW12" s="104">
        <f t="shared" si="28"/>
        <v>2.9</v>
      </c>
      <c r="BX12" s="104">
        <f t="shared" si="22"/>
        <v>2.9</v>
      </c>
      <c r="BY12" s="104">
        <f t="shared" si="23"/>
        <v>2.9</v>
      </c>
      <c r="BZ12" s="104">
        <f t="shared" si="24"/>
        <v>2.9</v>
      </c>
      <c r="CF12">
        <v>7.25</v>
      </c>
      <c r="CG12">
        <v>105.732</v>
      </c>
      <c r="CH12">
        <v>105.63200000000001</v>
      </c>
      <c r="CI12">
        <v>105.63200000000001</v>
      </c>
      <c r="CJ12" s="104">
        <f t="shared" si="25"/>
        <v>2.95</v>
      </c>
      <c r="CM12">
        <v>7.6239999999999997</v>
      </c>
      <c r="CO12">
        <v>103.3</v>
      </c>
      <c r="CP12">
        <f t="shared" si="6"/>
        <v>2.6749999999999998</v>
      </c>
      <c r="CU12" s="1136"/>
      <c r="CV12" s="104"/>
      <c r="CW12" s="104"/>
    </row>
    <row r="13" spans="1:101" ht="15" customHeight="1">
      <c r="A13" s="104">
        <v>7.125</v>
      </c>
      <c r="C13" s="1617">
        <f t="shared" si="26"/>
        <v>0.33750000000000357</v>
      </c>
      <c r="D13" s="1617">
        <f t="shared" si="7"/>
        <v>0.33750000000000357</v>
      </c>
      <c r="F13" s="1617">
        <f t="shared" si="8"/>
        <v>0.33750000000000357</v>
      </c>
      <c r="G13" s="1636">
        <v>-0.8470000000000204</v>
      </c>
      <c r="H13" s="1678">
        <v>0.78450000000002396</v>
      </c>
      <c r="I13" s="1617"/>
      <c r="J13" s="1617">
        <v>7.125</v>
      </c>
      <c r="K13" s="1630"/>
      <c r="L13" s="1617">
        <f t="shared" si="27"/>
        <v>3.3</v>
      </c>
      <c r="M13" s="1617">
        <f t="shared" si="9"/>
        <v>3.3</v>
      </c>
      <c r="N13" s="1617"/>
      <c r="O13" s="1617">
        <f t="shared" si="10"/>
        <v>3.3</v>
      </c>
      <c r="P13" s="1636">
        <v>3</v>
      </c>
      <c r="Q13" s="1639">
        <v>0</v>
      </c>
      <c r="S13" s="196" t="s">
        <v>256</v>
      </c>
      <c r="T13" s="175"/>
      <c r="U13" s="175"/>
      <c r="V13" s="197"/>
      <c r="Z13" s="30">
        <v>7.375</v>
      </c>
      <c r="AA13" s="15">
        <f t="shared" si="11"/>
        <v>0.82300000000000006</v>
      </c>
      <c r="AB13" s="15">
        <f t="shared" si="12"/>
        <v>0.82300000000000006</v>
      </c>
      <c r="AC13" s="104"/>
      <c r="AD13" s="30">
        <f t="shared" si="4"/>
        <v>7.375</v>
      </c>
      <c r="AE13" s="15">
        <f t="shared" si="13"/>
        <v>0.82300000000000006</v>
      </c>
      <c r="AF13" s="15">
        <f t="shared" si="14"/>
        <v>0.82300000000000006</v>
      </c>
      <c r="AH13" s="30">
        <v>7.375</v>
      </c>
      <c r="AI13" s="15">
        <f t="shared" si="15"/>
        <v>0.57300000000000006</v>
      </c>
      <c r="AJ13" s="15">
        <f t="shared" si="16"/>
        <v>0.57300000000000006</v>
      </c>
      <c r="AK13" s="800"/>
      <c r="AL13" s="104"/>
      <c r="AN13" t="s">
        <v>11</v>
      </c>
      <c r="AO13">
        <v>98</v>
      </c>
      <c r="AP13">
        <v>0</v>
      </c>
      <c r="AR13" s="104">
        <f t="shared" si="5"/>
        <v>9.625</v>
      </c>
      <c r="AS13">
        <f t="shared" si="0"/>
        <v>2.7250000000000001</v>
      </c>
      <c r="AT13">
        <f t="shared" si="0"/>
        <v>2.7250000000000001</v>
      </c>
      <c r="AU13">
        <f t="shared" si="0"/>
        <v>2.7250000000000001</v>
      </c>
      <c r="AV13">
        <f t="shared" si="1"/>
        <v>2.7250000000000001</v>
      </c>
      <c r="AW13">
        <f t="shared" si="1"/>
        <v>2.7250000000000001</v>
      </c>
      <c r="BA13" s="174"/>
      <c r="BJ13" s="30">
        <f t="shared" si="17"/>
        <v>11.25</v>
      </c>
      <c r="BK13" s="15">
        <f t="shared" si="18"/>
        <v>2.3250000000000002</v>
      </c>
      <c r="BL13" s="15"/>
      <c r="BN13" s="30">
        <f t="shared" si="19"/>
        <v>12.125</v>
      </c>
      <c r="BO13" s="15">
        <f t="shared" si="20"/>
        <v>2.3250000000000002</v>
      </c>
      <c r="BP13" s="15"/>
      <c r="BR13" s="30">
        <v>8.625</v>
      </c>
      <c r="BS13" s="15">
        <f t="shared" si="21"/>
        <v>2.2749999999999999</v>
      </c>
      <c r="BT13" s="15"/>
      <c r="BU13" s="96"/>
      <c r="BV13" s="96">
        <v>1.625</v>
      </c>
      <c r="BW13" s="104">
        <f t="shared" si="28"/>
        <v>2.9</v>
      </c>
      <c r="BX13" s="104">
        <f t="shared" si="22"/>
        <v>2.9</v>
      </c>
      <c r="BY13" s="104">
        <f t="shared" si="23"/>
        <v>2.9</v>
      </c>
      <c r="BZ13" s="104">
        <f t="shared" si="24"/>
        <v>2.9</v>
      </c>
      <c r="CF13">
        <v>7.375</v>
      </c>
      <c r="CG13">
        <v>106.42</v>
      </c>
      <c r="CH13">
        <v>106.32</v>
      </c>
      <c r="CI13">
        <v>106.32</v>
      </c>
      <c r="CJ13" s="104">
        <f t="shared" si="25"/>
        <v>2.95</v>
      </c>
      <c r="CM13">
        <v>7.7489999999999997</v>
      </c>
      <c r="CO13">
        <v>103.8</v>
      </c>
      <c r="CP13">
        <f t="shared" si="6"/>
        <v>2.6749999999999998</v>
      </c>
      <c r="CU13" s="1136"/>
      <c r="CV13" s="104"/>
      <c r="CW13" s="104"/>
    </row>
    <row r="14" spans="1:101" ht="15.75" thickBot="1">
      <c r="A14" s="104">
        <v>7.25</v>
      </c>
      <c r="C14" s="1617">
        <f t="shared" si="26"/>
        <v>0.60262500000000829</v>
      </c>
      <c r="D14" s="1617">
        <f t="shared" si="7"/>
        <v>0.60262500000000829</v>
      </c>
      <c r="F14" s="1617">
        <f t="shared" si="8"/>
        <v>0.60262500000000829</v>
      </c>
      <c r="G14" s="1636">
        <v>-0.77825000000002609</v>
      </c>
      <c r="H14" s="1678">
        <v>0.98087500000003436</v>
      </c>
      <c r="I14" s="1617"/>
      <c r="J14" s="1617">
        <v>7.25</v>
      </c>
      <c r="K14" s="1630"/>
      <c r="L14" s="1617">
        <f t="shared" si="27"/>
        <v>3.3</v>
      </c>
      <c r="M14" s="1617">
        <f t="shared" si="9"/>
        <v>3.3</v>
      </c>
      <c r="N14" s="1617"/>
      <c r="O14" s="1617">
        <f t="shared" si="10"/>
        <v>3.3</v>
      </c>
      <c r="P14" s="1636">
        <v>3</v>
      </c>
      <c r="Q14" s="1639">
        <v>0</v>
      </c>
      <c r="S14" s="198"/>
      <c r="T14" s="199"/>
      <c r="U14" s="199"/>
      <c r="V14" s="200"/>
      <c r="Z14" s="30">
        <v>7.5</v>
      </c>
      <c r="AA14" s="15">
        <f t="shared" si="11"/>
        <v>0.82300000000000006</v>
      </c>
      <c r="AB14" s="15">
        <f t="shared" si="12"/>
        <v>0.82300000000000006</v>
      </c>
      <c r="AC14" s="104"/>
      <c r="AD14" s="30">
        <f t="shared" si="4"/>
        <v>7.5</v>
      </c>
      <c r="AE14" s="15">
        <f t="shared" si="13"/>
        <v>0.82300000000000006</v>
      </c>
      <c r="AF14" s="15">
        <f t="shared" si="14"/>
        <v>0.82300000000000006</v>
      </c>
      <c r="AG14" s="104"/>
      <c r="AH14" s="30">
        <v>7.5</v>
      </c>
      <c r="AI14" s="15">
        <f t="shared" si="15"/>
        <v>0.57300000000000006</v>
      </c>
      <c r="AJ14" s="15">
        <f t="shared" si="16"/>
        <v>0.57300000000000006</v>
      </c>
      <c r="AK14" s="800"/>
      <c r="AL14" s="104"/>
      <c r="AN14" t="s">
        <v>114</v>
      </c>
      <c r="AO14">
        <v>98</v>
      </c>
      <c r="AP14">
        <v>0</v>
      </c>
      <c r="AR14" s="104">
        <f t="shared" si="5"/>
        <v>9.75</v>
      </c>
      <c r="AS14">
        <f t="shared" si="0"/>
        <v>2.7250000000000001</v>
      </c>
      <c r="AT14">
        <f t="shared" si="0"/>
        <v>2.7250000000000001</v>
      </c>
      <c r="AU14">
        <f t="shared" si="0"/>
        <v>2.7250000000000001</v>
      </c>
      <c r="AV14">
        <f t="shared" si="1"/>
        <v>2.7250000000000001</v>
      </c>
      <c r="AW14">
        <f t="shared" si="1"/>
        <v>2.7250000000000001</v>
      </c>
      <c r="BA14" s="174"/>
      <c r="BJ14" s="30">
        <f t="shared" si="17"/>
        <v>11.125</v>
      </c>
      <c r="BK14" s="15">
        <f t="shared" si="18"/>
        <v>2.3250000000000002</v>
      </c>
      <c r="BL14" s="15"/>
      <c r="BN14" s="30">
        <f t="shared" si="19"/>
        <v>12</v>
      </c>
      <c r="BO14" s="15">
        <f t="shared" si="20"/>
        <v>2.3250000000000002</v>
      </c>
      <c r="BP14" s="15"/>
      <c r="BR14" s="30">
        <v>8.75</v>
      </c>
      <c r="BS14" s="15">
        <f t="shared" si="21"/>
        <v>2.2749999999999999</v>
      </c>
      <c r="BT14" s="15"/>
      <c r="BU14" s="96"/>
      <c r="BV14" s="96">
        <v>1.75</v>
      </c>
      <c r="BW14" s="104">
        <f t="shared" si="28"/>
        <v>2.9</v>
      </c>
      <c r="BX14" s="104">
        <f t="shared" si="22"/>
        <v>2.9</v>
      </c>
      <c r="BY14" s="104">
        <f t="shared" si="23"/>
        <v>2.9</v>
      </c>
      <c r="BZ14" s="104">
        <f t="shared" si="24"/>
        <v>2.9</v>
      </c>
      <c r="CF14">
        <v>7.5</v>
      </c>
      <c r="CG14">
        <v>107.107</v>
      </c>
      <c r="CH14">
        <v>107.00700000000001</v>
      </c>
      <c r="CI14">
        <v>107.00700000000001</v>
      </c>
      <c r="CJ14" s="104">
        <f t="shared" si="25"/>
        <v>2.95</v>
      </c>
      <c r="CM14">
        <v>7.8739999999999997</v>
      </c>
      <c r="CO14">
        <v>104.2375</v>
      </c>
      <c r="CP14">
        <f t="shared" si="6"/>
        <v>2.6749999999999998</v>
      </c>
      <c r="CU14" s="1136"/>
      <c r="CV14" s="104"/>
      <c r="CW14" s="104"/>
    </row>
    <row r="15" spans="1:101" ht="17.25" thickTop="1">
      <c r="A15" s="104">
        <v>7.375</v>
      </c>
      <c r="C15" s="1617">
        <f t="shared" si="26"/>
        <v>0.86874999999999869</v>
      </c>
      <c r="D15" s="1617">
        <f t="shared" si="7"/>
        <v>0.86874999999999869</v>
      </c>
      <c r="F15" s="1617">
        <f t="shared" si="8"/>
        <v>0.86874999999999869</v>
      </c>
      <c r="G15" s="1636">
        <v>-0.74750000000002848</v>
      </c>
      <c r="H15" s="1678">
        <v>1.2162500000000271</v>
      </c>
      <c r="I15" s="1617"/>
      <c r="J15" s="1617">
        <v>7.375</v>
      </c>
      <c r="K15" s="1630"/>
      <c r="L15" s="1617">
        <f t="shared" si="27"/>
        <v>3.3</v>
      </c>
      <c r="M15" s="1617">
        <f t="shared" si="9"/>
        <v>3.3</v>
      </c>
      <c r="N15" s="1617"/>
      <c r="O15" s="1617">
        <f t="shared" si="10"/>
        <v>3.3</v>
      </c>
      <c r="P15" s="1636">
        <v>3</v>
      </c>
      <c r="Q15" s="1639">
        <v>0</v>
      </c>
      <c r="S15" s="201" t="s">
        <v>257</v>
      </c>
      <c r="T15" s="202"/>
      <c r="U15" s="202" t="s">
        <v>111</v>
      </c>
      <c r="V15" s="203" t="s">
        <v>6</v>
      </c>
      <c r="Z15" s="30">
        <v>7.625</v>
      </c>
      <c r="AA15" s="15">
        <f t="shared" si="11"/>
        <v>0.82300000000000006</v>
      </c>
      <c r="AB15" s="15">
        <f t="shared" si="12"/>
        <v>0.82300000000000006</v>
      </c>
      <c r="AC15" s="104"/>
      <c r="AD15" s="30">
        <f t="shared" si="4"/>
        <v>7.625</v>
      </c>
      <c r="AE15" s="15">
        <f t="shared" si="13"/>
        <v>0.82300000000000006</v>
      </c>
      <c r="AF15" s="15">
        <f t="shared" si="14"/>
        <v>0.82300000000000006</v>
      </c>
      <c r="AH15" s="30">
        <v>7.625</v>
      </c>
      <c r="AI15" s="15">
        <f t="shared" si="15"/>
        <v>0.57300000000000006</v>
      </c>
      <c r="AJ15" s="15">
        <f t="shared" si="16"/>
        <v>0.57300000000000006</v>
      </c>
      <c r="AK15" s="800"/>
      <c r="AL15" s="104"/>
      <c r="AR15" s="104">
        <f t="shared" si="5"/>
        <v>9.875</v>
      </c>
      <c r="AS15">
        <f t="shared" si="0"/>
        <v>2.7250000000000001</v>
      </c>
      <c r="AT15">
        <f t="shared" si="0"/>
        <v>2.7250000000000001</v>
      </c>
      <c r="AU15">
        <f t="shared" si="0"/>
        <v>2.7250000000000001</v>
      </c>
      <c r="AV15">
        <f t="shared" si="1"/>
        <v>2.7250000000000001</v>
      </c>
      <c r="AW15">
        <f t="shared" si="1"/>
        <v>2.7250000000000001</v>
      </c>
      <c r="BA15" s="174"/>
      <c r="BJ15" s="30">
        <f t="shared" si="17"/>
        <v>11</v>
      </c>
      <c r="BK15" s="15">
        <f t="shared" si="18"/>
        <v>2.3250000000000002</v>
      </c>
      <c r="BL15" s="15"/>
      <c r="BN15" s="30">
        <f t="shared" si="19"/>
        <v>11.875</v>
      </c>
      <c r="BO15" s="15">
        <f t="shared" si="20"/>
        <v>2.3250000000000002</v>
      </c>
      <c r="BP15" s="15"/>
      <c r="BR15" s="30">
        <v>8.875</v>
      </c>
      <c r="BS15" s="15">
        <f t="shared" si="21"/>
        <v>2.2749999999999999</v>
      </c>
      <c r="BT15" s="15"/>
      <c r="BU15" s="96"/>
      <c r="BV15" s="96">
        <v>1.875</v>
      </c>
      <c r="BW15" s="104">
        <f t="shared" si="28"/>
        <v>2.9</v>
      </c>
      <c r="BX15" s="104">
        <f t="shared" si="22"/>
        <v>2.9</v>
      </c>
      <c r="BY15" s="104">
        <f t="shared" si="23"/>
        <v>2.9</v>
      </c>
      <c r="BZ15" s="104">
        <f t="shared" si="24"/>
        <v>2.9</v>
      </c>
      <c r="CF15">
        <v>7.625</v>
      </c>
      <c r="CG15">
        <v>107.67</v>
      </c>
      <c r="CH15">
        <v>107.57</v>
      </c>
      <c r="CI15">
        <v>107.57</v>
      </c>
      <c r="CJ15" s="104">
        <f t="shared" si="25"/>
        <v>2.95</v>
      </c>
      <c r="CM15">
        <v>7.9979999999999993</v>
      </c>
      <c r="CO15">
        <v>104.55</v>
      </c>
      <c r="CP15">
        <f t="shared" si="6"/>
        <v>2.6749999999999998</v>
      </c>
      <c r="CU15" s="1136"/>
      <c r="CV15" s="104"/>
      <c r="CW15" s="104"/>
    </row>
    <row r="16" spans="1:101">
      <c r="A16" s="104">
        <v>7.5</v>
      </c>
      <c r="C16" s="1617">
        <f t="shared" si="26"/>
        <v>1.1338750000000108</v>
      </c>
      <c r="D16" s="1617">
        <f t="shared" si="7"/>
        <v>1.1338750000000108</v>
      </c>
      <c r="F16" s="1617">
        <f t="shared" si="8"/>
        <v>1.1338750000000108</v>
      </c>
      <c r="G16" s="1636">
        <v>-0.74075000000003177</v>
      </c>
      <c r="H16" s="1678">
        <v>1.4746250000000425</v>
      </c>
      <c r="I16" s="1617"/>
      <c r="J16" s="1617">
        <v>7.5</v>
      </c>
      <c r="K16" s="1630"/>
      <c r="L16" s="1617">
        <f t="shared" si="27"/>
        <v>3.3</v>
      </c>
      <c r="M16" s="1617">
        <f t="shared" si="9"/>
        <v>3.3</v>
      </c>
      <c r="N16" s="1617"/>
      <c r="O16" s="1617">
        <f t="shared" si="10"/>
        <v>3.3</v>
      </c>
      <c r="P16" s="1636">
        <v>3</v>
      </c>
      <c r="Q16" s="1639">
        <v>0</v>
      </c>
      <c r="S16" s="204" t="s">
        <v>112</v>
      </c>
      <c r="T16" s="205"/>
      <c r="U16" s="205">
        <v>98</v>
      </c>
      <c r="V16" s="206">
        <v>106</v>
      </c>
      <c r="Z16" s="30">
        <v>7.75</v>
      </c>
      <c r="AA16" s="15">
        <f t="shared" si="11"/>
        <v>0.82300000000000006</v>
      </c>
      <c r="AB16" s="15">
        <f t="shared" si="12"/>
        <v>0.82300000000000006</v>
      </c>
      <c r="AC16" s="104"/>
      <c r="AD16" s="30">
        <f t="shared" si="4"/>
        <v>7.75</v>
      </c>
      <c r="AE16" s="15">
        <f t="shared" si="13"/>
        <v>0.82300000000000006</v>
      </c>
      <c r="AF16" s="15">
        <f t="shared" si="14"/>
        <v>0.82300000000000006</v>
      </c>
      <c r="AH16" s="30">
        <v>7.75</v>
      </c>
      <c r="AI16" s="15">
        <f t="shared" si="15"/>
        <v>0.57300000000000006</v>
      </c>
      <c r="AJ16" s="15">
        <f t="shared" si="16"/>
        <v>0.57300000000000006</v>
      </c>
      <c r="AK16" s="800"/>
      <c r="AL16" s="104"/>
      <c r="AN16" s="2152" t="s">
        <v>38</v>
      </c>
      <c r="AO16" s="2152"/>
      <c r="AP16" s="2152"/>
      <c r="AR16" s="104">
        <f t="shared" si="5"/>
        <v>10</v>
      </c>
      <c r="AS16">
        <f t="shared" si="0"/>
        <v>2.7250000000000001</v>
      </c>
      <c r="AT16">
        <f t="shared" si="0"/>
        <v>2.7250000000000001</v>
      </c>
      <c r="AU16">
        <f t="shared" si="0"/>
        <v>2.7250000000000001</v>
      </c>
      <c r="AV16">
        <f t="shared" si="1"/>
        <v>2.7250000000000001</v>
      </c>
      <c r="AW16">
        <f t="shared" si="1"/>
        <v>2.7250000000000001</v>
      </c>
      <c r="BA16" s="174"/>
      <c r="BJ16" s="30">
        <f t="shared" si="17"/>
        <v>10.875</v>
      </c>
      <c r="BK16" s="15">
        <f t="shared" si="18"/>
        <v>2.3250000000000002</v>
      </c>
      <c r="BL16" s="15"/>
      <c r="BN16" s="30">
        <f t="shared" si="19"/>
        <v>11.75</v>
      </c>
      <c r="BO16" s="15">
        <f t="shared" si="20"/>
        <v>2.3250000000000002</v>
      </c>
      <c r="BP16" s="15"/>
      <c r="BR16" s="30">
        <v>9</v>
      </c>
      <c r="BS16" s="15">
        <f t="shared" si="21"/>
        <v>2.2749999999999999</v>
      </c>
      <c r="BT16" s="15"/>
      <c r="BU16" s="96"/>
      <c r="BV16" s="96">
        <v>2</v>
      </c>
      <c r="BW16" s="104">
        <f t="shared" si="28"/>
        <v>2.9</v>
      </c>
      <c r="BX16" s="104">
        <f t="shared" si="22"/>
        <v>2.9</v>
      </c>
      <c r="BY16" s="104">
        <f t="shared" si="23"/>
        <v>2.9</v>
      </c>
      <c r="BZ16" s="104">
        <f t="shared" si="24"/>
        <v>2.9</v>
      </c>
      <c r="CF16">
        <v>7.75</v>
      </c>
      <c r="CG16">
        <v>108.139</v>
      </c>
      <c r="CH16">
        <v>108.039</v>
      </c>
      <c r="CI16">
        <v>108.039</v>
      </c>
      <c r="CJ16" s="104">
        <f t="shared" si="25"/>
        <v>2.95</v>
      </c>
      <c r="CM16">
        <v>8.1240000000000006</v>
      </c>
      <c r="CO16">
        <v>104.8</v>
      </c>
      <c r="CP16">
        <f t="shared" si="6"/>
        <v>2.6749999999999998</v>
      </c>
      <c r="CU16" s="1136"/>
      <c r="CV16" s="104"/>
      <c r="CW16" s="104"/>
    </row>
    <row r="17" spans="1:101">
      <c r="A17" s="104">
        <v>7.625</v>
      </c>
      <c r="C17" s="1617">
        <f t="shared" si="26"/>
        <v>1.274999999999999</v>
      </c>
      <c r="D17" s="1617">
        <f t="shared" si="7"/>
        <v>1.274999999999999</v>
      </c>
      <c r="F17" s="1617">
        <f t="shared" si="8"/>
        <v>1.274999999999999</v>
      </c>
      <c r="G17" s="1636">
        <v>-0.71750000000004155</v>
      </c>
      <c r="H17" s="1678">
        <v>1.5925000000000404</v>
      </c>
      <c r="I17" s="1617"/>
      <c r="J17" s="1617">
        <v>7.625</v>
      </c>
      <c r="K17" s="1630"/>
      <c r="L17" s="1617">
        <f t="shared" si="27"/>
        <v>3.3</v>
      </c>
      <c r="M17" s="1617">
        <f t="shared" si="9"/>
        <v>3.3</v>
      </c>
      <c r="N17" s="1617"/>
      <c r="O17" s="1617">
        <f t="shared" si="10"/>
        <v>3.3</v>
      </c>
      <c r="P17" s="1636">
        <v>3</v>
      </c>
      <c r="Q17" s="1639">
        <v>0</v>
      </c>
      <c r="S17" s="207" t="s">
        <v>113</v>
      </c>
      <c r="T17" s="208"/>
      <c r="U17" s="208">
        <v>98</v>
      </c>
      <c r="V17" s="209">
        <v>105.5</v>
      </c>
      <c r="Z17" s="30">
        <v>7.875</v>
      </c>
      <c r="AA17" s="15">
        <f t="shared" si="11"/>
        <v>0.82300000000000006</v>
      </c>
      <c r="AB17" s="15">
        <f t="shared" si="12"/>
        <v>0.82300000000000006</v>
      </c>
      <c r="AC17" s="104"/>
      <c r="AD17" s="30">
        <f t="shared" si="4"/>
        <v>7.875</v>
      </c>
      <c r="AE17" s="15">
        <f t="shared" si="13"/>
        <v>0.82300000000000006</v>
      </c>
      <c r="AF17" s="15">
        <f t="shared" si="14"/>
        <v>0.82300000000000006</v>
      </c>
      <c r="AH17" s="30">
        <v>7.875</v>
      </c>
      <c r="AI17" s="15">
        <f t="shared" si="15"/>
        <v>0.57300000000000006</v>
      </c>
      <c r="AJ17" s="15">
        <f t="shared" si="16"/>
        <v>0.57300000000000006</v>
      </c>
      <c r="AK17" s="800"/>
      <c r="AL17" s="104"/>
      <c r="AN17" s="877"/>
      <c r="AO17" s="878" t="s">
        <v>493</v>
      </c>
      <c r="AP17" s="878" t="s">
        <v>6</v>
      </c>
      <c r="AR17" s="104">
        <f t="shared" si="5"/>
        <v>10.125</v>
      </c>
      <c r="AS17">
        <f t="shared" si="0"/>
        <v>2.7250000000000001</v>
      </c>
      <c r="AT17">
        <f t="shared" si="0"/>
        <v>2.7250000000000001</v>
      </c>
      <c r="AU17">
        <f t="shared" si="0"/>
        <v>2.7250000000000001</v>
      </c>
      <c r="AV17">
        <f t="shared" si="1"/>
        <v>2.7250000000000001</v>
      </c>
      <c r="AW17">
        <f t="shared" si="1"/>
        <v>2.7250000000000001</v>
      </c>
      <c r="BA17" s="174"/>
      <c r="BJ17" s="30">
        <f t="shared" si="17"/>
        <v>10.75</v>
      </c>
      <c r="BK17" s="15">
        <f t="shared" si="18"/>
        <v>2.3250000000000002</v>
      </c>
      <c r="BL17" s="15"/>
      <c r="BN17" s="30">
        <f t="shared" si="19"/>
        <v>11.625</v>
      </c>
      <c r="BO17" s="15">
        <f t="shared" si="20"/>
        <v>2.3250000000000002</v>
      </c>
      <c r="BP17" s="15"/>
      <c r="BR17" s="30">
        <v>9.125</v>
      </c>
      <c r="BS17" s="15">
        <f t="shared" si="21"/>
        <v>2.2749999999999999</v>
      </c>
      <c r="BT17" s="15"/>
      <c r="BU17" s="96"/>
      <c r="BV17" s="96">
        <v>2.125</v>
      </c>
      <c r="BW17" s="104">
        <f t="shared" si="28"/>
        <v>2.9</v>
      </c>
      <c r="BX17" s="104">
        <f t="shared" si="22"/>
        <v>2.9</v>
      </c>
      <c r="BY17" s="104">
        <f t="shared" si="23"/>
        <v>2.9</v>
      </c>
      <c r="BZ17" s="104">
        <f t="shared" si="24"/>
        <v>2.9</v>
      </c>
      <c r="CF17">
        <v>7.875</v>
      </c>
      <c r="CG17">
        <v>108.608</v>
      </c>
      <c r="CH17">
        <v>108.508</v>
      </c>
      <c r="CI17">
        <v>108.508</v>
      </c>
      <c r="CJ17" s="104">
        <f t="shared" si="25"/>
        <v>2.95</v>
      </c>
      <c r="CM17">
        <v>8.2490000000000006</v>
      </c>
      <c r="CO17">
        <v>105.05</v>
      </c>
      <c r="CP17">
        <f t="shared" si="6"/>
        <v>2.6749999999999998</v>
      </c>
      <c r="CU17" s="1136"/>
      <c r="CV17" s="104"/>
      <c r="CW17" s="104"/>
    </row>
    <row r="18" spans="1:101">
      <c r="A18" s="104">
        <v>7.75</v>
      </c>
      <c r="C18" s="1617">
        <f t="shared" si="26"/>
        <v>1.3221250000000073</v>
      </c>
      <c r="D18" s="1617">
        <f t="shared" si="7"/>
        <v>1.3221250000000073</v>
      </c>
      <c r="F18" s="1617">
        <f t="shared" si="8"/>
        <v>1.3221250000000073</v>
      </c>
      <c r="G18" s="1636">
        <v>-0.71125000000004701</v>
      </c>
      <c r="H18" s="1678">
        <v>1.6333750000000544</v>
      </c>
      <c r="I18" s="1617"/>
      <c r="J18" s="1617">
        <v>7.75</v>
      </c>
      <c r="K18" s="1630"/>
      <c r="L18" s="1617">
        <f t="shared" si="27"/>
        <v>3.3</v>
      </c>
      <c r="M18" s="1617">
        <f t="shared" si="9"/>
        <v>3.3</v>
      </c>
      <c r="N18" s="1617"/>
      <c r="O18" s="1617">
        <f t="shared" si="10"/>
        <v>3.3</v>
      </c>
      <c r="P18" s="1636">
        <v>3</v>
      </c>
      <c r="Q18" s="1639">
        <v>0</v>
      </c>
      <c r="S18" s="204" t="s">
        <v>7</v>
      </c>
      <c r="T18" s="205"/>
      <c r="U18" s="205">
        <v>98</v>
      </c>
      <c r="V18" s="206">
        <v>105</v>
      </c>
      <c r="Z18" s="30">
        <v>8</v>
      </c>
      <c r="AA18" s="15">
        <f t="shared" si="11"/>
        <v>0.82300000000000006</v>
      </c>
      <c r="AB18" s="15">
        <f t="shared" si="12"/>
        <v>0.82300000000000006</v>
      </c>
      <c r="AC18" s="104"/>
      <c r="AD18" s="30">
        <f t="shared" si="4"/>
        <v>8</v>
      </c>
      <c r="AE18" s="15">
        <f t="shared" si="13"/>
        <v>0.82300000000000006</v>
      </c>
      <c r="AF18" s="15">
        <f t="shared" si="14"/>
        <v>0.82300000000000006</v>
      </c>
      <c r="AH18" s="30">
        <v>8</v>
      </c>
      <c r="AI18" s="15">
        <f t="shared" si="15"/>
        <v>0.57300000000000006</v>
      </c>
      <c r="AJ18" s="15">
        <f t="shared" si="16"/>
        <v>0.57300000000000006</v>
      </c>
      <c r="AK18" s="800"/>
      <c r="AL18" s="104"/>
      <c r="AN18" s="887" t="s">
        <v>12</v>
      </c>
      <c r="AO18" s="879">
        <v>-1</v>
      </c>
      <c r="AP18" s="880">
        <v>100.75</v>
      </c>
      <c r="AR18" s="104">
        <f t="shared" si="5"/>
        <v>10.25</v>
      </c>
      <c r="AS18">
        <f t="shared" si="0"/>
        <v>2.7250000000000001</v>
      </c>
      <c r="AT18">
        <f t="shared" si="0"/>
        <v>2.7250000000000001</v>
      </c>
      <c r="AU18">
        <f t="shared" si="0"/>
        <v>2.7250000000000001</v>
      </c>
      <c r="AV18">
        <f t="shared" si="1"/>
        <v>2.7250000000000001</v>
      </c>
      <c r="AW18">
        <f t="shared" si="1"/>
        <v>2.7250000000000001</v>
      </c>
      <c r="BA18" s="174"/>
      <c r="BJ18" s="30">
        <f t="shared" si="17"/>
        <v>10.625</v>
      </c>
      <c r="BK18" s="15">
        <f t="shared" si="18"/>
        <v>2.3250000000000002</v>
      </c>
      <c r="BL18" s="15"/>
      <c r="BN18" s="30">
        <f t="shared" si="19"/>
        <v>11.5</v>
      </c>
      <c r="BO18" s="15">
        <f t="shared" si="20"/>
        <v>2.3250000000000002</v>
      </c>
      <c r="BP18" s="15"/>
      <c r="BR18" s="30">
        <v>9.25</v>
      </c>
      <c r="BS18" s="15">
        <f t="shared" si="21"/>
        <v>2.2749999999999999</v>
      </c>
      <c r="BT18" s="15"/>
      <c r="BU18" s="96"/>
      <c r="BV18" s="96">
        <v>2.25</v>
      </c>
      <c r="BW18" s="104">
        <f t="shared" si="28"/>
        <v>2.9</v>
      </c>
      <c r="BX18" s="104">
        <f t="shared" si="22"/>
        <v>2.9</v>
      </c>
      <c r="BY18" s="104">
        <f t="shared" si="23"/>
        <v>2.9</v>
      </c>
      <c r="BZ18" s="104">
        <f t="shared" si="24"/>
        <v>2.9</v>
      </c>
      <c r="CF18">
        <v>8</v>
      </c>
      <c r="CG18">
        <v>109.077</v>
      </c>
      <c r="CH18">
        <v>108.977</v>
      </c>
      <c r="CI18">
        <v>108.977</v>
      </c>
      <c r="CJ18" s="104">
        <f t="shared" si="25"/>
        <v>2.95</v>
      </c>
      <c r="CM18">
        <v>8.3740000000000006</v>
      </c>
      <c r="CO18">
        <v>105.3</v>
      </c>
      <c r="CP18">
        <f t="shared" si="6"/>
        <v>2.6749999999999998</v>
      </c>
      <c r="CU18" s="1136"/>
      <c r="CV18" s="104"/>
      <c r="CW18" s="104"/>
    </row>
    <row r="19" spans="1:101">
      <c r="A19" s="104">
        <v>7.875</v>
      </c>
      <c r="C19" s="1617">
        <f t="shared" si="26"/>
        <v>1.3692500000000014</v>
      </c>
      <c r="D19" s="1617">
        <f t="shared" si="7"/>
        <v>1.3692500000000014</v>
      </c>
      <c r="F19" s="1617">
        <f t="shared" si="8"/>
        <v>1.3692500000000014</v>
      </c>
      <c r="G19" s="1636">
        <v>-0.71125000000004701</v>
      </c>
      <c r="H19" s="1678">
        <v>1.6805000000000485</v>
      </c>
      <c r="I19" s="1617"/>
      <c r="J19" s="1617">
        <v>7.875</v>
      </c>
      <c r="K19" s="1630"/>
      <c r="L19" s="1617">
        <f t="shared" si="27"/>
        <v>3.3</v>
      </c>
      <c r="M19" s="1617">
        <f t="shared" si="9"/>
        <v>3.3</v>
      </c>
      <c r="N19" s="1617"/>
      <c r="O19" s="1617">
        <f t="shared" si="10"/>
        <v>3.3</v>
      </c>
      <c r="P19" s="1636">
        <v>3</v>
      </c>
      <c r="Q19" s="1639">
        <v>0</v>
      </c>
      <c r="S19" s="207" t="s">
        <v>9</v>
      </c>
      <c r="T19" s="208"/>
      <c r="U19" s="208">
        <v>98</v>
      </c>
      <c r="V19" s="209">
        <v>104.5</v>
      </c>
      <c r="Z19" s="30">
        <v>8.125</v>
      </c>
      <c r="AA19" s="15">
        <f t="shared" si="11"/>
        <v>0.82300000000000006</v>
      </c>
      <c r="AB19" s="15">
        <f t="shared" si="12"/>
        <v>0.82300000000000006</v>
      </c>
      <c r="AC19" s="104"/>
      <c r="AD19" s="30">
        <f t="shared" si="4"/>
        <v>8.125</v>
      </c>
      <c r="AE19" s="15">
        <f t="shared" si="13"/>
        <v>0.82300000000000006</v>
      </c>
      <c r="AF19" s="15">
        <f t="shared" si="14"/>
        <v>0.82300000000000006</v>
      </c>
      <c r="AH19" s="30">
        <v>8.125</v>
      </c>
      <c r="AI19" s="15">
        <f t="shared" si="15"/>
        <v>0.57300000000000006</v>
      </c>
      <c r="AJ19" s="15">
        <f t="shared" si="16"/>
        <v>0.57300000000000006</v>
      </c>
      <c r="AK19" s="800"/>
      <c r="AL19" s="104"/>
      <c r="AN19" s="888" t="s">
        <v>11</v>
      </c>
      <c r="AO19" s="881">
        <v>-0.75</v>
      </c>
      <c r="AP19" s="882">
        <v>101.75</v>
      </c>
      <c r="AR19" s="104">
        <f t="shared" si="5"/>
        <v>10.375</v>
      </c>
      <c r="AS19">
        <f t="shared" si="0"/>
        <v>2.7250000000000001</v>
      </c>
      <c r="AT19">
        <f t="shared" si="0"/>
        <v>2.7250000000000001</v>
      </c>
      <c r="AU19">
        <f t="shared" si="0"/>
        <v>2.7250000000000001</v>
      </c>
      <c r="AV19">
        <f t="shared" si="1"/>
        <v>2.7250000000000001</v>
      </c>
      <c r="AW19">
        <f t="shared" si="1"/>
        <v>2.7250000000000001</v>
      </c>
      <c r="AZ19" s="950"/>
      <c r="BA19" s="174"/>
      <c r="BJ19" s="30">
        <f t="shared" si="17"/>
        <v>10.5</v>
      </c>
      <c r="BK19" s="15">
        <f t="shared" si="18"/>
        <v>2.3250000000000002</v>
      </c>
      <c r="BL19" s="15"/>
      <c r="BN19" s="30">
        <f t="shared" si="19"/>
        <v>11.375</v>
      </c>
      <c r="BO19" s="15">
        <f t="shared" si="20"/>
        <v>2.3250000000000002</v>
      </c>
      <c r="BP19" s="15"/>
      <c r="BR19" s="30">
        <v>9.375</v>
      </c>
      <c r="BS19" s="15">
        <f t="shared" si="21"/>
        <v>2.2749999999999999</v>
      </c>
      <c r="BT19" s="15"/>
      <c r="BU19" s="96"/>
      <c r="BV19" s="96">
        <v>2.375</v>
      </c>
      <c r="BW19" s="104">
        <f t="shared" si="28"/>
        <v>2.9</v>
      </c>
      <c r="BX19" s="104">
        <f t="shared" si="22"/>
        <v>2.9</v>
      </c>
      <c r="BY19" s="104">
        <f t="shared" si="23"/>
        <v>2.9</v>
      </c>
      <c r="BZ19" s="104">
        <f t="shared" si="24"/>
        <v>2.9</v>
      </c>
      <c r="CF19">
        <v>8.125</v>
      </c>
      <c r="CG19">
        <v>109.514</v>
      </c>
      <c r="CH19">
        <v>109.414</v>
      </c>
      <c r="CI19">
        <v>109.414</v>
      </c>
      <c r="CJ19" s="104">
        <f t="shared" si="25"/>
        <v>2.95</v>
      </c>
      <c r="CM19">
        <v>8.4990000000000006</v>
      </c>
      <c r="CO19">
        <v>105.55</v>
      </c>
      <c r="CP19">
        <f t="shared" si="6"/>
        <v>2.6749999999999998</v>
      </c>
      <c r="CU19" s="1136"/>
      <c r="CV19" s="104"/>
      <c r="CW19" s="104"/>
    </row>
    <row r="20" spans="1:101">
      <c r="A20" s="104">
        <v>8</v>
      </c>
      <c r="C20" s="1617">
        <f t="shared" si="26"/>
        <v>1.4163750000000097</v>
      </c>
      <c r="D20" s="1617">
        <f t="shared" si="7"/>
        <v>1.4163750000000097</v>
      </c>
      <c r="F20" s="1617">
        <f t="shared" si="8"/>
        <v>1.4163750000000097</v>
      </c>
      <c r="G20" s="1636">
        <v>-0.71125000000004701</v>
      </c>
      <c r="H20" s="1678">
        <v>1.7276250000000568</v>
      </c>
      <c r="I20" s="1617"/>
      <c r="J20" s="1617">
        <v>8</v>
      </c>
      <c r="K20" s="1630"/>
      <c r="L20" s="1617">
        <f t="shared" si="27"/>
        <v>3.3</v>
      </c>
      <c r="M20" s="1617">
        <f t="shared" si="9"/>
        <v>3.3</v>
      </c>
      <c r="N20" s="1617"/>
      <c r="O20" s="1617">
        <f t="shared" si="10"/>
        <v>3.3</v>
      </c>
      <c r="P20" s="1636">
        <v>3</v>
      </c>
      <c r="Q20" s="1639">
        <v>0</v>
      </c>
      <c r="S20" s="204" t="s">
        <v>11</v>
      </c>
      <c r="T20" s="205"/>
      <c r="U20" s="205">
        <v>98</v>
      </c>
      <c r="V20" s="210">
        <v>102.5</v>
      </c>
      <c r="Z20" s="30">
        <v>8.25</v>
      </c>
      <c r="AA20" s="15">
        <f t="shared" si="11"/>
        <v>0.82300000000000006</v>
      </c>
      <c r="AB20" s="15">
        <f t="shared" si="12"/>
        <v>0.82300000000000006</v>
      </c>
      <c r="AC20" s="104"/>
      <c r="AD20" s="30">
        <f t="shared" si="4"/>
        <v>8.25</v>
      </c>
      <c r="AE20" s="15">
        <f t="shared" si="13"/>
        <v>0.82300000000000006</v>
      </c>
      <c r="AF20" s="15">
        <f t="shared" si="14"/>
        <v>0.82300000000000006</v>
      </c>
      <c r="AH20" s="30">
        <v>8.25</v>
      </c>
      <c r="AI20" s="15">
        <f t="shared" si="15"/>
        <v>0.57300000000000006</v>
      </c>
      <c r="AJ20" s="15">
        <f t="shared" si="16"/>
        <v>0.57300000000000006</v>
      </c>
      <c r="AK20" s="800"/>
      <c r="AL20" s="104"/>
      <c r="AN20" s="889" t="s">
        <v>9</v>
      </c>
      <c r="AO20" s="883">
        <v>-0.375</v>
      </c>
      <c r="AP20" s="884">
        <v>102.5</v>
      </c>
      <c r="AR20" s="104">
        <f t="shared" si="5"/>
        <v>10.5</v>
      </c>
      <c r="AS20">
        <f t="shared" si="0"/>
        <v>2.7250000000000001</v>
      </c>
      <c r="AT20">
        <f t="shared" si="0"/>
        <v>2.7250000000000001</v>
      </c>
      <c r="AU20">
        <f t="shared" si="0"/>
        <v>2.7250000000000001</v>
      </c>
      <c r="AV20">
        <f t="shared" si="1"/>
        <v>2.7250000000000001</v>
      </c>
      <c r="AW20">
        <f t="shared" si="1"/>
        <v>2.7250000000000001</v>
      </c>
      <c r="BA20" s="174"/>
      <c r="BJ20" s="30">
        <f t="shared" si="17"/>
        <v>10.375</v>
      </c>
      <c r="BK20" s="15">
        <f t="shared" si="18"/>
        <v>2.3250000000000002</v>
      </c>
      <c r="BL20" s="15"/>
      <c r="BN20" s="30">
        <f t="shared" si="19"/>
        <v>11.25</v>
      </c>
      <c r="BO20" s="15">
        <f t="shared" si="20"/>
        <v>2.3250000000000002</v>
      </c>
      <c r="BP20" s="15"/>
      <c r="BR20" s="30">
        <v>9.5</v>
      </c>
      <c r="BS20" s="15">
        <f t="shared" si="21"/>
        <v>2.2749999999999999</v>
      </c>
      <c r="BT20" s="15"/>
      <c r="BU20" s="96"/>
      <c r="BV20" s="96">
        <v>2.5</v>
      </c>
      <c r="BW20" s="104">
        <f t="shared" si="28"/>
        <v>2.9</v>
      </c>
      <c r="BX20" s="104">
        <f t="shared" si="22"/>
        <v>2.9</v>
      </c>
      <c r="BY20" s="104">
        <f t="shared" si="23"/>
        <v>2.9</v>
      </c>
      <c r="BZ20" s="104">
        <f t="shared" si="24"/>
        <v>2.9</v>
      </c>
      <c r="CF20">
        <v>8.25</v>
      </c>
      <c r="CG20">
        <v>109.952</v>
      </c>
      <c r="CH20">
        <v>109.852</v>
      </c>
      <c r="CI20">
        <v>109.852</v>
      </c>
      <c r="CJ20" s="104">
        <f t="shared" si="25"/>
        <v>2.95</v>
      </c>
      <c r="CM20">
        <v>8.6240000000000006</v>
      </c>
      <c r="CO20">
        <v>105.8</v>
      </c>
      <c r="CP20">
        <f t="shared" si="6"/>
        <v>2.6749999999999998</v>
      </c>
      <c r="CU20" s="1136"/>
      <c r="CV20" s="104"/>
      <c r="CW20" s="104"/>
    </row>
    <row r="21" spans="1:101">
      <c r="A21" s="104">
        <v>8.125</v>
      </c>
      <c r="C21" s="1617">
        <f t="shared" si="26"/>
        <v>1.4315000000000073</v>
      </c>
      <c r="D21" s="1617">
        <f t="shared" si="7"/>
        <v>1.4315000000000073</v>
      </c>
      <c r="F21" s="1617">
        <f t="shared" si="8"/>
        <v>1.4315000000000073</v>
      </c>
      <c r="G21" s="1636">
        <v>-0.71125000000004701</v>
      </c>
      <c r="H21" s="1678">
        <v>1.7427500000000544</v>
      </c>
      <c r="I21" s="1617"/>
      <c r="J21" s="1617">
        <v>8.125</v>
      </c>
      <c r="K21" s="1630"/>
      <c r="L21" s="1617">
        <f t="shared" si="27"/>
        <v>3.3</v>
      </c>
      <c r="M21" s="1617">
        <f t="shared" si="9"/>
        <v>3.3</v>
      </c>
      <c r="N21" s="1617"/>
      <c r="O21" s="1617">
        <f t="shared" si="10"/>
        <v>3.3</v>
      </c>
      <c r="P21" s="1636">
        <v>3</v>
      </c>
      <c r="Q21" s="1639">
        <v>0</v>
      </c>
      <c r="S21" s="211" t="s">
        <v>114</v>
      </c>
      <c r="T21" s="212"/>
      <c r="U21" s="212">
        <v>98</v>
      </c>
      <c r="V21" s="213">
        <v>102</v>
      </c>
      <c r="Z21" s="30">
        <v>8.375</v>
      </c>
      <c r="AA21" s="15">
        <f t="shared" si="11"/>
        <v>0.82300000000000006</v>
      </c>
      <c r="AB21" s="15">
        <f t="shared" si="12"/>
        <v>0.82300000000000006</v>
      </c>
      <c r="AC21" s="104"/>
      <c r="AD21" s="30">
        <f t="shared" si="4"/>
        <v>8.375</v>
      </c>
      <c r="AE21" s="15">
        <f t="shared" si="13"/>
        <v>0.82300000000000006</v>
      </c>
      <c r="AF21" s="15">
        <f t="shared" si="14"/>
        <v>0.82300000000000006</v>
      </c>
      <c r="AH21" s="30">
        <v>8.375</v>
      </c>
      <c r="AI21" s="15">
        <f t="shared" si="15"/>
        <v>0.57300000000000006</v>
      </c>
      <c r="AJ21" s="15">
        <f t="shared" si="16"/>
        <v>0.57300000000000006</v>
      </c>
      <c r="AK21" s="800"/>
      <c r="AL21" s="104"/>
      <c r="AN21" s="888" t="s">
        <v>7</v>
      </c>
      <c r="AO21" s="881">
        <v>0</v>
      </c>
      <c r="AP21" s="882">
        <v>103</v>
      </c>
      <c r="AR21" s="104">
        <f t="shared" si="5"/>
        <v>10.625</v>
      </c>
      <c r="AS21">
        <f t="shared" si="0"/>
        <v>2.7250000000000001</v>
      </c>
      <c r="AT21">
        <f t="shared" si="0"/>
        <v>2.7250000000000001</v>
      </c>
      <c r="AU21">
        <f t="shared" si="0"/>
        <v>2.7250000000000001</v>
      </c>
      <c r="AV21">
        <f t="shared" si="1"/>
        <v>2.7250000000000001</v>
      </c>
      <c r="AW21">
        <f t="shared" si="1"/>
        <v>2.7250000000000001</v>
      </c>
      <c r="BA21" s="174"/>
      <c r="BJ21" s="30">
        <f t="shared" si="17"/>
        <v>10.25</v>
      </c>
      <c r="BK21" s="15">
        <f t="shared" si="18"/>
        <v>2.3250000000000002</v>
      </c>
      <c r="BL21" s="15"/>
      <c r="BN21" s="30">
        <f t="shared" si="19"/>
        <v>11.125</v>
      </c>
      <c r="BO21" s="15">
        <f t="shared" si="20"/>
        <v>2.3250000000000002</v>
      </c>
      <c r="BP21" s="15"/>
      <c r="BR21" s="30">
        <v>9.625</v>
      </c>
      <c r="BS21" s="15">
        <f t="shared" si="21"/>
        <v>2.2749999999999999</v>
      </c>
      <c r="BT21" s="15"/>
      <c r="BU21" s="96"/>
      <c r="BV21" s="96">
        <v>2.625</v>
      </c>
      <c r="BW21" s="104">
        <f t="shared" si="28"/>
        <v>2.9</v>
      </c>
      <c r="BX21" s="104">
        <f t="shared" si="22"/>
        <v>2.9</v>
      </c>
      <c r="BY21" s="104">
        <f t="shared" si="23"/>
        <v>2.9</v>
      </c>
      <c r="BZ21" s="104">
        <f t="shared" si="24"/>
        <v>2.9</v>
      </c>
      <c r="CF21">
        <v>8.375</v>
      </c>
      <c r="CG21">
        <v>110.327</v>
      </c>
      <c r="CH21">
        <v>110.227</v>
      </c>
      <c r="CI21">
        <v>110.227</v>
      </c>
      <c r="CJ21" s="104">
        <f t="shared" si="25"/>
        <v>2.95</v>
      </c>
      <c r="CM21">
        <v>8.7490000000000006</v>
      </c>
      <c r="CO21">
        <v>106.05</v>
      </c>
      <c r="CP21">
        <f t="shared" si="6"/>
        <v>2.6749999999999998</v>
      </c>
      <c r="CU21" s="1136"/>
      <c r="CV21" s="104"/>
      <c r="CW21" s="104"/>
    </row>
    <row r="22" spans="1:101">
      <c r="A22" s="104">
        <v>8.25</v>
      </c>
      <c r="C22" s="1617">
        <f t="shared" si="26"/>
        <v>1.4476250000000097</v>
      </c>
      <c r="D22" s="1617">
        <f t="shared" si="7"/>
        <v>1.4476250000000097</v>
      </c>
      <c r="F22" s="1617">
        <f t="shared" si="8"/>
        <v>1.4476250000000097</v>
      </c>
      <c r="G22" s="1636">
        <v>-0.71125000000004701</v>
      </c>
      <c r="H22" s="1678">
        <v>1.7588750000000568</v>
      </c>
      <c r="I22" s="1617"/>
      <c r="J22" s="1617">
        <v>8.25</v>
      </c>
      <c r="K22" s="1630"/>
      <c r="L22" s="1617">
        <f t="shared" si="27"/>
        <v>3.3</v>
      </c>
      <c r="M22" s="1617">
        <f t="shared" si="9"/>
        <v>3.3</v>
      </c>
      <c r="N22" s="1617"/>
      <c r="O22" s="1617">
        <f t="shared" si="10"/>
        <v>3.3</v>
      </c>
      <c r="P22" s="1636">
        <v>3</v>
      </c>
      <c r="Q22" s="1639">
        <v>0</v>
      </c>
      <c r="S22" s="214" t="s">
        <v>75</v>
      </c>
      <c r="T22" s="215"/>
      <c r="U22" s="215"/>
      <c r="V22" s="216"/>
      <c r="Z22" s="30">
        <v>8.5</v>
      </c>
      <c r="AA22" s="15">
        <f t="shared" si="11"/>
        <v>0.82300000000000006</v>
      </c>
      <c r="AB22" s="15">
        <f t="shared" si="12"/>
        <v>0.82300000000000006</v>
      </c>
      <c r="AC22" s="104"/>
      <c r="AD22" s="30">
        <f t="shared" si="4"/>
        <v>8.5</v>
      </c>
      <c r="AE22" s="15">
        <f t="shared" si="13"/>
        <v>0.82300000000000006</v>
      </c>
      <c r="AF22" s="15">
        <f t="shared" si="14"/>
        <v>0.82300000000000006</v>
      </c>
      <c r="AH22" s="30">
        <v>8.5</v>
      </c>
      <c r="AI22" s="15">
        <f t="shared" si="15"/>
        <v>0.57300000000000006</v>
      </c>
      <c r="AJ22" s="15">
        <f t="shared" si="16"/>
        <v>0.57300000000000006</v>
      </c>
      <c r="AK22" s="800"/>
      <c r="AL22" s="104"/>
      <c r="AN22" s="890" t="s">
        <v>113</v>
      </c>
      <c r="AO22" s="881">
        <v>0.25</v>
      </c>
      <c r="AP22" s="882">
        <v>103.5</v>
      </c>
      <c r="AR22" s="104">
        <f t="shared" si="5"/>
        <v>10.75</v>
      </c>
      <c r="AS22">
        <f t="shared" si="0"/>
        <v>2.7250000000000001</v>
      </c>
      <c r="AT22">
        <f t="shared" si="0"/>
        <v>2.7250000000000001</v>
      </c>
      <c r="AU22">
        <f t="shared" si="0"/>
        <v>2.7250000000000001</v>
      </c>
      <c r="AV22">
        <f t="shared" si="1"/>
        <v>2.7250000000000001</v>
      </c>
      <c r="AW22">
        <f t="shared" si="1"/>
        <v>2.7250000000000001</v>
      </c>
      <c r="BA22" s="174"/>
      <c r="BJ22" s="30">
        <f t="shared" si="17"/>
        <v>10.125</v>
      </c>
      <c r="BK22" s="15">
        <f t="shared" si="18"/>
        <v>2.3250000000000002</v>
      </c>
      <c r="BL22" s="15"/>
      <c r="BN22" s="30">
        <f t="shared" si="19"/>
        <v>11</v>
      </c>
      <c r="BO22" s="15">
        <f t="shared" si="20"/>
        <v>2.3250000000000002</v>
      </c>
      <c r="BP22" s="15"/>
      <c r="BR22" s="30">
        <v>9.75</v>
      </c>
      <c r="BS22" s="15">
        <f t="shared" si="21"/>
        <v>2.2749999999999999</v>
      </c>
      <c r="BT22" s="15"/>
      <c r="BU22" s="96"/>
      <c r="BV22" s="96">
        <v>2.75</v>
      </c>
      <c r="BW22" s="104">
        <f t="shared" si="28"/>
        <v>2.9</v>
      </c>
      <c r="BX22" s="104">
        <f t="shared" si="22"/>
        <v>2.9</v>
      </c>
      <c r="BY22" s="104">
        <f t="shared" si="23"/>
        <v>2.9</v>
      </c>
      <c r="BZ22" s="104">
        <f t="shared" si="24"/>
        <v>2.9</v>
      </c>
      <c r="CF22">
        <v>8.5</v>
      </c>
      <c r="CG22">
        <v>110.702</v>
      </c>
      <c r="CH22">
        <v>110.602</v>
      </c>
      <c r="CI22">
        <v>110.602</v>
      </c>
      <c r="CJ22" s="104">
        <f t="shared" si="25"/>
        <v>2.95</v>
      </c>
      <c r="CM22">
        <v>8.8740000000000006</v>
      </c>
      <c r="CO22">
        <v>106.3</v>
      </c>
      <c r="CP22">
        <f t="shared" si="6"/>
        <v>2.6749999999999998</v>
      </c>
      <c r="CU22" s="1136"/>
      <c r="CV22" s="104"/>
      <c r="CW22" s="104"/>
    </row>
    <row r="23" spans="1:101">
      <c r="A23" s="104">
        <v>8.375</v>
      </c>
      <c r="C23" s="1617">
        <f t="shared" si="26"/>
        <v>1.4476250000000097</v>
      </c>
      <c r="D23" s="1617">
        <f t="shared" si="7"/>
        <v>1.4476250000000097</v>
      </c>
      <c r="F23" s="1617">
        <f t="shared" si="8"/>
        <v>1.4476250000000097</v>
      </c>
      <c r="G23" s="1636">
        <v>-0.71125000000004701</v>
      </c>
      <c r="H23" s="1678">
        <v>1.7588750000000568</v>
      </c>
      <c r="I23" s="1617"/>
      <c r="J23" s="1617">
        <v>8.375</v>
      </c>
      <c r="K23" s="1630"/>
      <c r="L23" s="1617">
        <f t="shared" si="27"/>
        <v>3.3</v>
      </c>
      <c r="M23" s="1617">
        <f t="shared" si="9"/>
        <v>3.3</v>
      </c>
      <c r="N23" s="1617"/>
      <c r="O23" s="1617">
        <f t="shared" si="10"/>
        <v>3.3</v>
      </c>
      <c r="P23" s="1636">
        <v>3</v>
      </c>
      <c r="Q23" s="1639">
        <v>0</v>
      </c>
      <c r="S23" s="196" t="s">
        <v>164</v>
      </c>
      <c r="T23" s="217"/>
      <c r="U23" s="217"/>
      <c r="V23" s="218"/>
      <c r="Z23" s="30">
        <v>8.625</v>
      </c>
      <c r="AA23" s="15">
        <f t="shared" si="11"/>
        <v>0.82300000000000006</v>
      </c>
      <c r="AB23" s="15">
        <f t="shared" si="12"/>
        <v>0.82300000000000006</v>
      </c>
      <c r="AC23" s="104"/>
      <c r="AD23" s="30">
        <f t="shared" si="4"/>
        <v>8.625</v>
      </c>
      <c r="AE23" s="15">
        <f t="shared" si="13"/>
        <v>0.82300000000000006</v>
      </c>
      <c r="AF23" s="15">
        <f t="shared" si="14"/>
        <v>0.82300000000000006</v>
      </c>
      <c r="AH23" s="30">
        <v>8.625</v>
      </c>
      <c r="AI23" s="15">
        <f t="shared" si="15"/>
        <v>0.57300000000000006</v>
      </c>
      <c r="AJ23" s="15">
        <f t="shared" si="16"/>
        <v>0.57300000000000006</v>
      </c>
      <c r="AK23" s="800"/>
      <c r="AL23" s="104"/>
      <c r="AN23" s="891" t="s">
        <v>112</v>
      </c>
      <c r="AO23" s="885">
        <v>0.5</v>
      </c>
      <c r="AP23" s="886">
        <v>104</v>
      </c>
      <c r="AR23" s="104">
        <f t="shared" si="5"/>
        <v>10.875</v>
      </c>
      <c r="AS23">
        <f t="shared" si="0"/>
        <v>2.7250000000000001</v>
      </c>
      <c r="AT23">
        <f t="shared" si="0"/>
        <v>2.7250000000000001</v>
      </c>
      <c r="AU23">
        <f t="shared" si="0"/>
        <v>2.7250000000000001</v>
      </c>
      <c r="AV23">
        <f t="shared" si="1"/>
        <v>2.7250000000000001</v>
      </c>
      <c r="AW23">
        <f t="shared" si="1"/>
        <v>2.7250000000000001</v>
      </c>
      <c r="BA23" s="174"/>
      <c r="BJ23" s="30">
        <f t="shared" si="17"/>
        <v>10</v>
      </c>
      <c r="BK23" s="15">
        <f t="shared" si="18"/>
        <v>2.3250000000000002</v>
      </c>
      <c r="BL23" s="15"/>
      <c r="BN23" s="30">
        <f t="shared" si="19"/>
        <v>10.875</v>
      </c>
      <c r="BO23" s="15">
        <f t="shared" si="20"/>
        <v>2.3250000000000002</v>
      </c>
      <c r="BP23" s="15"/>
      <c r="BR23" s="30">
        <v>9.875</v>
      </c>
      <c r="BS23" s="15">
        <f t="shared" si="21"/>
        <v>2.2749999999999999</v>
      </c>
      <c r="BT23" s="15"/>
      <c r="BU23" s="96"/>
      <c r="BV23" s="96">
        <v>2.875</v>
      </c>
      <c r="BW23" s="104">
        <f t="shared" si="28"/>
        <v>2.9</v>
      </c>
      <c r="BX23" s="104">
        <f t="shared" si="22"/>
        <v>2.9</v>
      </c>
      <c r="BY23" s="104">
        <f t="shared" si="23"/>
        <v>2.9</v>
      </c>
      <c r="BZ23" s="104">
        <f t="shared" si="24"/>
        <v>2.9</v>
      </c>
      <c r="CF23">
        <v>8.625</v>
      </c>
      <c r="CG23">
        <v>111.077</v>
      </c>
      <c r="CH23">
        <v>110.977</v>
      </c>
      <c r="CI23">
        <v>110.977</v>
      </c>
      <c r="CJ23" s="104">
        <f t="shared" si="25"/>
        <v>2.95</v>
      </c>
      <c r="CM23">
        <v>8.9980000000000011</v>
      </c>
      <c r="CO23">
        <v>106.55</v>
      </c>
      <c r="CP23">
        <f t="shared" si="6"/>
        <v>2.6749999999999998</v>
      </c>
      <c r="CU23" s="1136"/>
      <c r="CV23" s="104"/>
      <c r="CW23" s="104"/>
    </row>
    <row r="24" spans="1:101">
      <c r="A24" s="104">
        <v>8.5</v>
      </c>
      <c r="C24" s="1617">
        <f t="shared" si="26"/>
        <v>1.4476250000000102</v>
      </c>
      <c r="D24" s="1617">
        <f t="shared" si="7"/>
        <v>1.4476250000000102</v>
      </c>
      <c r="F24" s="1617">
        <f t="shared" si="8"/>
        <v>1.4476250000000102</v>
      </c>
      <c r="G24" s="1636">
        <v>-0.71125000000004657</v>
      </c>
      <c r="H24" s="1678">
        <v>1.7588750000000568</v>
      </c>
      <c r="I24" s="1617"/>
      <c r="J24" s="1617">
        <v>8.5</v>
      </c>
      <c r="K24" s="1630"/>
      <c r="L24" s="1617">
        <f t="shared" si="27"/>
        <v>3.3</v>
      </c>
      <c r="M24" s="1617">
        <f t="shared" si="9"/>
        <v>3.3</v>
      </c>
      <c r="N24" s="1617"/>
      <c r="O24" s="1617">
        <f t="shared" si="10"/>
        <v>3.3</v>
      </c>
      <c r="P24" s="1636">
        <v>3</v>
      </c>
      <c r="Q24" s="1639">
        <v>0</v>
      </c>
      <c r="S24" s="196" t="s">
        <v>165</v>
      </c>
      <c r="T24" s="217"/>
      <c r="U24" s="217"/>
      <c r="V24" s="218"/>
      <c r="Z24" s="30">
        <v>8.75</v>
      </c>
      <c r="AA24" s="15">
        <f t="shared" si="11"/>
        <v>0.82300000000000006</v>
      </c>
      <c r="AB24" s="15">
        <f t="shared" si="12"/>
        <v>0.82300000000000006</v>
      </c>
      <c r="AC24" s="104"/>
      <c r="AD24" s="30">
        <f t="shared" si="4"/>
        <v>8.75</v>
      </c>
      <c r="AE24" s="15">
        <f t="shared" si="13"/>
        <v>0.82300000000000006</v>
      </c>
      <c r="AF24" s="15">
        <f t="shared" si="14"/>
        <v>0.82300000000000006</v>
      </c>
      <c r="AH24" s="30">
        <v>8.75</v>
      </c>
      <c r="AI24" s="15">
        <f t="shared" si="15"/>
        <v>0.57300000000000006</v>
      </c>
      <c r="AJ24" s="15">
        <f t="shared" si="16"/>
        <v>0.57300000000000006</v>
      </c>
      <c r="AK24" s="800"/>
      <c r="AL24" s="104"/>
      <c r="AM24" t="s">
        <v>494</v>
      </c>
      <c r="AN24">
        <v>-1.25</v>
      </c>
      <c r="AR24" s="104">
        <f t="shared" si="5"/>
        <v>11</v>
      </c>
      <c r="AS24">
        <f t="shared" si="0"/>
        <v>2.7250000000000001</v>
      </c>
      <c r="AT24">
        <f t="shared" si="0"/>
        <v>2.7250000000000001</v>
      </c>
      <c r="AU24">
        <f t="shared" si="0"/>
        <v>2.7250000000000001</v>
      </c>
      <c r="AV24">
        <f t="shared" si="1"/>
        <v>2.7250000000000001</v>
      </c>
      <c r="AW24">
        <f t="shared" si="1"/>
        <v>2.7250000000000001</v>
      </c>
      <c r="BA24" s="174"/>
      <c r="BJ24" s="30">
        <f t="shared" si="17"/>
        <v>9.875</v>
      </c>
      <c r="BK24" s="15">
        <f t="shared" si="18"/>
        <v>2.3250000000000002</v>
      </c>
      <c r="BL24" s="15"/>
      <c r="BN24" s="30">
        <f t="shared" si="19"/>
        <v>10.75</v>
      </c>
      <c r="BO24" s="15">
        <f t="shared" si="20"/>
        <v>2.3250000000000002</v>
      </c>
      <c r="BP24" s="15"/>
      <c r="BR24" s="30">
        <v>10</v>
      </c>
      <c r="BS24" s="15">
        <f t="shared" si="21"/>
        <v>2.2749999999999999</v>
      </c>
      <c r="BT24" s="15"/>
      <c r="BU24" s="96"/>
      <c r="BV24" s="96">
        <v>3</v>
      </c>
      <c r="BW24" s="104">
        <f t="shared" si="28"/>
        <v>2.9</v>
      </c>
      <c r="BX24" s="104">
        <f t="shared" si="22"/>
        <v>2.9</v>
      </c>
      <c r="BY24" s="104">
        <f t="shared" si="23"/>
        <v>2.9</v>
      </c>
      <c r="BZ24" s="104">
        <f t="shared" si="24"/>
        <v>2.9</v>
      </c>
      <c r="CF24">
        <v>8.75</v>
      </c>
      <c r="CG24">
        <v>111.452</v>
      </c>
      <c r="CH24">
        <v>111.352</v>
      </c>
      <c r="CI24">
        <v>111.352</v>
      </c>
      <c r="CJ24" s="104">
        <f t="shared" si="25"/>
        <v>2.95</v>
      </c>
      <c r="CM24">
        <v>9.1240000000000006</v>
      </c>
      <c r="CO24">
        <v>106.8</v>
      </c>
      <c r="CP24">
        <f t="shared" si="6"/>
        <v>2.6749999999999998</v>
      </c>
      <c r="CU24" s="1136"/>
      <c r="CV24" s="104"/>
      <c r="CW24" s="104"/>
    </row>
    <row r="25" spans="1:101">
      <c r="A25" s="104">
        <v>8.625</v>
      </c>
      <c r="C25" s="1617">
        <f t="shared" si="26"/>
        <v>1.4476250000000102</v>
      </c>
      <c r="D25" s="1617">
        <f t="shared" si="7"/>
        <v>1.4476250000000102</v>
      </c>
      <c r="F25" s="1617">
        <f t="shared" si="8"/>
        <v>1.4476250000000102</v>
      </c>
      <c r="G25" s="1636">
        <v>-0.71125000000004657</v>
      </c>
      <c r="H25" s="1678">
        <v>1.7588750000000568</v>
      </c>
      <c r="I25" s="1617"/>
      <c r="J25" s="1617">
        <v>8.625</v>
      </c>
      <c r="K25" s="1630"/>
      <c r="L25" s="1617">
        <f t="shared" si="27"/>
        <v>3.3</v>
      </c>
      <c r="M25" s="1617">
        <f t="shared" si="9"/>
        <v>3.3</v>
      </c>
      <c r="N25" s="1617"/>
      <c r="O25" s="1617">
        <f t="shared" si="10"/>
        <v>3.3</v>
      </c>
      <c r="P25" s="1636">
        <v>3</v>
      </c>
      <c r="Q25" s="1639">
        <v>0</v>
      </c>
      <c r="S25" s="196" t="s">
        <v>166</v>
      </c>
      <c r="T25" s="217"/>
      <c r="U25" s="217"/>
      <c r="V25" s="218"/>
      <c r="Z25" s="30">
        <v>8.875</v>
      </c>
      <c r="AA25" s="15">
        <f t="shared" si="11"/>
        <v>0.82300000000000006</v>
      </c>
      <c r="AB25" s="15">
        <f t="shared" si="12"/>
        <v>0.82300000000000006</v>
      </c>
      <c r="AC25" s="104"/>
      <c r="AD25" s="30">
        <f t="shared" si="4"/>
        <v>8.875</v>
      </c>
      <c r="AE25" s="15">
        <f t="shared" si="13"/>
        <v>0.82300000000000006</v>
      </c>
      <c r="AF25" s="15">
        <f t="shared" si="14"/>
        <v>0.82300000000000006</v>
      </c>
      <c r="AH25" s="30">
        <v>8.875</v>
      </c>
      <c r="AI25" s="15">
        <f t="shared" si="15"/>
        <v>0.57300000000000006</v>
      </c>
      <c r="AJ25" s="15">
        <f t="shared" si="16"/>
        <v>0.57300000000000006</v>
      </c>
      <c r="AK25" s="800"/>
      <c r="AL25" s="104"/>
      <c r="AM25" t="s">
        <v>37</v>
      </c>
      <c r="AN25">
        <v>-1.75</v>
      </c>
      <c r="AR25" s="104">
        <f t="shared" si="5"/>
        <v>11.125</v>
      </c>
      <c r="AS25">
        <f t="shared" si="0"/>
        <v>2.7250000000000001</v>
      </c>
      <c r="AT25">
        <f t="shared" si="0"/>
        <v>2.7250000000000001</v>
      </c>
      <c r="AU25">
        <f t="shared" si="0"/>
        <v>2.7250000000000001</v>
      </c>
      <c r="AV25">
        <f t="shared" si="1"/>
        <v>2.7250000000000001</v>
      </c>
      <c r="AW25">
        <f t="shared" si="1"/>
        <v>2.7250000000000001</v>
      </c>
      <c r="BA25" s="174"/>
      <c r="BJ25" s="30">
        <f t="shared" si="17"/>
        <v>9.75</v>
      </c>
      <c r="BK25" s="15">
        <f t="shared" si="18"/>
        <v>2.3250000000000002</v>
      </c>
      <c r="BL25" s="15"/>
      <c r="BN25" s="30">
        <f t="shared" si="19"/>
        <v>10.625</v>
      </c>
      <c r="BO25" s="15">
        <f t="shared" si="20"/>
        <v>2.3250000000000002</v>
      </c>
      <c r="BP25" s="15"/>
      <c r="BR25" s="30">
        <v>10.125</v>
      </c>
      <c r="BS25" s="15">
        <f t="shared" si="21"/>
        <v>2.2749999999999999</v>
      </c>
      <c r="BT25" s="15"/>
      <c r="BU25" s="96"/>
      <c r="BV25" s="96">
        <v>3.125</v>
      </c>
      <c r="BW25" s="104">
        <f t="shared" si="28"/>
        <v>2.9</v>
      </c>
      <c r="BX25" s="104">
        <f t="shared" si="22"/>
        <v>2.9</v>
      </c>
      <c r="BY25" s="104">
        <f t="shared" si="23"/>
        <v>2.9</v>
      </c>
      <c r="BZ25" s="104">
        <f t="shared" si="24"/>
        <v>2.9</v>
      </c>
      <c r="CF25">
        <v>8.875</v>
      </c>
      <c r="CG25">
        <v>111.827</v>
      </c>
      <c r="CH25">
        <v>111.727</v>
      </c>
      <c r="CI25">
        <v>111.727</v>
      </c>
      <c r="CJ25" s="104">
        <f t="shared" si="25"/>
        <v>2.95</v>
      </c>
      <c r="CM25">
        <v>9.2490000000000006</v>
      </c>
      <c r="CO25">
        <v>107.05</v>
      </c>
      <c r="CP25">
        <f>CP24</f>
        <v>2.6749999999999998</v>
      </c>
      <c r="CU25" s="1136"/>
      <c r="CV25" s="104"/>
      <c r="CW25" s="104"/>
    </row>
    <row r="26" spans="1:101">
      <c r="A26" s="104">
        <v>8.75</v>
      </c>
      <c r="C26" s="1617">
        <f t="shared" si="26"/>
        <v>1.5726250000000102</v>
      </c>
      <c r="D26" s="1617">
        <f t="shared" si="7"/>
        <v>1.5726250000000102</v>
      </c>
      <c r="F26" s="1617">
        <f t="shared" si="8"/>
        <v>1.5726250000000102</v>
      </c>
      <c r="G26" s="1636">
        <v>-0.58625000000004657</v>
      </c>
      <c r="H26" s="1678">
        <v>1.7588750000000568</v>
      </c>
      <c r="I26" s="1617"/>
      <c r="J26" s="1617">
        <v>8.75</v>
      </c>
      <c r="K26" s="1630"/>
      <c r="L26" s="1617">
        <f t="shared" si="27"/>
        <v>3.3</v>
      </c>
      <c r="M26" s="1617">
        <f t="shared" si="9"/>
        <v>3.3</v>
      </c>
      <c r="N26" s="1617"/>
      <c r="O26" s="1617">
        <f t="shared" si="10"/>
        <v>3.3</v>
      </c>
      <c r="P26" s="1636">
        <v>3</v>
      </c>
      <c r="Q26" s="1639">
        <v>0</v>
      </c>
      <c r="S26" s="196" t="s">
        <v>167</v>
      </c>
      <c r="T26" s="217"/>
      <c r="U26" s="217"/>
      <c r="V26" s="218"/>
      <c r="Z26" s="30">
        <v>9</v>
      </c>
      <c r="AA26" s="15">
        <f t="shared" si="11"/>
        <v>0.82300000000000006</v>
      </c>
      <c r="AB26" s="15">
        <f t="shared" si="12"/>
        <v>0.82300000000000006</v>
      </c>
      <c r="AC26" s="104"/>
      <c r="AD26" s="30">
        <f t="shared" si="4"/>
        <v>9</v>
      </c>
      <c r="AE26" s="15">
        <f t="shared" si="13"/>
        <v>0.82300000000000006</v>
      </c>
      <c r="AF26" s="15">
        <f t="shared" si="14"/>
        <v>0.82300000000000006</v>
      </c>
      <c r="AH26" s="30">
        <v>9</v>
      </c>
      <c r="AI26" s="15">
        <f t="shared" si="15"/>
        <v>0.57300000000000006</v>
      </c>
      <c r="AJ26" s="15">
        <f t="shared" si="16"/>
        <v>0.57300000000000006</v>
      </c>
      <c r="AK26" s="800"/>
      <c r="AL26" s="104"/>
      <c r="AM26" t="s">
        <v>37</v>
      </c>
      <c r="AN26">
        <v>-1.75</v>
      </c>
      <c r="AR26" s="104">
        <f t="shared" si="5"/>
        <v>11.25</v>
      </c>
      <c r="AS26">
        <f t="shared" si="0"/>
        <v>2.7250000000000001</v>
      </c>
      <c r="AT26">
        <f t="shared" si="0"/>
        <v>2.7250000000000001</v>
      </c>
      <c r="AU26">
        <f t="shared" si="0"/>
        <v>2.7250000000000001</v>
      </c>
      <c r="AV26">
        <f t="shared" si="1"/>
        <v>2.7250000000000001</v>
      </c>
      <c r="AW26">
        <f t="shared" si="1"/>
        <v>2.7250000000000001</v>
      </c>
      <c r="BA26" s="174"/>
      <c r="BJ26" s="30">
        <f t="shared" si="17"/>
        <v>9.625</v>
      </c>
      <c r="BK26" s="15">
        <f t="shared" si="18"/>
        <v>2.3250000000000002</v>
      </c>
      <c r="BL26" s="15"/>
      <c r="BN26" s="30">
        <f t="shared" si="19"/>
        <v>10.5</v>
      </c>
      <c r="BO26" s="15">
        <f t="shared" si="20"/>
        <v>2.3250000000000002</v>
      </c>
      <c r="BP26" s="15"/>
      <c r="BR26" s="30">
        <v>10.25</v>
      </c>
      <c r="BS26" s="15">
        <f t="shared" si="21"/>
        <v>2.2749999999999999</v>
      </c>
      <c r="BT26" s="15"/>
      <c r="BU26" s="96"/>
      <c r="BV26" s="96">
        <v>3.25</v>
      </c>
      <c r="BW26" s="104">
        <f t="shared" si="28"/>
        <v>2.9</v>
      </c>
      <c r="BX26" s="104">
        <f t="shared" si="22"/>
        <v>2.9</v>
      </c>
      <c r="BY26" s="104">
        <f t="shared" si="23"/>
        <v>2.9</v>
      </c>
      <c r="BZ26" s="104">
        <f t="shared" si="24"/>
        <v>2.9</v>
      </c>
      <c r="CF26">
        <v>9</v>
      </c>
      <c r="CG26">
        <v>112.202</v>
      </c>
      <c r="CH26">
        <v>112.102</v>
      </c>
      <c r="CI26">
        <v>112.102</v>
      </c>
      <c r="CJ26" s="104">
        <f t="shared" si="25"/>
        <v>2.95</v>
      </c>
      <c r="CM26">
        <v>9.3740000000000006</v>
      </c>
      <c r="CO26">
        <v>107.3</v>
      </c>
      <c r="CP26">
        <f t="shared" si="6"/>
        <v>2.6749999999999998</v>
      </c>
      <c r="CU26" s="1136"/>
      <c r="CV26" s="104"/>
      <c r="CW26" s="104"/>
    </row>
    <row r="27" spans="1:101">
      <c r="A27" s="104">
        <v>8.875</v>
      </c>
      <c r="C27" s="1617">
        <f t="shared" si="26"/>
        <v>1.6976250000000102</v>
      </c>
      <c r="D27" s="1617">
        <f t="shared" si="7"/>
        <v>1.6976250000000102</v>
      </c>
      <c r="F27" s="1617">
        <f t="shared" si="8"/>
        <v>1.6976250000000102</v>
      </c>
      <c r="G27" s="1636">
        <v>-0.46125000000004657</v>
      </c>
      <c r="H27" s="1678">
        <v>1.7588750000000568</v>
      </c>
      <c r="I27" s="1617"/>
      <c r="J27" s="1617">
        <v>8.875</v>
      </c>
      <c r="K27" s="1630"/>
      <c r="L27" s="1617">
        <f t="shared" si="27"/>
        <v>3.3</v>
      </c>
      <c r="M27" s="1617">
        <f t="shared" si="9"/>
        <v>3.3</v>
      </c>
      <c r="N27" s="1617"/>
      <c r="O27" s="1617">
        <f t="shared" si="10"/>
        <v>3.3</v>
      </c>
      <c r="P27" s="1636">
        <v>3</v>
      </c>
      <c r="Q27" s="1639">
        <v>0</v>
      </c>
      <c r="S27" s="196" t="s">
        <v>258</v>
      </c>
      <c r="T27" s="217"/>
      <c r="U27" s="217"/>
      <c r="V27" s="218"/>
      <c r="Z27" s="30">
        <v>9.125</v>
      </c>
      <c r="AA27" s="15">
        <f t="shared" si="11"/>
        <v>0.82300000000000006</v>
      </c>
      <c r="AB27" s="15">
        <f t="shared" si="12"/>
        <v>0.82300000000000006</v>
      </c>
      <c r="AC27" s="104"/>
      <c r="AD27" s="30">
        <f t="shared" si="4"/>
        <v>9.125</v>
      </c>
      <c r="AE27" s="15">
        <f t="shared" si="13"/>
        <v>0.82300000000000006</v>
      </c>
      <c r="AF27" s="15">
        <f t="shared" si="14"/>
        <v>0.82300000000000006</v>
      </c>
      <c r="AH27" s="30">
        <v>9.125</v>
      </c>
      <c r="AI27" s="15">
        <f t="shared" si="15"/>
        <v>0.57300000000000006</v>
      </c>
      <c r="AJ27" s="15">
        <f t="shared" si="16"/>
        <v>0.57300000000000006</v>
      </c>
      <c r="AK27" s="800"/>
      <c r="AL27" s="104"/>
      <c r="AP27" s="104">
        <f>AP19-1.25</f>
        <v>100.5</v>
      </c>
      <c r="AR27" s="104">
        <f t="shared" si="5"/>
        <v>11.375</v>
      </c>
      <c r="AS27">
        <f t="shared" si="0"/>
        <v>2.7250000000000001</v>
      </c>
      <c r="AT27">
        <f t="shared" si="0"/>
        <v>2.7250000000000001</v>
      </c>
      <c r="AU27">
        <f t="shared" si="0"/>
        <v>2.7250000000000001</v>
      </c>
      <c r="AV27">
        <f t="shared" si="1"/>
        <v>2.7250000000000001</v>
      </c>
      <c r="AW27">
        <f t="shared" si="1"/>
        <v>2.7250000000000001</v>
      </c>
      <c r="BA27" s="174"/>
      <c r="BJ27" s="30">
        <f t="shared" si="17"/>
        <v>9.5</v>
      </c>
      <c r="BK27" s="15">
        <f t="shared" si="18"/>
        <v>2.3250000000000002</v>
      </c>
      <c r="BL27" s="15"/>
      <c r="BN27" s="30">
        <f t="shared" si="19"/>
        <v>10.375</v>
      </c>
      <c r="BO27" s="15">
        <f t="shared" si="20"/>
        <v>2.3250000000000002</v>
      </c>
      <c r="BP27" s="15"/>
      <c r="BR27" s="30">
        <v>10.375</v>
      </c>
      <c r="BS27" s="15">
        <f t="shared" si="21"/>
        <v>2.2749999999999999</v>
      </c>
      <c r="BT27" s="15"/>
      <c r="BU27" s="96"/>
      <c r="BV27" s="96">
        <v>3.375</v>
      </c>
      <c r="BW27" s="104">
        <f t="shared" si="28"/>
        <v>2.9</v>
      </c>
      <c r="BX27" s="104">
        <f t="shared" si="22"/>
        <v>2.9</v>
      </c>
      <c r="BY27" s="104">
        <f t="shared" si="23"/>
        <v>2.9</v>
      </c>
      <c r="BZ27" s="104">
        <f t="shared" si="24"/>
        <v>2.9</v>
      </c>
      <c r="CF27">
        <v>9.125</v>
      </c>
      <c r="CG27">
        <v>112.577</v>
      </c>
      <c r="CH27">
        <v>112.477</v>
      </c>
      <c r="CI27">
        <v>112.477</v>
      </c>
      <c r="CJ27" s="104">
        <f t="shared" si="25"/>
        <v>2.95</v>
      </c>
      <c r="CM27">
        <v>9.4990000000000006</v>
      </c>
      <c r="CO27">
        <v>107.55</v>
      </c>
      <c r="CP27">
        <f t="shared" si="6"/>
        <v>2.6749999999999998</v>
      </c>
      <c r="CU27" s="1136"/>
      <c r="CV27" s="104"/>
      <c r="CW27" s="104"/>
    </row>
    <row r="28" spans="1:101">
      <c r="A28" s="104">
        <v>9</v>
      </c>
      <c r="C28" s="1617">
        <f t="shared" si="26"/>
        <v>1.8226250000000106</v>
      </c>
      <c r="D28" s="1617">
        <f t="shared" si="7"/>
        <v>1.8226250000000106</v>
      </c>
      <c r="F28" s="1617">
        <f t="shared" si="8"/>
        <v>1.8226250000000106</v>
      </c>
      <c r="G28" s="1636">
        <v>-0.33625000000004635</v>
      </c>
      <c r="H28" s="1678">
        <v>1.7588750000000568</v>
      </c>
      <c r="I28" s="1617"/>
      <c r="J28" s="1617">
        <v>9</v>
      </c>
      <c r="K28" s="1630"/>
      <c r="L28" s="1617">
        <f t="shared" si="27"/>
        <v>3.3</v>
      </c>
      <c r="M28" s="1617">
        <f t="shared" si="9"/>
        <v>3.3</v>
      </c>
      <c r="N28" s="1617"/>
      <c r="O28" s="1617">
        <f t="shared" si="10"/>
        <v>3.3</v>
      </c>
      <c r="P28" s="1636">
        <v>3</v>
      </c>
      <c r="Q28" s="1639">
        <v>0</v>
      </c>
      <c r="S28" s="219" t="s">
        <v>259</v>
      </c>
      <c r="T28" s="217"/>
      <c r="U28" s="217"/>
      <c r="V28" s="218"/>
      <c r="Z28" s="30">
        <v>9.25</v>
      </c>
      <c r="AA28" s="15">
        <f t="shared" si="11"/>
        <v>0.82300000000000006</v>
      </c>
      <c r="AB28" s="15">
        <f t="shared" si="12"/>
        <v>0.82300000000000006</v>
      </c>
      <c r="AD28" s="30">
        <f t="shared" si="4"/>
        <v>9.25</v>
      </c>
      <c r="AE28" s="15">
        <f t="shared" si="13"/>
        <v>0.82300000000000006</v>
      </c>
      <c r="AF28" s="15">
        <f t="shared" si="14"/>
        <v>0.82300000000000006</v>
      </c>
      <c r="AH28" s="30">
        <v>9.25</v>
      </c>
      <c r="AI28" s="15">
        <f t="shared" si="15"/>
        <v>0.57300000000000006</v>
      </c>
      <c r="AJ28" s="15">
        <f t="shared" si="16"/>
        <v>0.57300000000000006</v>
      </c>
      <c r="AP28" s="104">
        <f>AP18-1.25</f>
        <v>99.5</v>
      </c>
      <c r="AR28" s="104">
        <f t="shared" si="5"/>
        <v>11.5</v>
      </c>
      <c r="AS28">
        <f t="shared" si="0"/>
        <v>2.7250000000000001</v>
      </c>
      <c r="AT28">
        <f t="shared" si="0"/>
        <v>2.7250000000000001</v>
      </c>
      <c r="AU28">
        <f t="shared" si="0"/>
        <v>2.7250000000000001</v>
      </c>
      <c r="AV28">
        <f t="shared" si="1"/>
        <v>2.7250000000000001</v>
      </c>
      <c r="AW28">
        <f t="shared" si="1"/>
        <v>2.7250000000000001</v>
      </c>
      <c r="BA28" s="174"/>
      <c r="BJ28" s="30">
        <f t="shared" si="17"/>
        <v>9.375</v>
      </c>
      <c r="BK28" s="15">
        <f t="shared" si="18"/>
        <v>2.3250000000000002</v>
      </c>
      <c r="BL28" s="15"/>
      <c r="BN28" s="30">
        <f t="shared" si="19"/>
        <v>10.25</v>
      </c>
      <c r="BO28" s="15">
        <f t="shared" si="20"/>
        <v>2.3250000000000002</v>
      </c>
      <c r="BP28" s="15"/>
      <c r="BR28" s="30">
        <v>10.5</v>
      </c>
      <c r="BS28" s="15">
        <f t="shared" si="21"/>
        <v>2.2749999999999999</v>
      </c>
      <c r="BV28" s="96">
        <v>3.5</v>
      </c>
      <c r="BW28" s="104">
        <f t="shared" si="28"/>
        <v>2.9</v>
      </c>
      <c r="BX28" s="104">
        <f t="shared" si="22"/>
        <v>2.9</v>
      </c>
      <c r="BY28" s="104">
        <f t="shared" si="23"/>
        <v>2.9</v>
      </c>
      <c r="BZ28" s="104">
        <f t="shared" si="24"/>
        <v>2.9</v>
      </c>
      <c r="CF28">
        <v>9.25</v>
      </c>
      <c r="CG28">
        <v>112.889</v>
      </c>
      <c r="CH28">
        <v>112.789</v>
      </c>
      <c r="CI28">
        <v>112.789</v>
      </c>
      <c r="CJ28" s="104">
        <f t="shared" si="25"/>
        <v>2.95</v>
      </c>
      <c r="CM28">
        <v>9.6240000000000006</v>
      </c>
      <c r="CO28">
        <v>107.8</v>
      </c>
      <c r="CP28">
        <f t="shared" si="6"/>
        <v>2.6749999999999998</v>
      </c>
      <c r="CU28" s="1136"/>
      <c r="CV28" s="104"/>
      <c r="CW28" s="104"/>
    </row>
    <row r="29" spans="1:101">
      <c r="A29" s="104">
        <v>9.125</v>
      </c>
      <c r="C29" s="1617">
        <f t="shared" si="26"/>
        <v>1.9476250000000106</v>
      </c>
      <c r="D29" s="1617">
        <f t="shared" si="7"/>
        <v>1.9476250000000106</v>
      </c>
      <c r="F29" s="1617">
        <f t="shared" si="8"/>
        <v>1.9476250000000106</v>
      </c>
      <c r="G29" s="1636">
        <v>-0.27325000000004401</v>
      </c>
      <c r="H29" s="1678">
        <v>1.8208750000000544</v>
      </c>
      <c r="I29" s="1617"/>
      <c r="J29" s="1617">
        <v>9.125</v>
      </c>
      <c r="K29" s="1630"/>
      <c r="L29" s="1617">
        <f t="shared" si="27"/>
        <v>3.3</v>
      </c>
      <c r="M29" s="1617">
        <f t="shared" si="9"/>
        <v>3.3</v>
      </c>
      <c r="N29" s="1617"/>
      <c r="O29" s="1617">
        <f t="shared" si="10"/>
        <v>3.3</v>
      </c>
      <c r="P29" s="1636">
        <v>3</v>
      </c>
      <c r="Q29" s="1639">
        <v>0</v>
      </c>
      <c r="S29" s="196" t="s">
        <v>260</v>
      </c>
      <c r="T29" s="217"/>
      <c r="U29" s="217"/>
      <c r="V29" s="218"/>
      <c r="Z29" s="30"/>
      <c r="AA29" s="15"/>
      <c r="AB29" s="15"/>
      <c r="AD29" s="30"/>
      <c r="AE29" s="15"/>
      <c r="AF29" s="15"/>
      <c r="AR29" s="104">
        <f t="shared" si="5"/>
        <v>11.625</v>
      </c>
      <c r="AS29">
        <f t="shared" si="0"/>
        <v>2.7250000000000001</v>
      </c>
      <c r="AT29">
        <f t="shared" si="0"/>
        <v>2.7250000000000001</v>
      </c>
      <c r="AU29">
        <f t="shared" si="0"/>
        <v>2.7250000000000001</v>
      </c>
      <c r="AV29">
        <f t="shared" si="1"/>
        <v>2.7250000000000001</v>
      </c>
      <c r="AW29">
        <f t="shared" si="1"/>
        <v>2.7250000000000001</v>
      </c>
      <c r="BA29" s="174"/>
      <c r="BJ29" s="30">
        <f t="shared" si="17"/>
        <v>9.25</v>
      </c>
      <c r="BK29" s="15">
        <f t="shared" si="18"/>
        <v>2.3250000000000002</v>
      </c>
      <c r="BL29" s="15"/>
      <c r="BN29" s="30">
        <f t="shared" si="19"/>
        <v>10.125</v>
      </c>
      <c r="BO29" s="15">
        <f t="shared" si="20"/>
        <v>2.3250000000000002</v>
      </c>
      <c r="BP29" s="15"/>
      <c r="BR29" s="30">
        <v>10.625</v>
      </c>
      <c r="BS29" s="15">
        <f t="shared" si="21"/>
        <v>2.2749999999999999</v>
      </c>
      <c r="BV29" s="96">
        <v>3.625</v>
      </c>
      <c r="BW29" s="104">
        <f t="shared" si="28"/>
        <v>2.9</v>
      </c>
      <c r="BX29" s="104">
        <f t="shared" si="22"/>
        <v>2.9</v>
      </c>
      <c r="BY29" s="104">
        <f t="shared" si="23"/>
        <v>2.9</v>
      </c>
      <c r="BZ29" s="104">
        <f t="shared" si="24"/>
        <v>2.9</v>
      </c>
      <c r="CF29">
        <v>9.375</v>
      </c>
      <c r="CG29">
        <v>113.139</v>
      </c>
      <c r="CH29">
        <v>113.039</v>
      </c>
      <c r="CI29">
        <v>113.039</v>
      </c>
      <c r="CJ29" s="104">
        <f t="shared" si="25"/>
        <v>2.95</v>
      </c>
      <c r="CM29">
        <v>9.7490000000000006</v>
      </c>
      <c r="CO29">
        <v>108.05</v>
      </c>
      <c r="CP29">
        <f t="shared" si="6"/>
        <v>2.6749999999999998</v>
      </c>
      <c r="CU29" s="1136"/>
      <c r="CV29" s="104"/>
      <c r="CW29" s="104"/>
    </row>
    <row r="30" spans="1:101">
      <c r="A30" s="104">
        <v>9.25</v>
      </c>
      <c r="C30" s="1617">
        <f t="shared" si="26"/>
        <v>2.0096250000000082</v>
      </c>
      <c r="D30" s="1617">
        <f t="shared" si="7"/>
        <v>2.0096250000000082</v>
      </c>
      <c r="F30" s="1617">
        <f t="shared" si="8"/>
        <v>2.0096250000000082</v>
      </c>
      <c r="G30" s="1636">
        <v>-0.33575000000004401</v>
      </c>
      <c r="H30" s="1678">
        <v>1.945375000000052</v>
      </c>
      <c r="I30" s="1617"/>
      <c r="J30" s="1617">
        <v>9.25</v>
      </c>
      <c r="K30" s="1630"/>
      <c r="L30" s="1617">
        <f t="shared" si="27"/>
        <v>3.3</v>
      </c>
      <c r="M30" s="1617">
        <f t="shared" si="9"/>
        <v>3.3</v>
      </c>
      <c r="N30" s="1617"/>
      <c r="O30" s="1617">
        <f t="shared" si="10"/>
        <v>3.3</v>
      </c>
      <c r="P30" s="1636">
        <v>3</v>
      </c>
      <c r="Q30" s="1639">
        <v>0</v>
      </c>
      <c r="S30" s="196" t="s">
        <v>261</v>
      </c>
      <c r="T30" s="217"/>
      <c r="U30" s="217"/>
      <c r="V30" s="218"/>
      <c r="Z30" s="30"/>
      <c r="AA30" s="15"/>
      <c r="AB30" s="15">
        <f>96.535-0.15</f>
        <v>96.384999999999991</v>
      </c>
      <c r="AD30" s="30"/>
      <c r="AE30" s="15"/>
      <c r="AF30" s="15"/>
      <c r="AR30" s="104">
        <f t="shared" si="5"/>
        <v>11.75</v>
      </c>
      <c r="AS30">
        <f t="shared" si="0"/>
        <v>2.7250000000000001</v>
      </c>
      <c r="AT30">
        <f t="shared" si="0"/>
        <v>2.7250000000000001</v>
      </c>
      <c r="AU30">
        <f t="shared" si="0"/>
        <v>2.7250000000000001</v>
      </c>
      <c r="AV30">
        <f t="shared" si="1"/>
        <v>2.7250000000000001</v>
      </c>
      <c r="AW30">
        <f t="shared" si="1"/>
        <v>2.7250000000000001</v>
      </c>
      <c r="BA30" s="174"/>
      <c r="BJ30" s="30">
        <f t="shared" si="17"/>
        <v>9.125</v>
      </c>
      <c r="BK30" s="15">
        <f t="shared" si="18"/>
        <v>2.3250000000000002</v>
      </c>
      <c r="BL30" s="15"/>
      <c r="BN30" s="30">
        <f t="shared" si="19"/>
        <v>10</v>
      </c>
      <c r="BO30" s="15">
        <f t="shared" si="20"/>
        <v>2.3250000000000002</v>
      </c>
      <c r="BP30" s="15"/>
      <c r="BR30" s="30">
        <v>10.75</v>
      </c>
      <c r="BS30" s="15">
        <f t="shared" si="21"/>
        <v>2.2749999999999999</v>
      </c>
      <c r="BV30" s="96">
        <v>3.75</v>
      </c>
      <c r="BW30" s="104">
        <f t="shared" si="28"/>
        <v>2.9</v>
      </c>
      <c r="BX30" s="104">
        <f t="shared" si="22"/>
        <v>2.9</v>
      </c>
      <c r="BY30" s="104">
        <f t="shared" si="23"/>
        <v>2.9</v>
      </c>
      <c r="BZ30" s="104">
        <f t="shared" si="24"/>
        <v>2.9</v>
      </c>
      <c r="CF30">
        <v>9.5</v>
      </c>
      <c r="CG30">
        <v>113.389</v>
      </c>
      <c r="CH30">
        <v>113.289</v>
      </c>
      <c r="CI30">
        <v>113.289</v>
      </c>
      <c r="CJ30" s="104">
        <f t="shared" si="25"/>
        <v>2.95</v>
      </c>
      <c r="CM30">
        <v>9.8740000000000006</v>
      </c>
      <c r="CO30">
        <v>108.3</v>
      </c>
      <c r="CP30">
        <f t="shared" si="6"/>
        <v>2.6749999999999998</v>
      </c>
      <c r="CU30" s="1136"/>
      <c r="CV30" s="104"/>
      <c r="CW30" s="104"/>
    </row>
    <row r="31" spans="1:101">
      <c r="A31" s="104">
        <v>9.375</v>
      </c>
      <c r="C31" s="1617">
        <f t="shared" si="26"/>
        <v>2.0096250000000113</v>
      </c>
      <c r="D31" s="1617">
        <f t="shared" si="7"/>
        <v>2.0096250000000113</v>
      </c>
      <c r="F31" s="1617">
        <f t="shared" si="8"/>
        <v>2.0096250000000113</v>
      </c>
      <c r="G31" s="1636">
        <v>-0.39700000000004515</v>
      </c>
      <c r="H31" s="1678">
        <v>2.0066250000000565</v>
      </c>
      <c r="I31" s="1617"/>
      <c r="J31" s="1617">
        <v>9.375</v>
      </c>
      <c r="K31" s="1630"/>
      <c r="L31" s="1617">
        <f t="shared" si="27"/>
        <v>3.3</v>
      </c>
      <c r="M31" s="1617">
        <f t="shared" si="9"/>
        <v>3.3</v>
      </c>
      <c r="N31" s="1617"/>
      <c r="O31" s="1617">
        <f t="shared" si="10"/>
        <v>3.3</v>
      </c>
      <c r="P31" s="1636">
        <v>3</v>
      </c>
      <c r="Q31" s="1639">
        <v>0</v>
      </c>
      <c r="S31" s="196" t="s">
        <v>262</v>
      </c>
      <c r="T31" s="217"/>
      <c r="U31" s="217"/>
      <c r="V31" s="218"/>
      <c r="Z31" s="30"/>
      <c r="AA31" s="15"/>
      <c r="AB31" s="15"/>
      <c r="AD31" s="30"/>
      <c r="AE31" s="15"/>
      <c r="AF31" s="15"/>
      <c r="BA31" s="174"/>
      <c r="BJ31" s="30">
        <f t="shared" si="17"/>
        <v>9</v>
      </c>
      <c r="BK31" s="15">
        <f t="shared" si="18"/>
        <v>2.3250000000000002</v>
      </c>
      <c r="BL31" s="15"/>
      <c r="BN31" s="30">
        <f t="shared" si="19"/>
        <v>9.875</v>
      </c>
      <c r="BO31" s="15">
        <f t="shared" si="20"/>
        <v>2.3250000000000002</v>
      </c>
      <c r="BP31" s="15"/>
      <c r="BR31" s="30">
        <v>10.875</v>
      </c>
      <c r="BS31" s="15">
        <f t="shared" si="21"/>
        <v>2.2749999999999999</v>
      </c>
      <c r="BV31" s="96">
        <v>3.875</v>
      </c>
      <c r="BW31" s="104">
        <f t="shared" si="28"/>
        <v>2.9</v>
      </c>
      <c r="BX31" s="104">
        <f t="shared" si="22"/>
        <v>2.9</v>
      </c>
      <c r="BY31" s="104">
        <f t="shared" si="23"/>
        <v>2.9</v>
      </c>
      <c r="BZ31" s="104">
        <f t="shared" si="24"/>
        <v>2.9</v>
      </c>
      <c r="CF31">
        <v>9.625</v>
      </c>
      <c r="CG31">
        <v>113.639</v>
      </c>
      <c r="CH31">
        <v>113.539</v>
      </c>
      <c r="CI31">
        <v>113.539</v>
      </c>
      <c r="CJ31" s="104">
        <f t="shared" si="25"/>
        <v>2.95</v>
      </c>
      <c r="CM31">
        <v>9.9980000000000011</v>
      </c>
      <c r="CO31">
        <v>108.55</v>
      </c>
      <c r="CP31">
        <f t="shared" si="6"/>
        <v>2.6749999999999998</v>
      </c>
      <c r="CU31" s="1136"/>
      <c r="CV31" s="104"/>
      <c r="CW31" s="104"/>
    </row>
    <row r="32" spans="1:101" ht="15.75" thickBot="1">
      <c r="A32" s="104">
        <v>9.5</v>
      </c>
      <c r="C32" s="1617">
        <f t="shared" si="26"/>
        <v>2.0096250000000113</v>
      </c>
      <c r="D32" s="1617">
        <f t="shared" si="7"/>
        <v>2.0096250000000113</v>
      </c>
      <c r="F32" s="1617">
        <f t="shared" si="8"/>
        <v>2.0096250000000113</v>
      </c>
      <c r="G32" s="1636">
        <v>-0.39700000000004515</v>
      </c>
      <c r="H32" s="1678">
        <v>2.0066250000000565</v>
      </c>
      <c r="I32" s="1617"/>
      <c r="J32" s="1617">
        <v>9.5</v>
      </c>
      <c r="K32" s="1630"/>
      <c r="L32" s="1617">
        <f t="shared" si="27"/>
        <v>3.3</v>
      </c>
      <c r="M32" s="1617">
        <f t="shared" si="9"/>
        <v>3.3</v>
      </c>
      <c r="N32" s="1617"/>
      <c r="O32" s="1617">
        <f t="shared" si="10"/>
        <v>3.3</v>
      </c>
      <c r="P32" s="1636">
        <v>3</v>
      </c>
      <c r="Q32" s="1639">
        <v>0</v>
      </c>
      <c r="S32" s="198" t="s">
        <v>263</v>
      </c>
      <c r="T32" s="220"/>
      <c r="U32" s="220"/>
      <c r="V32" s="221"/>
      <c r="BA32" s="174"/>
      <c r="BJ32" s="30">
        <f t="shared" si="17"/>
        <v>8.875</v>
      </c>
      <c r="BK32" s="15">
        <f t="shared" si="18"/>
        <v>2.3250000000000002</v>
      </c>
      <c r="BN32" s="30">
        <f t="shared" si="19"/>
        <v>9.75</v>
      </c>
      <c r="BO32" s="15">
        <f t="shared" si="20"/>
        <v>2.3250000000000002</v>
      </c>
      <c r="BR32" s="30">
        <v>11</v>
      </c>
      <c r="BS32" s="15">
        <f t="shared" si="21"/>
        <v>2.2749999999999999</v>
      </c>
      <c r="BV32" s="96">
        <v>4</v>
      </c>
      <c r="BW32" s="104">
        <f t="shared" si="28"/>
        <v>2.9</v>
      </c>
      <c r="BX32" s="104">
        <f t="shared" si="22"/>
        <v>2.9</v>
      </c>
      <c r="BY32" s="104">
        <f t="shared" si="23"/>
        <v>2.9</v>
      </c>
      <c r="BZ32" s="104">
        <f t="shared" si="24"/>
        <v>2.9</v>
      </c>
      <c r="CM32">
        <v>10.124000000000001</v>
      </c>
      <c r="CO32">
        <v>108.8</v>
      </c>
      <c r="CP32">
        <f t="shared" si="6"/>
        <v>2.6749999999999998</v>
      </c>
      <c r="CU32" s="1136"/>
      <c r="CV32" s="104"/>
      <c r="CW32" s="104"/>
    </row>
    <row r="33" spans="1:101" ht="15.75" thickTop="1">
      <c r="A33" s="104">
        <v>9.625</v>
      </c>
      <c r="C33" s="1617">
        <f t="shared" si="26"/>
        <v>2.0096250000000113</v>
      </c>
      <c r="D33" s="1617">
        <f t="shared" si="7"/>
        <v>2.0096250000000113</v>
      </c>
      <c r="F33" s="1617">
        <f t="shared" si="8"/>
        <v>2.0096250000000113</v>
      </c>
      <c r="G33" s="1636">
        <v>-0.39700000000004515</v>
      </c>
      <c r="H33" s="1678">
        <v>2.0066250000000565</v>
      </c>
      <c r="I33" s="1617"/>
      <c r="J33" s="1617">
        <v>9.625</v>
      </c>
      <c r="K33" s="1630"/>
      <c r="L33" s="1617">
        <f t="shared" si="27"/>
        <v>3.3</v>
      </c>
      <c r="M33" s="1617">
        <f t="shared" si="9"/>
        <v>3.3</v>
      </c>
      <c r="N33" s="1617"/>
      <c r="O33" s="1617">
        <f t="shared" si="10"/>
        <v>3.3</v>
      </c>
      <c r="P33" s="1636">
        <v>3</v>
      </c>
      <c r="Q33" s="1639">
        <v>0</v>
      </c>
      <c r="S33" s="217"/>
      <c r="T33" s="217"/>
      <c r="U33" s="217"/>
      <c r="V33" s="217"/>
      <c r="BA33" s="174"/>
      <c r="BJ33" s="30">
        <f t="shared" si="17"/>
        <v>8.75</v>
      </c>
      <c r="BK33" s="15">
        <f t="shared" si="18"/>
        <v>2.3250000000000002</v>
      </c>
      <c r="BN33" s="30">
        <f t="shared" si="19"/>
        <v>9.625</v>
      </c>
      <c r="BO33" s="15">
        <f t="shared" si="20"/>
        <v>2.3250000000000002</v>
      </c>
      <c r="BR33" s="30">
        <v>11.125</v>
      </c>
      <c r="BS33" s="15">
        <f t="shared" si="21"/>
        <v>2.2749999999999999</v>
      </c>
      <c r="BV33" s="96">
        <v>4.125</v>
      </c>
      <c r="BW33" s="104">
        <f t="shared" si="28"/>
        <v>2.9</v>
      </c>
      <c r="BX33" s="104">
        <f t="shared" si="22"/>
        <v>2.9</v>
      </c>
      <c r="BY33" s="104">
        <f t="shared" si="23"/>
        <v>2.9</v>
      </c>
      <c r="BZ33" s="104">
        <f t="shared" si="24"/>
        <v>2.9</v>
      </c>
      <c r="CM33">
        <v>10.249000000000001</v>
      </c>
      <c r="CO33">
        <v>109.05</v>
      </c>
      <c r="CP33">
        <f t="shared" si="6"/>
        <v>2.6749999999999998</v>
      </c>
      <c r="CU33" s="1136"/>
      <c r="CV33" s="104"/>
      <c r="CW33" s="104"/>
    </row>
    <row r="34" spans="1:101" ht="15.75" thickBot="1">
      <c r="A34" s="104"/>
      <c r="J34" s="1078"/>
      <c r="K34" s="1078"/>
      <c r="L34" s="104"/>
      <c r="M34" s="1078"/>
      <c r="AK34" s="217"/>
      <c r="AL34" s="217"/>
      <c r="AM34" s="217"/>
      <c r="AN34" s="217"/>
      <c r="BJ34" s="30">
        <f>BJ33-0.125</f>
        <v>8.625</v>
      </c>
      <c r="BK34" s="15">
        <f>BK33</f>
        <v>2.3250000000000002</v>
      </c>
      <c r="BN34" s="30">
        <f>BN33-0.125</f>
        <v>9.5</v>
      </c>
      <c r="BO34" s="15">
        <f>BO33</f>
        <v>2.3250000000000002</v>
      </c>
      <c r="BR34" s="30">
        <v>11.25</v>
      </c>
      <c r="BS34" s="15">
        <f>BS33</f>
        <v>2.2749999999999999</v>
      </c>
      <c r="BV34" s="96">
        <v>4.25</v>
      </c>
      <c r="BW34" s="104">
        <f t="shared" ref="BW34:BZ35" si="29">BW33</f>
        <v>2.9</v>
      </c>
      <c r="BX34" s="104">
        <f t="shared" si="29"/>
        <v>2.9</v>
      </c>
      <c r="BY34" s="104">
        <f t="shared" si="29"/>
        <v>2.9</v>
      </c>
      <c r="BZ34" s="104">
        <f t="shared" si="29"/>
        <v>2.9</v>
      </c>
      <c r="CM34">
        <v>10.374000000000001</v>
      </c>
      <c r="CO34">
        <v>109.3</v>
      </c>
      <c r="CP34">
        <f>CP33</f>
        <v>2.6749999999999998</v>
      </c>
      <c r="CU34" s="1136"/>
      <c r="CV34" s="104"/>
      <c r="CW34" s="104"/>
    </row>
    <row r="35" spans="1:101" ht="15.75" thickBot="1">
      <c r="A35" s="104"/>
      <c r="AM35" t="s">
        <v>425</v>
      </c>
      <c r="AR35" s="1038" t="s">
        <v>542</v>
      </c>
      <c r="AS35" s="1039"/>
      <c r="AT35" s="1086" t="s">
        <v>543</v>
      </c>
      <c r="AU35" s="1086"/>
      <c r="AV35" s="1039"/>
      <c r="AW35" s="1040"/>
      <c r="BJ35" s="30">
        <f>BJ34-0.125</f>
        <v>8.5</v>
      </c>
      <c r="BK35" s="15">
        <f>BK34</f>
        <v>2.3250000000000002</v>
      </c>
      <c r="BN35" s="30">
        <f>BN34-0.125</f>
        <v>9.375</v>
      </c>
      <c r="BO35" s="15">
        <f>BO34</f>
        <v>2.3250000000000002</v>
      </c>
      <c r="BR35" s="30">
        <v>11.375</v>
      </c>
      <c r="BS35" s="15">
        <f>BS34</f>
        <v>2.2749999999999999</v>
      </c>
      <c r="BV35" s="96">
        <v>4.375</v>
      </c>
      <c r="BW35" s="104">
        <f t="shared" si="29"/>
        <v>2.9</v>
      </c>
      <c r="BX35" s="104">
        <f t="shared" si="29"/>
        <v>2.9</v>
      </c>
      <c r="BY35" s="104">
        <f t="shared" si="29"/>
        <v>2.9</v>
      </c>
      <c r="BZ35" s="104">
        <f t="shared" si="29"/>
        <v>2.9</v>
      </c>
      <c r="CM35">
        <v>10.499000000000001</v>
      </c>
      <c r="CO35">
        <v>109.55</v>
      </c>
      <c r="CP35">
        <f t="shared" si="6"/>
        <v>2.6749999999999998</v>
      </c>
      <c r="CU35" s="1136"/>
      <c r="CV35" s="104"/>
      <c r="CW35" s="104"/>
    </row>
    <row r="36" spans="1:101">
      <c r="A36" t="s">
        <v>266</v>
      </c>
      <c r="AA36" t="s">
        <v>425</v>
      </c>
      <c r="AM36" s="1036" t="s">
        <v>246</v>
      </c>
      <c r="AN36" s="1036" t="s">
        <v>13</v>
      </c>
      <c r="AO36" s="1037" t="s">
        <v>101</v>
      </c>
      <c r="AP36" s="1037" t="s">
        <v>249</v>
      </c>
      <c r="AR36" s="1036" t="s">
        <v>246</v>
      </c>
      <c r="AS36" s="1036" t="s">
        <v>247</v>
      </c>
      <c r="AT36" s="1036" t="s">
        <v>13</v>
      </c>
      <c r="AU36" s="1037" t="s">
        <v>101</v>
      </c>
      <c r="AV36" s="1037" t="s">
        <v>248</v>
      </c>
      <c r="AW36" s="1037" t="s">
        <v>249</v>
      </c>
      <c r="BJ36" s="30">
        <f t="shared" si="17"/>
        <v>8.375</v>
      </c>
      <c r="BK36" s="15">
        <f t="shared" si="18"/>
        <v>2.3250000000000002</v>
      </c>
      <c r="BN36" s="30">
        <f t="shared" si="19"/>
        <v>9.25</v>
      </c>
      <c r="BO36" s="15">
        <f t="shared" si="20"/>
        <v>2.3250000000000002</v>
      </c>
      <c r="BR36" s="30">
        <v>11.5</v>
      </c>
      <c r="BS36" s="15">
        <f t="shared" si="21"/>
        <v>2.2749999999999999</v>
      </c>
      <c r="BV36" s="96">
        <v>4.5</v>
      </c>
      <c r="BW36" s="104">
        <f t="shared" si="28"/>
        <v>2.9</v>
      </c>
      <c r="BX36" s="104">
        <f t="shared" si="22"/>
        <v>2.9</v>
      </c>
      <c r="BY36" s="104">
        <f t="shared" si="23"/>
        <v>2.9</v>
      </c>
      <c r="BZ36" s="104">
        <f t="shared" si="24"/>
        <v>2.9</v>
      </c>
      <c r="CM36">
        <v>10.624000000000001</v>
      </c>
      <c r="CO36">
        <v>109.8</v>
      </c>
      <c r="CP36">
        <f t="shared" si="6"/>
        <v>2.6749999999999998</v>
      </c>
      <c r="CU36" s="1136"/>
      <c r="CV36" s="104"/>
      <c r="CW36" s="104"/>
    </row>
    <row r="37" spans="1:101">
      <c r="A37" s="222" t="s">
        <v>264</v>
      </c>
      <c r="B37" s="223" t="s">
        <v>265</v>
      </c>
      <c r="C37" s="224"/>
      <c r="D37" s="267" t="s">
        <v>135</v>
      </c>
      <c r="E37" s="267" t="s">
        <v>136</v>
      </c>
      <c r="F37" s="267" t="s">
        <v>137</v>
      </c>
      <c r="G37" s="267" t="s">
        <v>138</v>
      </c>
      <c r="H37" s="267" t="s">
        <v>139</v>
      </c>
      <c r="I37" s="267" t="s">
        <v>140</v>
      </c>
      <c r="J37" s="267" t="s">
        <v>141</v>
      </c>
      <c r="K37" s="268" t="s">
        <v>128</v>
      </c>
      <c r="O37" s="289" t="s">
        <v>264</v>
      </c>
      <c r="P37" s="290" t="s">
        <v>265</v>
      </c>
      <c r="Q37" s="291"/>
      <c r="R37" s="267" t="s">
        <v>135</v>
      </c>
      <c r="S37" s="267" t="s">
        <v>136</v>
      </c>
      <c r="T37" s="267" t="s">
        <v>137</v>
      </c>
      <c r="U37" s="267" t="s">
        <v>138</v>
      </c>
      <c r="V37" s="267" t="s">
        <v>139</v>
      </c>
      <c r="W37" s="267" t="s">
        <v>140</v>
      </c>
      <c r="X37" s="267" t="s">
        <v>141</v>
      </c>
      <c r="Y37" s="268" t="s">
        <v>128</v>
      </c>
      <c r="AA37" s="289" t="s">
        <v>264</v>
      </c>
      <c r="AB37" s="290" t="s">
        <v>265</v>
      </c>
      <c r="AC37" s="291"/>
      <c r="AD37" s="267" t="s">
        <v>135</v>
      </c>
      <c r="AE37" s="267" t="s">
        <v>136</v>
      </c>
      <c r="AF37" s="267" t="s">
        <v>137</v>
      </c>
      <c r="AG37" s="267" t="s">
        <v>138</v>
      </c>
      <c r="AH37" s="267" t="s">
        <v>139</v>
      </c>
      <c r="AI37" s="267" t="s">
        <v>140</v>
      </c>
      <c r="AJ37" s="267" t="s">
        <v>141</v>
      </c>
      <c r="AK37" s="268" t="s">
        <v>128</v>
      </c>
      <c r="AM37" s="104">
        <f>A5</f>
        <v>6.125</v>
      </c>
      <c r="AN37" s="104">
        <v>99.182000000000002</v>
      </c>
      <c r="AO37" s="104">
        <v>99.081999999999994</v>
      </c>
      <c r="AP37" s="104">
        <v>99.081999999999994</v>
      </c>
      <c r="AR37" s="104">
        <f>AM37</f>
        <v>6.125</v>
      </c>
      <c r="AT37" s="104">
        <v>0.26199999999999424</v>
      </c>
      <c r="AU37" s="104">
        <v>0.26199999999999424</v>
      </c>
      <c r="AV37" s="104"/>
      <c r="AW37" s="104">
        <f t="shared" ref="AW37:AW65" si="30">AU37+$AY$36</f>
        <v>0.26199999999999424</v>
      </c>
      <c r="AX37" s="104"/>
      <c r="AY37" s="104"/>
      <c r="AZ37" s="104"/>
      <c r="BJ37" s="30">
        <f t="shared" si="17"/>
        <v>8.25</v>
      </c>
      <c r="BK37" s="15">
        <f t="shared" si="18"/>
        <v>2.3250000000000002</v>
      </c>
      <c r="BN37" s="30">
        <f t="shared" si="19"/>
        <v>9.125</v>
      </c>
      <c r="BO37" s="15">
        <f t="shared" si="20"/>
        <v>2.3250000000000002</v>
      </c>
      <c r="BR37" s="30">
        <v>11.625</v>
      </c>
      <c r="BS37" s="15">
        <f t="shared" si="21"/>
        <v>2.2749999999999999</v>
      </c>
      <c r="BV37" s="96">
        <v>4.625</v>
      </c>
      <c r="BW37" s="104">
        <f t="shared" si="28"/>
        <v>2.9</v>
      </c>
      <c r="BX37" s="104">
        <f t="shared" si="22"/>
        <v>2.9</v>
      </c>
      <c r="BY37" s="104">
        <f t="shared" si="23"/>
        <v>2.9</v>
      </c>
      <c r="BZ37" s="104">
        <f t="shared" si="24"/>
        <v>2.9</v>
      </c>
      <c r="CM37">
        <v>10.749000000000001</v>
      </c>
      <c r="CO37">
        <v>110.05</v>
      </c>
      <c r="CP37">
        <f t="shared" si="6"/>
        <v>2.6749999999999998</v>
      </c>
      <c r="CU37" s="1136"/>
      <c r="CV37" s="104"/>
      <c r="CW37" s="104"/>
    </row>
    <row r="38" spans="1:101">
      <c r="A38" s="225"/>
      <c r="B38" s="226" t="s">
        <v>129</v>
      </c>
      <c r="C38" s="227"/>
      <c r="D38" s="1014">
        <v>-2.5</v>
      </c>
      <c r="E38" s="1014">
        <v>-2.5</v>
      </c>
      <c r="F38" s="1014">
        <v>-2.5</v>
      </c>
      <c r="G38" s="1014">
        <v>-2</v>
      </c>
      <c r="H38" s="1014">
        <v>-1.5</v>
      </c>
      <c r="I38" s="1014">
        <v>-1.5</v>
      </c>
      <c r="J38" s="1015">
        <v>-0.125</v>
      </c>
      <c r="K38" s="270">
        <v>0</v>
      </c>
      <c r="O38" s="292"/>
      <c r="P38" s="293" t="s">
        <v>129</v>
      </c>
      <c r="Q38" s="294"/>
      <c r="R38" s="995">
        <v>1.875</v>
      </c>
      <c r="S38" s="996">
        <v>1.625</v>
      </c>
      <c r="T38" s="996">
        <v>1.375</v>
      </c>
      <c r="U38" s="996">
        <v>0.875</v>
      </c>
      <c r="V38" s="996">
        <v>0.25</v>
      </c>
      <c r="W38" s="996">
        <v>-0.24999999999999997</v>
      </c>
      <c r="X38" s="958">
        <v>-2.125</v>
      </c>
      <c r="Y38" s="270">
        <v>-4.5</v>
      </c>
      <c r="AA38" s="292"/>
      <c r="AB38" s="293" t="s">
        <v>129</v>
      </c>
      <c r="AC38" s="294"/>
      <c r="AD38" s="104">
        <f>R38-0.625+0.175</f>
        <v>1.425</v>
      </c>
      <c r="AE38" s="104">
        <f t="shared" ref="AE38:AF43" si="31">S38-0.625+0.175</f>
        <v>1.175</v>
      </c>
      <c r="AF38" s="104">
        <f t="shared" si="31"/>
        <v>0.92500000000000004</v>
      </c>
      <c r="AG38" s="104">
        <f>U38-0.7</f>
        <v>0.17500000000000004</v>
      </c>
      <c r="AH38" s="104">
        <f>V38-0.625-0.325</f>
        <v>-0.7</v>
      </c>
      <c r="AI38" s="104">
        <f>W38-0.625-0.575</f>
        <v>-1.45</v>
      </c>
      <c r="AJ38" s="104">
        <f>X38-0.625-0.575</f>
        <v>-3.3250000000000002</v>
      </c>
      <c r="AK38" s="104">
        <f>Y38-1.975</f>
        <v>-6.4749999999999996</v>
      </c>
      <c r="AM38" s="104">
        <f t="shared" ref="AM38:AM65" si="32">A6</f>
        <v>6.25</v>
      </c>
      <c r="AN38" s="104">
        <v>100.057</v>
      </c>
      <c r="AO38" s="104">
        <v>99.956999999999994</v>
      </c>
      <c r="AP38" s="104">
        <v>99.956999999999994</v>
      </c>
      <c r="AR38" s="104">
        <f t="shared" ref="AR38:AR65" si="33">AM38</f>
        <v>6.25</v>
      </c>
      <c r="AT38" s="104">
        <v>0.26199999999999424</v>
      </c>
      <c r="AU38" s="104">
        <v>0.26199999999999424</v>
      </c>
      <c r="AV38" s="104"/>
      <c r="AW38" s="104">
        <f t="shared" si="30"/>
        <v>0.26199999999999424</v>
      </c>
      <c r="AX38" s="104"/>
      <c r="AY38" s="104"/>
      <c r="AZ38" s="104"/>
      <c r="BJ38" s="30">
        <f t="shared" si="17"/>
        <v>8.125</v>
      </c>
      <c r="BK38" s="15">
        <f t="shared" si="18"/>
        <v>2.3250000000000002</v>
      </c>
      <c r="BN38" s="30">
        <f t="shared" si="19"/>
        <v>9</v>
      </c>
      <c r="BO38" s="15">
        <f t="shared" si="20"/>
        <v>2.3250000000000002</v>
      </c>
      <c r="BR38" s="30">
        <v>11.75</v>
      </c>
      <c r="BS38" s="15">
        <f t="shared" si="21"/>
        <v>2.2749999999999999</v>
      </c>
      <c r="BV38" s="96">
        <v>4.75</v>
      </c>
      <c r="BW38" s="104">
        <f t="shared" si="28"/>
        <v>2.9</v>
      </c>
      <c r="BX38" s="104">
        <f t="shared" si="22"/>
        <v>2.9</v>
      </c>
      <c r="BY38" s="104">
        <f t="shared" si="23"/>
        <v>2.9</v>
      </c>
      <c r="BZ38" s="104">
        <f t="shared" si="24"/>
        <v>2.9</v>
      </c>
      <c r="CU38" s="1136"/>
      <c r="CV38" s="104"/>
      <c r="CW38" s="104"/>
    </row>
    <row r="39" spans="1:101">
      <c r="A39" s="225"/>
      <c r="B39" s="226" t="s">
        <v>24</v>
      </c>
      <c r="C39" s="227"/>
      <c r="D39" s="1014">
        <v>-2.5</v>
      </c>
      <c r="E39" s="1014">
        <v>-2.5</v>
      </c>
      <c r="F39" s="1014">
        <v>-2.5</v>
      </c>
      <c r="G39" s="1014">
        <v>-2</v>
      </c>
      <c r="H39" s="1014">
        <v>-1.5</v>
      </c>
      <c r="I39" s="1014">
        <v>-1.5</v>
      </c>
      <c r="J39" s="1015">
        <v>-0.125</v>
      </c>
      <c r="K39" s="271">
        <v>0</v>
      </c>
      <c r="O39" s="292"/>
      <c r="P39" s="293" t="s">
        <v>24</v>
      </c>
      <c r="Q39" s="294"/>
      <c r="R39" s="995">
        <v>1.75</v>
      </c>
      <c r="S39" s="996">
        <v>1.5</v>
      </c>
      <c r="T39" s="996">
        <v>1.2499999999999998</v>
      </c>
      <c r="U39" s="996">
        <v>0.75</v>
      </c>
      <c r="V39" s="996">
        <v>-1.1102230246251565E-16</v>
      </c>
      <c r="W39" s="996">
        <v>-0.50000000000000011</v>
      </c>
      <c r="X39" s="958">
        <v>-2.375</v>
      </c>
      <c r="Y39" s="271">
        <v>-4.75</v>
      </c>
      <c r="AA39" s="292"/>
      <c r="AB39" s="293" t="s">
        <v>24</v>
      </c>
      <c r="AC39" s="294"/>
      <c r="AD39" s="104">
        <f t="shared" ref="AD39:AD43" si="34">R39-0.625+0.175</f>
        <v>1.3</v>
      </c>
      <c r="AE39" s="104">
        <f t="shared" si="31"/>
        <v>1.05</v>
      </c>
      <c r="AF39" s="104">
        <f t="shared" si="31"/>
        <v>0.79999999999999982</v>
      </c>
      <c r="AG39" s="104">
        <f t="shared" ref="AG39:AG43" si="35">U39-0.7</f>
        <v>5.0000000000000044E-2</v>
      </c>
      <c r="AH39" s="104">
        <f t="shared" ref="AH39:AH43" si="36">V39-0.625-0.325</f>
        <v>-0.95000000000000018</v>
      </c>
      <c r="AI39" s="104">
        <f t="shared" ref="AI39:AJ43" si="37">W39-0.625-0.575</f>
        <v>-1.7</v>
      </c>
      <c r="AJ39" s="104">
        <f t="shared" si="37"/>
        <v>-3.5750000000000002</v>
      </c>
      <c r="AK39" s="104">
        <f>Y39-1.975</f>
        <v>-6.7249999999999996</v>
      </c>
      <c r="AM39" s="104">
        <f t="shared" si="32"/>
        <v>6.375</v>
      </c>
      <c r="AN39" s="104">
        <v>101.057</v>
      </c>
      <c r="AO39" s="104">
        <v>100.95699999999999</v>
      </c>
      <c r="AP39" s="104">
        <v>100.95699999999999</v>
      </c>
      <c r="AR39" s="104">
        <f t="shared" si="33"/>
        <v>6.375</v>
      </c>
      <c r="AT39" s="104">
        <v>0.38699999999999402</v>
      </c>
      <c r="AU39" s="104">
        <v>0.38699999999999402</v>
      </c>
      <c r="AV39" s="104"/>
      <c r="AW39" s="104">
        <f t="shared" si="30"/>
        <v>0.38699999999999402</v>
      </c>
      <c r="AX39" s="104"/>
      <c r="AY39" s="104"/>
      <c r="AZ39" s="104"/>
      <c r="BJ39" s="30">
        <f t="shared" si="17"/>
        <v>8</v>
      </c>
      <c r="BK39" s="15">
        <f t="shared" si="18"/>
        <v>2.3250000000000002</v>
      </c>
      <c r="BN39" s="30">
        <f t="shared" si="19"/>
        <v>8.875</v>
      </c>
      <c r="BO39" s="15">
        <f t="shared" si="20"/>
        <v>2.3250000000000002</v>
      </c>
      <c r="BR39" s="30">
        <v>11.875</v>
      </c>
      <c r="BS39" s="15">
        <f t="shared" si="21"/>
        <v>2.2749999999999999</v>
      </c>
      <c r="BV39" s="96">
        <v>4.875</v>
      </c>
      <c r="BW39" s="104">
        <f t="shared" si="28"/>
        <v>2.9</v>
      </c>
      <c r="BX39" s="104">
        <f t="shared" si="22"/>
        <v>2.9</v>
      </c>
      <c r="BY39" s="104">
        <f t="shared" si="23"/>
        <v>2.9</v>
      </c>
      <c r="BZ39" s="104">
        <f t="shared" si="24"/>
        <v>2.9</v>
      </c>
      <c r="CU39" s="1136"/>
      <c r="CV39" s="104"/>
      <c r="CW39" s="104"/>
    </row>
    <row r="40" spans="1:101">
      <c r="A40" s="225"/>
      <c r="B40" s="226" t="s">
        <v>25</v>
      </c>
      <c r="C40" s="227"/>
      <c r="D40" s="1014">
        <v>-2.5</v>
      </c>
      <c r="E40" s="1014">
        <v>-2.5</v>
      </c>
      <c r="F40" s="1014">
        <v>-2.5</v>
      </c>
      <c r="G40" s="1014">
        <v>-2</v>
      </c>
      <c r="H40" s="1014">
        <v>-1.5</v>
      </c>
      <c r="I40" s="1014">
        <v>-1.5</v>
      </c>
      <c r="J40" s="1015">
        <v>-0.125</v>
      </c>
      <c r="K40" s="271">
        <v>0</v>
      </c>
      <c r="O40" s="292"/>
      <c r="P40" s="293" t="s">
        <v>25</v>
      </c>
      <c r="Q40" s="294"/>
      <c r="R40" s="995">
        <v>1.5</v>
      </c>
      <c r="S40" s="996">
        <v>1.25</v>
      </c>
      <c r="T40" s="996">
        <v>0.99999999999999978</v>
      </c>
      <c r="U40" s="996">
        <v>0.5</v>
      </c>
      <c r="V40" s="996">
        <v>-0.25</v>
      </c>
      <c r="W40" s="996">
        <v>-0.75</v>
      </c>
      <c r="X40" s="958">
        <v>-3.25</v>
      </c>
      <c r="Y40" s="271"/>
      <c r="AA40" s="292"/>
      <c r="AB40" s="293" t="s">
        <v>25</v>
      </c>
      <c r="AC40" s="294"/>
      <c r="AD40" s="104">
        <f t="shared" si="34"/>
        <v>1.05</v>
      </c>
      <c r="AE40" s="104">
        <f t="shared" si="31"/>
        <v>0.8</v>
      </c>
      <c r="AF40" s="104">
        <f t="shared" si="31"/>
        <v>0.54999999999999982</v>
      </c>
      <c r="AG40" s="104">
        <f t="shared" si="35"/>
        <v>-0.19999999999999996</v>
      </c>
      <c r="AH40" s="104">
        <f t="shared" si="36"/>
        <v>-1.2</v>
      </c>
      <c r="AI40" s="104">
        <f t="shared" si="37"/>
        <v>-1.95</v>
      </c>
      <c r="AJ40" s="104">
        <f t="shared" si="37"/>
        <v>-4.45</v>
      </c>
      <c r="AK40" s="104" t="s">
        <v>14</v>
      </c>
      <c r="AM40" s="104">
        <f t="shared" si="32"/>
        <v>6.5</v>
      </c>
      <c r="AN40" s="104">
        <v>101.932</v>
      </c>
      <c r="AO40" s="104">
        <v>101.83199999999999</v>
      </c>
      <c r="AP40" s="104">
        <v>101.83199999999999</v>
      </c>
      <c r="AR40" s="104">
        <f t="shared" si="33"/>
        <v>6.5</v>
      </c>
      <c r="AT40" s="104">
        <v>0.38699999999999402</v>
      </c>
      <c r="AU40" s="104">
        <v>0.38699999999999402</v>
      </c>
      <c r="AV40" s="104"/>
      <c r="AW40" s="104">
        <f t="shared" si="30"/>
        <v>0.38699999999999402</v>
      </c>
      <c r="AX40" s="104"/>
      <c r="AY40" s="104"/>
      <c r="AZ40" s="104"/>
      <c r="BJ40" s="30">
        <f t="shared" si="17"/>
        <v>7.875</v>
      </c>
      <c r="BK40" s="15">
        <f t="shared" si="18"/>
        <v>2.3250000000000002</v>
      </c>
      <c r="BN40" s="30">
        <f t="shared" si="19"/>
        <v>8.75</v>
      </c>
      <c r="BO40" s="15">
        <f t="shared" si="20"/>
        <v>2.3250000000000002</v>
      </c>
      <c r="BR40" s="30">
        <v>12</v>
      </c>
      <c r="BS40" s="15">
        <f t="shared" si="21"/>
        <v>2.2749999999999999</v>
      </c>
      <c r="BV40" s="96">
        <v>5</v>
      </c>
      <c r="BW40" s="104">
        <f t="shared" si="28"/>
        <v>2.9</v>
      </c>
      <c r="BX40" s="104">
        <f t="shared" si="22"/>
        <v>2.9</v>
      </c>
      <c r="BY40" s="104">
        <f t="shared" si="23"/>
        <v>2.9</v>
      </c>
      <c r="BZ40" s="104">
        <f t="shared" si="24"/>
        <v>2.9</v>
      </c>
      <c r="CU40" s="1136"/>
      <c r="CV40" s="104"/>
      <c r="CW40" s="104"/>
    </row>
    <row r="41" spans="1:101">
      <c r="A41" s="225" t="s">
        <v>127</v>
      </c>
      <c r="B41" s="226" t="s">
        <v>26</v>
      </c>
      <c r="C41" s="227"/>
      <c r="D41" s="1014">
        <v>-2.5</v>
      </c>
      <c r="E41" s="1014">
        <v>-2.5</v>
      </c>
      <c r="F41" s="1014">
        <v>-2</v>
      </c>
      <c r="G41" s="1014">
        <v>-2</v>
      </c>
      <c r="H41" s="1014">
        <v>-1.5</v>
      </c>
      <c r="I41" s="1014">
        <v>-1.5</v>
      </c>
      <c r="J41" s="1015">
        <v>-0.125</v>
      </c>
      <c r="K41" s="271">
        <v>0</v>
      </c>
      <c r="O41" s="292" t="s">
        <v>127</v>
      </c>
      <c r="P41" s="293" t="s">
        <v>26</v>
      </c>
      <c r="Q41" s="294"/>
      <c r="R41" s="995">
        <v>1.125</v>
      </c>
      <c r="S41" s="996">
        <v>0.875</v>
      </c>
      <c r="T41" s="996">
        <v>0.37499999999999978</v>
      </c>
      <c r="U41" s="996">
        <v>-0.125</v>
      </c>
      <c r="V41" s="996">
        <v>-1</v>
      </c>
      <c r="W41" s="996">
        <v>-1.375</v>
      </c>
      <c r="X41" s="958">
        <v>-4</v>
      </c>
      <c r="Y41" s="271"/>
      <c r="AA41" s="292" t="s">
        <v>127</v>
      </c>
      <c r="AB41" s="293" t="s">
        <v>26</v>
      </c>
      <c r="AC41" s="294"/>
      <c r="AD41" s="104">
        <f t="shared" si="34"/>
        <v>0.67500000000000004</v>
      </c>
      <c r="AE41" s="104">
        <f t="shared" si="31"/>
        <v>0.42499999999999999</v>
      </c>
      <c r="AF41" s="104">
        <f t="shared" si="31"/>
        <v>-7.5000000000000233E-2</v>
      </c>
      <c r="AG41" s="104">
        <f t="shared" si="35"/>
        <v>-0.82499999999999996</v>
      </c>
      <c r="AH41" s="104">
        <f t="shared" si="36"/>
        <v>-1.95</v>
      </c>
      <c r="AI41" s="104">
        <f t="shared" si="37"/>
        <v>-2.5750000000000002</v>
      </c>
      <c r="AJ41" s="104">
        <f t="shared" si="37"/>
        <v>-5.2</v>
      </c>
      <c r="AK41" s="104" t="s">
        <v>14</v>
      </c>
      <c r="AM41" s="104">
        <f t="shared" si="32"/>
        <v>6.625</v>
      </c>
      <c r="AN41" s="104">
        <v>102.80099999999999</v>
      </c>
      <c r="AO41" s="104">
        <v>102.70099999999999</v>
      </c>
      <c r="AP41" s="104">
        <v>102.70099999999999</v>
      </c>
      <c r="AR41" s="104">
        <f t="shared" si="33"/>
        <v>6.625</v>
      </c>
      <c r="AT41" s="104">
        <v>0.53699999999999415</v>
      </c>
      <c r="AU41" s="104">
        <v>0.53699999999999415</v>
      </c>
      <c r="AV41" s="104"/>
      <c r="AW41" s="104">
        <f t="shared" si="30"/>
        <v>0.53699999999999415</v>
      </c>
      <c r="AX41" s="104"/>
      <c r="AY41" s="104"/>
      <c r="AZ41" s="104"/>
      <c r="BJ41" s="30">
        <f t="shared" si="17"/>
        <v>7.75</v>
      </c>
      <c r="BK41" s="15">
        <f t="shared" si="18"/>
        <v>2.3250000000000002</v>
      </c>
      <c r="BN41" s="30">
        <f t="shared" si="19"/>
        <v>8.625</v>
      </c>
      <c r="BO41" s="15">
        <f t="shared" si="20"/>
        <v>2.3250000000000002</v>
      </c>
      <c r="BR41" s="30">
        <v>12.125</v>
      </c>
      <c r="BS41" s="15">
        <f t="shared" si="21"/>
        <v>2.2749999999999999</v>
      </c>
      <c r="BV41" s="96">
        <v>5.125</v>
      </c>
      <c r="BW41" s="104">
        <f t="shared" si="28"/>
        <v>2.9</v>
      </c>
      <c r="BX41" s="104">
        <f t="shared" si="22"/>
        <v>2.9</v>
      </c>
      <c r="BY41" s="104">
        <f t="shared" si="23"/>
        <v>2.9</v>
      </c>
      <c r="BZ41" s="104">
        <f t="shared" si="24"/>
        <v>2.9</v>
      </c>
      <c r="CU41" s="1136"/>
      <c r="CV41" s="104"/>
      <c r="CW41" s="104"/>
    </row>
    <row r="42" spans="1:101">
      <c r="A42" s="225"/>
      <c r="B42" s="226" t="s">
        <v>27</v>
      </c>
      <c r="C42" s="227"/>
      <c r="D42" s="1014">
        <v>-2.5</v>
      </c>
      <c r="E42" s="1014">
        <v>-2.5</v>
      </c>
      <c r="F42" s="1014">
        <v>-2</v>
      </c>
      <c r="G42" s="1014">
        <v>-2</v>
      </c>
      <c r="H42" s="1014">
        <v>-1</v>
      </c>
      <c r="I42" s="1014">
        <v>-0.25</v>
      </c>
      <c r="J42" s="1015">
        <v>-0.125</v>
      </c>
      <c r="K42" s="271">
        <v>0</v>
      </c>
      <c r="O42" s="292"/>
      <c r="P42" s="293" t="s">
        <v>27</v>
      </c>
      <c r="Q42" s="294"/>
      <c r="R42" s="995">
        <v>0.49999999999999989</v>
      </c>
      <c r="S42" s="996">
        <v>0.12499999999999989</v>
      </c>
      <c r="T42" s="996">
        <v>-0.12500000000000011</v>
      </c>
      <c r="U42" s="996">
        <v>-0.625</v>
      </c>
      <c r="V42" s="996">
        <v>-2</v>
      </c>
      <c r="W42" s="996">
        <v>-3.25</v>
      </c>
      <c r="X42" s="958">
        <v>-4.25</v>
      </c>
      <c r="Y42" s="271"/>
      <c r="AA42" s="292"/>
      <c r="AB42" s="293" t="s">
        <v>27</v>
      </c>
      <c r="AC42" s="294"/>
      <c r="AD42" s="104">
        <f t="shared" si="34"/>
        <v>4.9999999999999878E-2</v>
      </c>
      <c r="AE42" s="104">
        <f t="shared" si="31"/>
        <v>-0.32500000000000012</v>
      </c>
      <c r="AF42" s="104">
        <f t="shared" si="31"/>
        <v>-0.57500000000000018</v>
      </c>
      <c r="AG42" s="104">
        <f t="shared" si="35"/>
        <v>-1.325</v>
      </c>
      <c r="AH42" s="104">
        <f t="shared" si="36"/>
        <v>-2.95</v>
      </c>
      <c r="AI42" s="104">
        <f t="shared" si="37"/>
        <v>-4.45</v>
      </c>
      <c r="AJ42" s="104" t="s">
        <v>14</v>
      </c>
      <c r="AK42" s="104" t="s">
        <v>14</v>
      </c>
      <c r="AM42" s="104">
        <f t="shared" si="32"/>
        <v>6.75</v>
      </c>
      <c r="AN42" s="104">
        <v>103.70599999999999</v>
      </c>
      <c r="AO42" s="104">
        <v>103.60599999999999</v>
      </c>
      <c r="AP42" s="104">
        <v>103.60599999999999</v>
      </c>
      <c r="AR42" s="104">
        <f t="shared" si="33"/>
        <v>6.75</v>
      </c>
      <c r="AT42" s="104">
        <v>0.72399999999999187</v>
      </c>
      <c r="AU42" s="104">
        <v>0.72399999999999187</v>
      </c>
      <c r="AV42" s="104"/>
      <c r="AW42" s="104">
        <f t="shared" si="30"/>
        <v>0.72399999999999187</v>
      </c>
      <c r="AX42" s="104"/>
      <c r="AY42" s="104"/>
      <c r="AZ42" s="104"/>
      <c r="BJ42" s="30">
        <f t="shared" si="17"/>
        <v>7.625</v>
      </c>
      <c r="BK42" s="15">
        <f t="shared" si="18"/>
        <v>2.3250000000000002</v>
      </c>
      <c r="BN42" s="30">
        <f t="shared" si="19"/>
        <v>8.5</v>
      </c>
      <c r="BO42" s="15">
        <f t="shared" si="20"/>
        <v>2.3250000000000002</v>
      </c>
      <c r="BR42" s="30">
        <v>12.25</v>
      </c>
      <c r="BS42" s="15">
        <f t="shared" si="21"/>
        <v>2.2749999999999999</v>
      </c>
      <c r="BV42" s="96">
        <v>5.25</v>
      </c>
      <c r="BW42" s="104">
        <f t="shared" si="28"/>
        <v>2.9</v>
      </c>
      <c r="BX42" s="104">
        <f t="shared" si="22"/>
        <v>2.9</v>
      </c>
      <c r="BY42" s="104">
        <f t="shared" si="23"/>
        <v>2.9</v>
      </c>
      <c r="BZ42" s="104">
        <f t="shared" si="24"/>
        <v>2.9</v>
      </c>
    </row>
    <row r="43" spans="1:101">
      <c r="A43" s="225"/>
      <c r="B43" s="226" t="s">
        <v>28</v>
      </c>
      <c r="C43" s="227"/>
      <c r="D43" s="1014">
        <v>-2.5</v>
      </c>
      <c r="E43" s="1014">
        <v>-2.5</v>
      </c>
      <c r="F43" s="1014">
        <v>-2</v>
      </c>
      <c r="G43" s="1014">
        <v>-2</v>
      </c>
      <c r="H43" s="1014">
        <v>-1</v>
      </c>
      <c r="I43" s="1014">
        <v>-0.25</v>
      </c>
      <c r="J43" s="1015">
        <v>-0.125</v>
      </c>
      <c r="K43" s="271">
        <v>0</v>
      </c>
      <c r="O43" s="292"/>
      <c r="P43" s="293" t="s">
        <v>28</v>
      </c>
      <c r="Q43" s="294"/>
      <c r="R43" s="995">
        <v>0.24999999999999992</v>
      </c>
      <c r="S43" s="996">
        <v>-0.12500000000000011</v>
      </c>
      <c r="T43" s="996">
        <v>-0.62500000000000011</v>
      </c>
      <c r="U43" s="996">
        <v>-1.125</v>
      </c>
      <c r="V43" s="996">
        <v>-2.5</v>
      </c>
      <c r="W43" s="996">
        <v>-5</v>
      </c>
      <c r="X43" s="958">
        <v>-6.25</v>
      </c>
      <c r="Y43" s="271"/>
      <c r="AA43" s="292"/>
      <c r="AB43" s="293" t="s">
        <v>28</v>
      </c>
      <c r="AC43" s="294"/>
      <c r="AD43" s="104">
        <f t="shared" si="34"/>
        <v>-0.20000000000000012</v>
      </c>
      <c r="AE43" s="104">
        <f t="shared" si="31"/>
        <v>-0.57500000000000018</v>
      </c>
      <c r="AF43" s="104">
        <f t="shared" si="31"/>
        <v>-1.075</v>
      </c>
      <c r="AG43" s="104">
        <f t="shared" si="35"/>
        <v>-1.825</v>
      </c>
      <c r="AH43" s="104">
        <f t="shared" si="36"/>
        <v>-3.45</v>
      </c>
      <c r="AI43" s="104">
        <f t="shared" si="37"/>
        <v>-6.2</v>
      </c>
      <c r="AJ43" s="104" t="s">
        <v>14</v>
      </c>
      <c r="AK43" s="104" t="s">
        <v>14</v>
      </c>
      <c r="AM43" s="104">
        <f t="shared" si="32"/>
        <v>6.875</v>
      </c>
      <c r="AN43" s="104">
        <v>104.395</v>
      </c>
      <c r="AO43" s="104">
        <v>104.29499999999999</v>
      </c>
      <c r="AP43" s="104">
        <v>104.29499999999999</v>
      </c>
      <c r="AR43" s="104">
        <f t="shared" si="33"/>
        <v>6.875</v>
      </c>
      <c r="AT43" s="104">
        <v>0.72499999999999665</v>
      </c>
      <c r="AU43" s="104">
        <v>0.72499999999999665</v>
      </c>
      <c r="AV43" s="104"/>
      <c r="AW43" s="104">
        <f t="shared" si="30"/>
        <v>0.72499999999999665</v>
      </c>
      <c r="AX43" s="104"/>
      <c r="AY43" s="104"/>
      <c r="AZ43" s="104"/>
      <c r="BJ43" s="30">
        <f t="shared" si="17"/>
        <v>7.5</v>
      </c>
      <c r="BK43" s="15">
        <f t="shared" si="18"/>
        <v>2.3250000000000002</v>
      </c>
      <c r="BN43" s="30"/>
      <c r="BO43" s="15"/>
      <c r="BR43" s="30">
        <v>12.375</v>
      </c>
      <c r="BS43" s="15">
        <f t="shared" si="21"/>
        <v>2.2749999999999999</v>
      </c>
      <c r="BV43" s="96">
        <v>5.375</v>
      </c>
      <c r="BW43" s="104">
        <f t="shared" si="28"/>
        <v>2.9</v>
      </c>
      <c r="BX43" s="104">
        <f t="shared" si="22"/>
        <v>2.9</v>
      </c>
      <c r="BY43" s="104">
        <f t="shared" si="23"/>
        <v>2.9</v>
      </c>
      <c r="BZ43" s="104">
        <f t="shared" si="24"/>
        <v>2.9</v>
      </c>
    </row>
    <row r="44" spans="1:101">
      <c r="A44" s="228"/>
      <c r="B44" s="226" t="s">
        <v>87</v>
      </c>
      <c r="C44" s="227"/>
      <c r="D44" s="1014">
        <v>-1.5</v>
      </c>
      <c r="E44" s="1014">
        <v>-1.25</v>
      </c>
      <c r="F44" s="1014">
        <v>-0.75</v>
      </c>
      <c r="G44" s="1014">
        <v>-0.75</v>
      </c>
      <c r="H44" s="1014">
        <v>-0.75</v>
      </c>
      <c r="I44" s="1014">
        <v>-0.75</v>
      </c>
      <c r="J44" s="1016" t="s">
        <v>14</v>
      </c>
      <c r="K44" s="271">
        <v>0</v>
      </c>
      <c r="O44" s="296"/>
      <c r="P44" s="293" t="s">
        <v>87</v>
      </c>
      <c r="Q44" s="294"/>
      <c r="R44" s="995">
        <v>-2.5</v>
      </c>
      <c r="S44" s="996">
        <v>-3</v>
      </c>
      <c r="T44" s="996">
        <v>-3.5</v>
      </c>
      <c r="U44" s="996">
        <v>-4</v>
      </c>
      <c r="V44" s="996">
        <v>-4.5</v>
      </c>
      <c r="W44" s="996">
        <v>-5.5</v>
      </c>
      <c r="X44" s="958" t="s">
        <v>14</v>
      </c>
      <c r="Y44" s="271"/>
      <c r="AM44" s="104">
        <f t="shared" si="32"/>
        <v>7</v>
      </c>
      <c r="AN44" s="104">
        <v>105.08099999999999</v>
      </c>
      <c r="AO44" s="104">
        <v>104.98099999999999</v>
      </c>
      <c r="AP44" s="104">
        <v>104.98099999999999</v>
      </c>
      <c r="AR44" s="104">
        <f t="shared" si="33"/>
        <v>7</v>
      </c>
      <c r="AT44" s="104">
        <v>0.72399999999999187</v>
      </c>
      <c r="AU44" s="104">
        <v>0.72399999999999187</v>
      </c>
      <c r="AV44" s="104"/>
      <c r="AW44" s="104">
        <f t="shared" si="30"/>
        <v>0.72399999999999187</v>
      </c>
      <c r="AX44" s="104"/>
      <c r="AY44" s="104"/>
      <c r="AZ44" s="104"/>
      <c r="BR44" s="30">
        <v>12.5</v>
      </c>
      <c r="BS44" s="15">
        <f t="shared" si="21"/>
        <v>2.2749999999999999</v>
      </c>
      <c r="BV44" s="96">
        <v>5.5</v>
      </c>
      <c r="BW44" s="104">
        <f t="shared" si="28"/>
        <v>2.9</v>
      </c>
      <c r="BX44" s="104">
        <f t="shared" si="22"/>
        <v>2.9</v>
      </c>
      <c r="BY44" s="104">
        <f t="shared" si="23"/>
        <v>2.9</v>
      </c>
      <c r="BZ44" s="104">
        <f t="shared" si="24"/>
        <v>2.9</v>
      </c>
    </row>
    <row r="45" spans="1:101">
      <c r="A45" s="225"/>
      <c r="B45" s="226" t="s">
        <v>88</v>
      </c>
      <c r="C45" s="227"/>
      <c r="D45" s="1016" t="s">
        <v>14</v>
      </c>
      <c r="E45" s="1016" t="s">
        <v>14</v>
      </c>
      <c r="F45" s="1016" t="s">
        <v>14</v>
      </c>
      <c r="G45" s="1016" t="s">
        <v>14</v>
      </c>
      <c r="H45" s="1016" t="s">
        <v>14</v>
      </c>
      <c r="I45" s="1016" t="s">
        <v>14</v>
      </c>
      <c r="J45" s="1016" t="s">
        <v>14</v>
      </c>
      <c r="K45" s="271">
        <v>0</v>
      </c>
      <c r="O45" s="292"/>
      <c r="P45" s="293" t="s">
        <v>88</v>
      </c>
      <c r="Q45" s="294"/>
      <c r="R45" s="295" t="s">
        <v>14</v>
      </c>
      <c r="S45" s="295" t="s">
        <v>14</v>
      </c>
      <c r="T45" s="295" t="s">
        <v>14</v>
      </c>
      <c r="U45" s="295" t="s">
        <v>14</v>
      </c>
      <c r="V45" s="295" t="s">
        <v>14</v>
      </c>
      <c r="W45" s="295" t="s">
        <v>14</v>
      </c>
      <c r="X45" s="265" t="s">
        <v>14</v>
      </c>
      <c r="Y45" s="271"/>
      <c r="AM45" s="104">
        <f t="shared" si="32"/>
        <v>7.125</v>
      </c>
      <c r="AN45" s="104">
        <v>105.8325</v>
      </c>
      <c r="AO45" s="104">
        <v>105.73249999999999</v>
      </c>
      <c r="AP45" s="104">
        <v>105.73249999999999</v>
      </c>
      <c r="AR45" s="104">
        <f t="shared" si="33"/>
        <v>7.125</v>
      </c>
      <c r="AT45" s="104">
        <v>0.78749999999999676</v>
      </c>
      <c r="AU45" s="104">
        <v>0.78749999999999676</v>
      </c>
      <c r="AV45" s="104"/>
      <c r="AW45" s="104">
        <f t="shared" si="30"/>
        <v>0.78749999999999676</v>
      </c>
      <c r="AX45" s="104"/>
      <c r="AY45" s="104"/>
      <c r="AZ45" s="104"/>
      <c r="BR45" s="30">
        <v>12.625</v>
      </c>
      <c r="BS45" s="15">
        <f t="shared" si="21"/>
        <v>2.2749999999999999</v>
      </c>
      <c r="BV45" s="96">
        <v>5.625</v>
      </c>
      <c r="BW45" s="104">
        <f t="shared" si="28"/>
        <v>2.9</v>
      </c>
      <c r="BX45" s="104">
        <f t="shared" si="22"/>
        <v>2.9</v>
      </c>
      <c r="BY45" s="104">
        <f t="shared" si="23"/>
        <v>2.9</v>
      </c>
      <c r="BZ45" s="104">
        <f t="shared" si="24"/>
        <v>2.9</v>
      </c>
    </row>
    <row r="46" spans="1:101">
      <c r="A46" s="229"/>
      <c r="B46" s="230" t="s">
        <v>89</v>
      </c>
      <c r="C46" s="231"/>
      <c r="D46" s="1016" t="s">
        <v>14</v>
      </c>
      <c r="E46" s="1016" t="s">
        <v>14</v>
      </c>
      <c r="F46" s="1016" t="s">
        <v>14</v>
      </c>
      <c r="G46" s="1016" t="s">
        <v>14</v>
      </c>
      <c r="H46" s="1016" t="s">
        <v>14</v>
      </c>
      <c r="I46" s="1016" t="s">
        <v>14</v>
      </c>
      <c r="J46" s="1016" t="s">
        <v>14</v>
      </c>
      <c r="K46" s="273">
        <v>0</v>
      </c>
      <c r="O46" s="297"/>
      <c r="P46" s="298" t="s">
        <v>89</v>
      </c>
      <c r="Q46" s="299"/>
      <c r="R46" s="271">
        <v>-10</v>
      </c>
      <c r="S46" s="271">
        <v>-10</v>
      </c>
      <c r="T46" s="271">
        <v>-10</v>
      </c>
      <c r="U46" s="271">
        <v>-10</v>
      </c>
      <c r="V46" s="271">
        <v>-10</v>
      </c>
      <c r="W46" s="271">
        <v>-10</v>
      </c>
      <c r="X46" s="272" t="s">
        <v>14</v>
      </c>
      <c r="Y46" s="273"/>
      <c r="AM46" s="104">
        <f t="shared" si="32"/>
        <v>7.25</v>
      </c>
      <c r="AN46" s="104">
        <v>106.58149999999999</v>
      </c>
      <c r="AO46" s="104">
        <v>106.4815</v>
      </c>
      <c r="AP46" s="104">
        <v>106.4815</v>
      </c>
      <c r="AR46" s="104">
        <f t="shared" si="33"/>
        <v>7.25</v>
      </c>
      <c r="AT46" s="104">
        <v>0.84949999999999437</v>
      </c>
      <c r="AU46" s="104">
        <v>0.84949999999999437</v>
      </c>
      <c r="AV46" s="104"/>
      <c r="AW46" s="104">
        <f t="shared" si="30"/>
        <v>0.84949999999999437</v>
      </c>
      <c r="AX46" s="104"/>
      <c r="AY46" s="104"/>
      <c r="AZ46" s="104"/>
      <c r="BR46" s="30">
        <v>12.75</v>
      </c>
      <c r="BS46" s="15">
        <f t="shared" si="21"/>
        <v>2.2749999999999999</v>
      </c>
      <c r="BV46" s="96">
        <v>5.75</v>
      </c>
      <c r="BW46" s="104">
        <f t="shared" si="28"/>
        <v>2.9</v>
      </c>
      <c r="BX46" s="104">
        <f t="shared" si="22"/>
        <v>2.9</v>
      </c>
      <c r="BY46" s="104">
        <f t="shared" si="23"/>
        <v>2.9</v>
      </c>
      <c r="BZ46" s="104">
        <f t="shared" si="24"/>
        <v>2.9</v>
      </c>
    </row>
    <row r="47" spans="1:101">
      <c r="A47" s="232"/>
      <c r="B47" s="233"/>
      <c r="C47" s="233"/>
      <c r="D47" s="265"/>
      <c r="E47" s="265"/>
      <c r="F47" s="265"/>
      <c r="G47" s="265"/>
      <c r="H47" s="265"/>
      <c r="I47" s="265"/>
      <c r="J47" s="265"/>
      <c r="K47" s="265"/>
      <c r="O47" s="300"/>
      <c r="P47" s="301"/>
      <c r="Q47" s="301"/>
      <c r="R47" s="265"/>
      <c r="S47" s="265"/>
      <c r="T47" s="265"/>
      <c r="U47" s="265"/>
      <c r="V47" s="265"/>
      <c r="W47" s="265"/>
      <c r="X47" s="265"/>
      <c r="Y47" s="265"/>
      <c r="AM47" s="104">
        <f t="shared" si="32"/>
        <v>7.375</v>
      </c>
      <c r="AN47" s="104">
        <v>107.26949999999999</v>
      </c>
      <c r="AO47" s="104">
        <v>107.16949999999999</v>
      </c>
      <c r="AP47" s="104">
        <v>107.16949999999999</v>
      </c>
      <c r="AR47" s="104">
        <f t="shared" si="33"/>
        <v>7.375</v>
      </c>
      <c r="AT47" s="104">
        <v>0.84949999999999437</v>
      </c>
      <c r="AU47" s="104">
        <v>0.84949999999999437</v>
      </c>
      <c r="AV47" s="104"/>
      <c r="AW47" s="104">
        <f t="shared" si="30"/>
        <v>0.84949999999999437</v>
      </c>
      <c r="AX47" s="104"/>
      <c r="AY47" s="104"/>
      <c r="AZ47" s="104"/>
      <c r="BR47" s="30">
        <v>12.875</v>
      </c>
      <c r="BS47" s="15">
        <f t="shared" si="21"/>
        <v>2.2749999999999999</v>
      </c>
      <c r="BV47" s="96">
        <v>5.875</v>
      </c>
      <c r="BW47" s="104">
        <f t="shared" si="28"/>
        <v>2.9</v>
      </c>
      <c r="BX47" s="104">
        <f t="shared" si="22"/>
        <v>2.9</v>
      </c>
      <c r="BY47" s="104">
        <f t="shared" si="23"/>
        <v>2.9</v>
      </c>
      <c r="BZ47" s="104">
        <f t="shared" si="24"/>
        <v>2.9</v>
      </c>
    </row>
    <row r="48" spans="1:101">
      <c r="A48" s="234" t="s">
        <v>264</v>
      </c>
      <c r="B48" s="235"/>
      <c r="C48" s="235"/>
      <c r="D48" s="274" t="s">
        <v>135</v>
      </c>
      <c r="E48" s="274" t="s">
        <v>136</v>
      </c>
      <c r="F48" s="274" t="s">
        <v>137</v>
      </c>
      <c r="G48" s="274" t="s">
        <v>138</v>
      </c>
      <c r="H48" s="274" t="s">
        <v>139</v>
      </c>
      <c r="I48" s="274" t="s">
        <v>140</v>
      </c>
      <c r="J48" s="274" t="s">
        <v>141</v>
      </c>
      <c r="K48" s="268" t="s">
        <v>128</v>
      </c>
      <c r="O48" s="302" t="s">
        <v>264</v>
      </c>
      <c r="P48" s="303"/>
      <c r="Q48" s="303"/>
      <c r="R48" s="274" t="s">
        <v>135</v>
      </c>
      <c r="S48" s="274" t="s">
        <v>136</v>
      </c>
      <c r="T48" s="274" t="s">
        <v>137</v>
      </c>
      <c r="U48" s="274" t="s">
        <v>138</v>
      </c>
      <c r="V48" s="274" t="s">
        <v>139</v>
      </c>
      <c r="W48" s="274" t="s">
        <v>140</v>
      </c>
      <c r="X48" s="274" t="s">
        <v>141</v>
      </c>
      <c r="Y48" s="268"/>
      <c r="AM48" s="104">
        <f t="shared" si="32"/>
        <v>7.5</v>
      </c>
      <c r="AN48" s="104">
        <v>107.95649999999999</v>
      </c>
      <c r="AO48" s="104">
        <v>107.8565</v>
      </c>
      <c r="AP48" s="104">
        <v>107.8565</v>
      </c>
      <c r="AR48" s="104">
        <f t="shared" si="33"/>
        <v>7.5</v>
      </c>
      <c r="AT48" s="104">
        <v>0.84949999999999437</v>
      </c>
      <c r="AU48" s="104">
        <v>0.84949999999999437</v>
      </c>
      <c r="AV48" s="104"/>
      <c r="AW48" s="104">
        <f t="shared" si="30"/>
        <v>0.84949999999999437</v>
      </c>
      <c r="AX48" s="104"/>
      <c r="AY48" s="104"/>
      <c r="AZ48" s="104"/>
      <c r="BR48" s="30">
        <v>13</v>
      </c>
      <c r="BS48" s="15">
        <f t="shared" si="21"/>
        <v>2.2749999999999999</v>
      </c>
      <c r="BV48" s="96">
        <v>6</v>
      </c>
      <c r="BW48" s="104">
        <f t="shared" si="28"/>
        <v>2.9</v>
      </c>
      <c r="BX48" s="104">
        <f t="shared" si="22"/>
        <v>2.9</v>
      </c>
      <c r="BY48" s="104">
        <f t="shared" si="23"/>
        <v>2.9</v>
      </c>
      <c r="BZ48" s="104">
        <f t="shared" si="24"/>
        <v>2.9</v>
      </c>
    </row>
    <row r="49" spans="1:78">
      <c r="A49" s="236" t="s">
        <v>127</v>
      </c>
      <c r="B49" s="237" t="s">
        <v>130</v>
      </c>
      <c r="C49" s="238"/>
      <c r="D49" s="275">
        <v>0</v>
      </c>
      <c r="E49" s="275">
        <v>0</v>
      </c>
      <c r="F49" s="275">
        <v>0</v>
      </c>
      <c r="G49" s="275">
        <v>0</v>
      </c>
      <c r="H49" s="275">
        <v>0</v>
      </c>
      <c r="I49" s="269">
        <v>0</v>
      </c>
      <c r="J49" s="269">
        <v>0</v>
      </c>
      <c r="K49" s="270">
        <v>0</v>
      </c>
      <c r="O49" s="304" t="s">
        <v>127</v>
      </c>
      <c r="P49" s="305" t="s">
        <v>130</v>
      </c>
      <c r="Q49" s="306"/>
      <c r="R49" s="307">
        <v>0.625</v>
      </c>
      <c r="S49" s="307">
        <v>0.625</v>
      </c>
      <c r="T49" s="307">
        <v>0.625</v>
      </c>
      <c r="U49" s="307">
        <v>0.625</v>
      </c>
      <c r="V49" s="307">
        <v>0.625</v>
      </c>
      <c r="W49" s="307">
        <v>0.625</v>
      </c>
      <c r="X49" s="307">
        <v>0.75</v>
      </c>
      <c r="Y49" s="270"/>
      <c r="AM49" s="104">
        <f t="shared" si="32"/>
        <v>7.625</v>
      </c>
      <c r="AN49" s="104">
        <v>108.51949999999999</v>
      </c>
      <c r="AO49" s="104">
        <v>108.41949999999999</v>
      </c>
      <c r="AP49" s="104">
        <v>108.41949999999999</v>
      </c>
      <c r="AR49" s="104">
        <f t="shared" si="33"/>
        <v>7.625</v>
      </c>
      <c r="AT49" s="104">
        <v>0.84949999999999437</v>
      </c>
      <c r="AU49" s="104">
        <v>0.84949999999999437</v>
      </c>
      <c r="AV49" s="104"/>
      <c r="AW49" s="104">
        <f t="shared" si="30"/>
        <v>0.84949999999999437</v>
      </c>
      <c r="AX49" s="104"/>
      <c r="AY49" s="104"/>
      <c r="AZ49" s="104"/>
      <c r="BR49" s="30">
        <v>13.125</v>
      </c>
      <c r="BS49" s="15">
        <f t="shared" si="21"/>
        <v>2.2749999999999999</v>
      </c>
      <c r="BV49" s="96">
        <v>6.125</v>
      </c>
      <c r="BW49" s="104">
        <f t="shared" si="28"/>
        <v>2.9</v>
      </c>
      <c r="BX49" s="104">
        <f t="shared" si="22"/>
        <v>2.9</v>
      </c>
      <c r="BY49" s="104">
        <f t="shared" si="23"/>
        <v>2.9</v>
      </c>
      <c r="BZ49" s="104">
        <f t="shared" si="24"/>
        <v>2.9</v>
      </c>
    </row>
    <row r="50" spans="1:78">
      <c r="A50" s="239" t="s">
        <v>45</v>
      </c>
      <c r="B50" s="240" t="s">
        <v>131</v>
      </c>
      <c r="C50" s="241"/>
      <c r="D50" s="276">
        <v>0</v>
      </c>
      <c r="E50" s="276">
        <v>0</v>
      </c>
      <c r="F50" s="276">
        <v>0</v>
      </c>
      <c r="G50" s="276">
        <v>0</v>
      </c>
      <c r="H50" s="276">
        <v>0</v>
      </c>
      <c r="I50" s="276">
        <v>0</v>
      </c>
      <c r="J50" s="276">
        <v>0</v>
      </c>
      <c r="K50" s="271">
        <v>0</v>
      </c>
      <c r="O50" s="308" t="s">
        <v>45</v>
      </c>
      <c r="P50" s="309" t="s">
        <v>131</v>
      </c>
      <c r="Q50" s="310"/>
      <c r="R50" s="276">
        <v>0</v>
      </c>
      <c r="S50" s="276">
        <v>0</v>
      </c>
      <c r="T50" s="276">
        <v>0</v>
      </c>
      <c r="U50" s="276">
        <v>0</v>
      </c>
      <c r="V50" s="276">
        <v>0</v>
      </c>
      <c r="W50" s="276">
        <v>0</v>
      </c>
      <c r="X50" s="276">
        <v>0</v>
      </c>
      <c r="Y50" s="271"/>
      <c r="AM50" s="104">
        <f t="shared" si="32"/>
        <v>7.75</v>
      </c>
      <c r="AN50" s="104">
        <v>108.98849999999999</v>
      </c>
      <c r="AO50" s="104">
        <v>108.88849999999999</v>
      </c>
      <c r="AP50" s="104">
        <v>108.88849999999999</v>
      </c>
      <c r="AR50" s="104">
        <f t="shared" si="33"/>
        <v>7.75</v>
      </c>
      <c r="AT50" s="104">
        <v>0.84949999999999437</v>
      </c>
      <c r="AU50" s="104">
        <v>0.84949999999999437</v>
      </c>
      <c r="AV50" s="104"/>
      <c r="AW50" s="104">
        <f t="shared" si="30"/>
        <v>0.84949999999999437</v>
      </c>
      <c r="AX50" s="104"/>
      <c r="AY50" s="104"/>
      <c r="AZ50" s="104"/>
      <c r="BV50" s="96">
        <v>6.25</v>
      </c>
      <c r="BW50" s="104">
        <f t="shared" si="28"/>
        <v>2.9</v>
      </c>
      <c r="BX50" s="104">
        <f t="shared" si="22"/>
        <v>2.9</v>
      </c>
      <c r="BY50" s="104">
        <f t="shared" si="23"/>
        <v>2.9</v>
      </c>
      <c r="BZ50" s="104">
        <f t="shared" si="24"/>
        <v>2.9</v>
      </c>
    </row>
    <row r="51" spans="1:78">
      <c r="A51" s="239" t="s">
        <v>46</v>
      </c>
      <c r="B51" s="240" t="s">
        <v>132</v>
      </c>
      <c r="C51" s="241"/>
      <c r="D51" s="276">
        <v>-1</v>
      </c>
      <c r="E51" s="276">
        <v>-1</v>
      </c>
      <c r="F51" s="276">
        <v>-1</v>
      </c>
      <c r="G51" s="276">
        <v>-0.5</v>
      </c>
      <c r="H51" s="276">
        <v>0</v>
      </c>
      <c r="I51" s="265">
        <v>0</v>
      </c>
      <c r="J51" s="276">
        <v>0</v>
      </c>
      <c r="K51" s="271">
        <v>0</v>
      </c>
      <c r="O51" s="308" t="s">
        <v>46</v>
      </c>
      <c r="P51" s="309" t="s">
        <v>132</v>
      </c>
      <c r="Q51" s="310"/>
      <c r="R51" s="276">
        <v>-1</v>
      </c>
      <c r="S51" s="276">
        <v>-1</v>
      </c>
      <c r="T51" s="276">
        <v>-1</v>
      </c>
      <c r="U51" s="311">
        <v>-1.5</v>
      </c>
      <c r="V51" s="311">
        <v>-2</v>
      </c>
      <c r="W51" s="311">
        <v>-3</v>
      </c>
      <c r="X51" s="276" t="s">
        <v>14</v>
      </c>
      <c r="Y51" s="271"/>
      <c r="AM51" s="104">
        <f t="shared" si="32"/>
        <v>7.875</v>
      </c>
      <c r="AN51" s="104">
        <v>109.4575</v>
      </c>
      <c r="AO51" s="104">
        <v>109.35749999999999</v>
      </c>
      <c r="AP51" s="104">
        <v>109.35749999999999</v>
      </c>
      <c r="AR51" s="104">
        <f t="shared" si="33"/>
        <v>7.875</v>
      </c>
      <c r="AT51" s="104">
        <v>0.84949999999999437</v>
      </c>
      <c r="AU51" s="104">
        <v>0.84949999999999437</v>
      </c>
      <c r="AV51" s="104"/>
      <c r="AW51" s="104">
        <f t="shared" si="30"/>
        <v>0.84949999999999437</v>
      </c>
      <c r="AX51" s="104"/>
      <c r="AY51" s="104"/>
      <c r="AZ51" s="104"/>
    </row>
    <row r="52" spans="1:78">
      <c r="A52" s="229"/>
      <c r="B52" s="242" t="s">
        <v>133</v>
      </c>
      <c r="C52" s="243"/>
      <c r="D52" s="272">
        <v>-1</v>
      </c>
      <c r="E52" s="272">
        <v>-1</v>
      </c>
      <c r="F52" s="272">
        <v>-1</v>
      </c>
      <c r="G52" s="272">
        <v>-1</v>
      </c>
      <c r="H52" s="272">
        <v>-1</v>
      </c>
      <c r="I52" s="272">
        <v>-1</v>
      </c>
      <c r="J52" s="272">
        <v>0</v>
      </c>
      <c r="K52" s="273">
        <v>0</v>
      </c>
      <c r="O52" s="297"/>
      <c r="P52" s="312" t="s">
        <v>133</v>
      </c>
      <c r="Q52" s="313"/>
      <c r="R52" s="272">
        <v>-2.625</v>
      </c>
      <c r="S52" s="272">
        <v>-2.625</v>
      </c>
      <c r="T52" s="272">
        <v>-2.625</v>
      </c>
      <c r="U52" s="314">
        <v>-3.25</v>
      </c>
      <c r="V52" s="314">
        <v>-3.625</v>
      </c>
      <c r="W52" s="314">
        <v>-5</v>
      </c>
      <c r="X52" s="277" t="s">
        <v>14</v>
      </c>
      <c r="Y52" s="273"/>
      <c r="AM52" s="104">
        <f t="shared" si="32"/>
        <v>8</v>
      </c>
      <c r="AN52" s="104">
        <v>109.92649999999999</v>
      </c>
      <c r="AO52" s="104">
        <v>109.8265</v>
      </c>
      <c r="AP52" s="104">
        <v>109.8265</v>
      </c>
      <c r="AR52" s="104">
        <f t="shared" si="33"/>
        <v>8</v>
      </c>
      <c r="AT52" s="104">
        <v>0.84949999999999437</v>
      </c>
      <c r="AU52" s="104">
        <v>0.84949999999999437</v>
      </c>
      <c r="AV52" s="104"/>
      <c r="AW52" s="104">
        <f t="shared" si="30"/>
        <v>0.84949999999999437</v>
      </c>
      <c r="AX52" s="104"/>
      <c r="AY52" s="104"/>
      <c r="AZ52" s="104"/>
    </row>
    <row r="53" spans="1:78">
      <c r="A53" s="244" t="s">
        <v>77</v>
      </c>
      <c r="B53" s="242" t="s">
        <v>79</v>
      </c>
      <c r="C53" s="193"/>
      <c r="D53" s="277">
        <v>0</v>
      </c>
      <c r="E53" s="277">
        <v>0</v>
      </c>
      <c r="F53" s="277">
        <v>0</v>
      </c>
      <c r="G53" s="277">
        <v>0</v>
      </c>
      <c r="H53" s="277">
        <v>0</v>
      </c>
      <c r="I53" s="278">
        <v>0</v>
      </c>
      <c r="J53" s="276" t="s">
        <v>14</v>
      </c>
      <c r="K53" s="279">
        <v>0</v>
      </c>
      <c r="O53" s="315" t="s">
        <v>77</v>
      </c>
      <c r="P53" s="312" t="s">
        <v>79</v>
      </c>
      <c r="Q53" s="316"/>
      <c r="R53" s="277">
        <v>-0.25</v>
      </c>
      <c r="S53" s="277">
        <v>-0.25</v>
      </c>
      <c r="T53" s="277">
        <v>-0.25</v>
      </c>
      <c r="U53" s="277">
        <v>-0.25</v>
      </c>
      <c r="V53" s="277">
        <v>-0.25</v>
      </c>
      <c r="W53" s="278">
        <v>-0.25</v>
      </c>
      <c r="X53" s="278" t="s">
        <v>14</v>
      </c>
      <c r="Y53" s="279"/>
      <c r="AM53" s="104">
        <f t="shared" si="32"/>
        <v>8.125</v>
      </c>
      <c r="AN53" s="104">
        <v>110.36349999999999</v>
      </c>
      <c r="AO53" s="104">
        <v>110.26349999999999</v>
      </c>
      <c r="AP53" s="104">
        <v>110.26349999999999</v>
      </c>
      <c r="AR53" s="104">
        <f t="shared" si="33"/>
        <v>8.125</v>
      </c>
      <c r="AT53" s="104">
        <v>0.84949999999999437</v>
      </c>
      <c r="AU53" s="104">
        <v>0.84949999999999437</v>
      </c>
      <c r="AV53" s="104"/>
      <c r="AW53" s="104">
        <f t="shared" si="30"/>
        <v>0.84949999999999437</v>
      </c>
      <c r="AX53" s="104"/>
      <c r="AY53" s="104"/>
      <c r="AZ53" s="104"/>
    </row>
    <row r="54" spans="1:78">
      <c r="A54" s="245" t="s">
        <v>81</v>
      </c>
      <c r="B54" s="237" t="s">
        <v>82</v>
      </c>
      <c r="C54" s="246"/>
      <c r="D54" s="275">
        <v>0</v>
      </c>
      <c r="E54" s="275">
        <v>0</v>
      </c>
      <c r="F54" s="275">
        <v>0</v>
      </c>
      <c r="G54" s="275">
        <v>0</v>
      </c>
      <c r="H54" s="275">
        <v>0</v>
      </c>
      <c r="I54" s="275">
        <v>0</v>
      </c>
      <c r="J54" s="275">
        <v>0</v>
      </c>
      <c r="K54" s="280">
        <v>0</v>
      </c>
      <c r="O54" s="317" t="s">
        <v>81</v>
      </c>
      <c r="P54" s="305" t="s">
        <v>82</v>
      </c>
      <c r="Q54" s="318"/>
      <c r="R54" s="275">
        <v>0</v>
      </c>
      <c r="S54" s="275">
        <v>0</v>
      </c>
      <c r="T54" s="275">
        <v>0</v>
      </c>
      <c r="U54" s="275">
        <v>0</v>
      </c>
      <c r="V54" s="275">
        <v>0</v>
      </c>
      <c r="W54" s="275">
        <v>0</v>
      </c>
      <c r="X54" s="275">
        <v>0</v>
      </c>
      <c r="Y54" s="280"/>
      <c r="AM54" s="104">
        <f t="shared" si="32"/>
        <v>8.25</v>
      </c>
      <c r="AN54" s="104">
        <v>110.80149999999999</v>
      </c>
      <c r="AO54" s="104">
        <v>110.7015</v>
      </c>
      <c r="AP54" s="104">
        <v>110.7015</v>
      </c>
      <c r="AR54" s="104">
        <f t="shared" si="33"/>
        <v>8.25</v>
      </c>
      <c r="AT54" s="104">
        <v>0.84949999999999437</v>
      </c>
      <c r="AU54" s="104">
        <v>0.84949999999999437</v>
      </c>
      <c r="AV54" s="104"/>
      <c r="AW54" s="104">
        <f t="shared" si="30"/>
        <v>0.84949999999999437</v>
      </c>
      <c r="AX54" s="104"/>
      <c r="AY54" s="104"/>
      <c r="AZ54" s="104"/>
      <c r="BD54" s="174"/>
    </row>
    <row r="55" spans="1:78">
      <c r="A55" s="244" t="s">
        <v>83</v>
      </c>
      <c r="B55" s="247" t="s">
        <v>84</v>
      </c>
      <c r="C55" s="248"/>
      <c r="D55" s="277">
        <v>0</v>
      </c>
      <c r="E55" s="277">
        <v>0</v>
      </c>
      <c r="F55" s="277">
        <v>0</v>
      </c>
      <c r="G55" s="277">
        <v>0</v>
      </c>
      <c r="H55" s="277">
        <v>0</v>
      </c>
      <c r="I55" s="277">
        <v>0</v>
      </c>
      <c r="J55" s="276" t="s">
        <v>14</v>
      </c>
      <c r="K55" s="280">
        <v>0</v>
      </c>
      <c r="O55" s="315" t="s">
        <v>83</v>
      </c>
      <c r="P55" s="312" t="s">
        <v>84</v>
      </c>
      <c r="Q55" s="316"/>
      <c r="R55" s="277">
        <v>-0.25</v>
      </c>
      <c r="S55" s="277">
        <v>-0.25</v>
      </c>
      <c r="T55" s="277">
        <v>-0.25</v>
      </c>
      <c r="U55" s="277">
        <v>-0.25</v>
      </c>
      <c r="V55" s="277">
        <v>-0.375</v>
      </c>
      <c r="W55" s="277">
        <v>-0.375</v>
      </c>
      <c r="X55" s="277" t="s">
        <v>14</v>
      </c>
      <c r="Y55" s="280"/>
      <c r="AM55" s="104">
        <f t="shared" si="32"/>
        <v>8.375</v>
      </c>
      <c r="AN55" s="104">
        <v>111.17649999999999</v>
      </c>
      <c r="AO55" s="104">
        <v>111.0765</v>
      </c>
      <c r="AP55" s="104">
        <v>111.0765</v>
      </c>
      <c r="AR55" s="104">
        <f t="shared" si="33"/>
        <v>8.375</v>
      </c>
      <c r="AT55" s="104">
        <v>0.84949999999999437</v>
      </c>
      <c r="AU55" s="104">
        <v>0.84949999999999437</v>
      </c>
      <c r="AV55" s="104"/>
      <c r="AW55" s="104">
        <f t="shared" si="30"/>
        <v>0.84949999999999437</v>
      </c>
      <c r="AX55" s="104"/>
      <c r="AY55" s="104"/>
      <c r="AZ55" s="104"/>
      <c r="BD55" s="174"/>
    </row>
    <row r="56" spans="1:78">
      <c r="A56" s="245"/>
      <c r="B56" s="237" t="s">
        <v>143</v>
      </c>
      <c r="C56" s="246"/>
      <c r="D56" s="275">
        <v>0</v>
      </c>
      <c r="E56" s="275">
        <v>0</v>
      </c>
      <c r="F56" s="275">
        <v>0</v>
      </c>
      <c r="G56" s="275">
        <v>0</v>
      </c>
      <c r="H56" s="275">
        <v>0</v>
      </c>
      <c r="I56" s="275">
        <v>0</v>
      </c>
      <c r="J56" s="275">
        <v>0</v>
      </c>
      <c r="K56" s="281">
        <v>0</v>
      </c>
      <c r="O56" s="317"/>
      <c r="P56" s="305" t="s">
        <v>143</v>
      </c>
      <c r="Q56" s="318"/>
      <c r="R56" s="319">
        <v>-0.75</v>
      </c>
      <c r="S56" s="319">
        <v>-0.75</v>
      </c>
      <c r="T56" s="319">
        <v>-0.875</v>
      </c>
      <c r="U56" s="319">
        <v>-0.875</v>
      </c>
      <c r="V56" s="319">
        <v>-0.875</v>
      </c>
      <c r="W56" s="319">
        <v>-1.75</v>
      </c>
      <c r="X56" s="275">
        <v>-2</v>
      </c>
      <c r="Y56" s="281"/>
      <c r="AM56" s="104">
        <f t="shared" si="32"/>
        <v>8.5</v>
      </c>
      <c r="AN56" s="104">
        <v>111.55149999999999</v>
      </c>
      <c r="AO56" s="104">
        <v>111.4515</v>
      </c>
      <c r="AP56" s="104">
        <v>111.4515</v>
      </c>
      <c r="AR56" s="104">
        <f t="shared" si="33"/>
        <v>8.5</v>
      </c>
      <c r="AT56" s="104">
        <v>0.84949999999999437</v>
      </c>
      <c r="AU56" s="104">
        <v>0.84949999999999437</v>
      </c>
      <c r="AV56" s="104"/>
      <c r="AW56" s="104">
        <f t="shared" si="30"/>
        <v>0.84949999999999437</v>
      </c>
      <c r="AX56" s="104"/>
      <c r="AY56" s="104"/>
      <c r="AZ56" s="104"/>
      <c r="BD56" s="174"/>
    </row>
    <row r="57" spans="1:78">
      <c r="A57" s="249"/>
      <c r="B57" s="240" t="s">
        <v>144</v>
      </c>
      <c r="C57" s="186"/>
      <c r="D57" s="276">
        <v>0</v>
      </c>
      <c r="E57" s="276">
        <v>0</v>
      </c>
      <c r="F57" s="276">
        <v>0</v>
      </c>
      <c r="G57" s="276">
        <v>0</v>
      </c>
      <c r="H57" s="276">
        <v>0</v>
      </c>
      <c r="I57" s="276">
        <v>0</v>
      </c>
      <c r="J57" s="276">
        <v>0</v>
      </c>
      <c r="K57" s="280">
        <v>0</v>
      </c>
      <c r="O57" s="320"/>
      <c r="P57" s="309" t="s">
        <v>144</v>
      </c>
      <c r="Q57" s="321"/>
      <c r="R57" s="286">
        <v>-0.25</v>
      </c>
      <c r="S57" s="286">
        <v>-0.25</v>
      </c>
      <c r="T57" s="286">
        <v>-0.25</v>
      </c>
      <c r="U57" s="286">
        <v>-0.25</v>
      </c>
      <c r="V57" s="286">
        <v>-0.25</v>
      </c>
      <c r="W57" s="286">
        <v>-0.25</v>
      </c>
      <c r="X57" s="286">
        <v>-0.5</v>
      </c>
      <c r="Y57" s="280"/>
      <c r="AM57" s="104">
        <f t="shared" si="32"/>
        <v>8.625</v>
      </c>
      <c r="AN57" s="104">
        <v>112.05149999999999</v>
      </c>
      <c r="AO57" s="104">
        <v>111.9515</v>
      </c>
      <c r="AP57" s="104">
        <v>111.9515</v>
      </c>
      <c r="AR57" s="104">
        <f t="shared" si="33"/>
        <v>8.625</v>
      </c>
      <c r="AT57" s="104">
        <v>0.97449999999999437</v>
      </c>
      <c r="AU57" s="104">
        <v>0.97449999999999437</v>
      </c>
      <c r="AV57" s="104"/>
      <c r="AW57" s="104">
        <f t="shared" si="30"/>
        <v>0.97449999999999437</v>
      </c>
      <c r="AX57" s="104"/>
      <c r="AY57" s="104"/>
      <c r="AZ57" s="104"/>
      <c r="BD57" s="174"/>
    </row>
    <row r="58" spans="1:78">
      <c r="A58" s="250" t="s">
        <v>52</v>
      </c>
      <c r="B58" s="240" t="s">
        <v>267</v>
      </c>
      <c r="C58" s="189"/>
      <c r="D58" s="276">
        <v>0</v>
      </c>
      <c r="E58" s="276">
        <v>0</v>
      </c>
      <c r="F58" s="276">
        <v>0</v>
      </c>
      <c r="G58" s="276">
        <v>0</v>
      </c>
      <c r="H58" s="276">
        <v>0</v>
      </c>
      <c r="I58" s="276">
        <v>0</v>
      </c>
      <c r="J58" s="276">
        <v>0</v>
      </c>
      <c r="K58" s="280">
        <v>0</v>
      </c>
      <c r="O58" s="322" t="s">
        <v>52</v>
      </c>
      <c r="P58" s="309" t="s">
        <v>267</v>
      </c>
      <c r="Q58" s="321"/>
      <c r="R58" s="276">
        <v>0</v>
      </c>
      <c r="S58" s="276">
        <v>0</v>
      </c>
      <c r="T58" s="276">
        <v>0</v>
      </c>
      <c r="U58" s="276">
        <v>0</v>
      </c>
      <c r="V58" s="276">
        <v>0</v>
      </c>
      <c r="W58" s="276">
        <v>0</v>
      </c>
      <c r="X58" s="276">
        <v>0</v>
      </c>
      <c r="Y58" s="280"/>
      <c r="AM58" s="104">
        <f t="shared" si="32"/>
        <v>8.75</v>
      </c>
      <c r="AN58" s="104">
        <v>112.42649999999999</v>
      </c>
      <c r="AO58" s="104">
        <v>112.3265</v>
      </c>
      <c r="AP58" s="104">
        <v>112.3265</v>
      </c>
      <c r="AR58" s="104">
        <f t="shared" si="33"/>
        <v>8.75</v>
      </c>
      <c r="AT58" s="104">
        <v>0.97449999999999437</v>
      </c>
      <c r="AU58" s="104">
        <v>0.97449999999999437</v>
      </c>
      <c r="AV58" s="104"/>
      <c r="AW58" s="104">
        <f t="shared" si="30"/>
        <v>0.97449999999999437</v>
      </c>
      <c r="AX58" s="104"/>
      <c r="AY58" s="104"/>
      <c r="AZ58" s="104"/>
      <c r="BD58" s="174"/>
    </row>
    <row r="59" spans="1:78">
      <c r="A59" s="251"/>
      <c r="B59" s="252" t="s">
        <v>268</v>
      </c>
      <c r="C59" s="186"/>
      <c r="D59" s="276">
        <v>0</v>
      </c>
      <c r="E59" s="276">
        <v>0</v>
      </c>
      <c r="F59" s="276">
        <v>0</v>
      </c>
      <c r="G59" s="276">
        <v>0</v>
      </c>
      <c r="H59" s="276">
        <v>0</v>
      </c>
      <c r="I59" s="276">
        <v>0</v>
      </c>
      <c r="J59" s="276">
        <v>0</v>
      </c>
      <c r="K59" s="280">
        <v>0</v>
      </c>
      <c r="O59" s="323"/>
      <c r="P59" s="309" t="s">
        <v>268</v>
      </c>
      <c r="Q59" s="321"/>
      <c r="R59" s="276">
        <v>0</v>
      </c>
      <c r="S59" s="276">
        <v>0</v>
      </c>
      <c r="T59" s="276">
        <v>0</v>
      </c>
      <c r="U59" s="276">
        <v>0</v>
      </c>
      <c r="V59" s="276">
        <v>0</v>
      </c>
      <c r="W59" s="276">
        <v>0</v>
      </c>
      <c r="X59" s="276">
        <v>0</v>
      </c>
      <c r="Y59" s="280"/>
      <c r="AM59" s="104">
        <f t="shared" si="32"/>
        <v>8.875</v>
      </c>
      <c r="AN59" s="104">
        <v>112.80149999999999</v>
      </c>
      <c r="AO59" s="104">
        <v>112.7015</v>
      </c>
      <c r="AP59" s="104">
        <v>112.7015</v>
      </c>
      <c r="AR59" s="104">
        <f t="shared" si="33"/>
        <v>8.875</v>
      </c>
      <c r="AT59" s="104">
        <v>0.97449999999999437</v>
      </c>
      <c r="AU59" s="104">
        <v>0.97449999999999437</v>
      </c>
      <c r="AV59" s="104"/>
      <c r="AW59" s="104">
        <f t="shared" si="30"/>
        <v>0.97449999999999437</v>
      </c>
      <c r="AX59" s="104"/>
      <c r="AY59" s="104"/>
      <c r="AZ59" s="104"/>
      <c r="BD59" s="174"/>
    </row>
    <row r="60" spans="1:78">
      <c r="A60" s="249"/>
      <c r="B60" s="240" t="s">
        <v>55</v>
      </c>
      <c r="C60" s="189"/>
      <c r="D60" s="276">
        <v>0</v>
      </c>
      <c r="E60" s="276">
        <v>0</v>
      </c>
      <c r="F60" s="276">
        <v>0</v>
      </c>
      <c r="G60" s="276">
        <v>0</v>
      </c>
      <c r="H60" s="276">
        <v>0</v>
      </c>
      <c r="I60" s="276">
        <v>0</v>
      </c>
      <c r="J60" s="276">
        <v>0</v>
      </c>
      <c r="K60" s="280">
        <v>0</v>
      </c>
      <c r="O60" s="320"/>
      <c r="P60" s="309" t="s">
        <v>55</v>
      </c>
      <c r="Q60" s="321"/>
      <c r="R60" s="276">
        <v>0</v>
      </c>
      <c r="S60" s="276">
        <v>0</v>
      </c>
      <c r="T60" s="276">
        <v>0</v>
      </c>
      <c r="U60" s="276">
        <v>0</v>
      </c>
      <c r="V60" s="276">
        <v>0</v>
      </c>
      <c r="W60" s="276">
        <v>0</v>
      </c>
      <c r="X60" s="276">
        <v>-0.5</v>
      </c>
      <c r="Y60" s="280"/>
      <c r="AM60" s="104">
        <f t="shared" si="32"/>
        <v>9</v>
      </c>
      <c r="AN60" s="104">
        <v>113.17649999999999</v>
      </c>
      <c r="AO60" s="104">
        <v>113.0765</v>
      </c>
      <c r="AP60" s="104">
        <v>113.0765</v>
      </c>
      <c r="AR60" s="104">
        <f t="shared" si="33"/>
        <v>9</v>
      </c>
      <c r="AT60" s="104">
        <v>0.97449999999999437</v>
      </c>
      <c r="AU60" s="104">
        <v>0.97449999999999437</v>
      </c>
      <c r="AV60" s="104"/>
      <c r="AW60" s="104">
        <f t="shared" si="30"/>
        <v>0.97449999999999437</v>
      </c>
      <c r="AX60" s="104"/>
      <c r="AY60" s="104"/>
      <c r="AZ60" s="104"/>
      <c r="BD60" s="174"/>
    </row>
    <row r="61" spans="1:78">
      <c r="A61" s="249"/>
      <c r="B61" s="252" t="s">
        <v>56</v>
      </c>
      <c r="C61" s="186"/>
      <c r="D61" s="276">
        <v>0</v>
      </c>
      <c r="E61" s="276">
        <v>0</v>
      </c>
      <c r="F61" s="276">
        <v>0</v>
      </c>
      <c r="G61" s="276">
        <v>0</v>
      </c>
      <c r="H61" s="276">
        <v>0</v>
      </c>
      <c r="I61" s="276">
        <v>0</v>
      </c>
      <c r="J61" s="276" t="s">
        <v>14</v>
      </c>
      <c r="K61" s="280">
        <v>0</v>
      </c>
      <c r="O61" s="320"/>
      <c r="P61" s="309" t="s">
        <v>56</v>
      </c>
      <c r="Q61" s="321"/>
      <c r="R61" s="276">
        <v>0</v>
      </c>
      <c r="S61" s="276">
        <v>0</v>
      </c>
      <c r="T61" s="276">
        <v>-0.125</v>
      </c>
      <c r="U61" s="276">
        <v>-0.125</v>
      </c>
      <c r="V61" s="276">
        <v>-0.25</v>
      </c>
      <c r="W61" s="276">
        <v>-0.5</v>
      </c>
      <c r="X61" s="276">
        <v>-1.75</v>
      </c>
      <c r="Y61" s="280"/>
      <c r="AM61" s="104">
        <f t="shared" si="32"/>
        <v>9.125</v>
      </c>
      <c r="AN61" s="104">
        <v>113.55149999999999</v>
      </c>
      <c r="AO61" s="104">
        <v>113.4515</v>
      </c>
      <c r="AP61" s="104">
        <v>113.4515</v>
      </c>
      <c r="AR61" s="104">
        <f t="shared" si="33"/>
        <v>9.125</v>
      </c>
      <c r="AT61" s="104">
        <v>0.97449999999999437</v>
      </c>
      <c r="AU61" s="104">
        <v>0.97449999999999437</v>
      </c>
      <c r="AV61" s="104"/>
      <c r="AW61" s="104">
        <f t="shared" si="30"/>
        <v>0.97449999999999437</v>
      </c>
      <c r="AX61" s="104"/>
      <c r="AY61" s="104"/>
      <c r="AZ61" s="104"/>
      <c r="BD61" s="174"/>
    </row>
    <row r="62" spans="1:78">
      <c r="A62" s="249"/>
      <c r="B62" s="240" t="s">
        <v>57</v>
      </c>
      <c r="C62" s="189"/>
      <c r="D62" s="276">
        <v>0</v>
      </c>
      <c r="E62" s="276">
        <v>0</v>
      </c>
      <c r="F62" s="276">
        <v>0</v>
      </c>
      <c r="G62" s="276">
        <v>0</v>
      </c>
      <c r="H62" s="276">
        <v>0</v>
      </c>
      <c r="I62" s="276" t="s">
        <v>14</v>
      </c>
      <c r="J62" s="276" t="s">
        <v>14</v>
      </c>
      <c r="K62" s="280">
        <v>0</v>
      </c>
      <c r="O62" s="320"/>
      <c r="P62" s="309" t="s">
        <v>57</v>
      </c>
      <c r="Q62" s="321"/>
      <c r="R62" s="276">
        <v>-0.375</v>
      </c>
      <c r="S62" s="276">
        <v>-0.375</v>
      </c>
      <c r="T62" s="276">
        <v>-0.5</v>
      </c>
      <c r="U62" s="276">
        <v>-0.75</v>
      </c>
      <c r="V62" s="276">
        <v>-1</v>
      </c>
      <c r="W62" s="954">
        <v>-1</v>
      </c>
      <c r="X62" s="954">
        <v>-3.5</v>
      </c>
      <c r="Y62" s="280"/>
      <c r="AM62" s="104">
        <f t="shared" si="32"/>
        <v>9.25</v>
      </c>
      <c r="AN62" s="104">
        <v>113.86349999999999</v>
      </c>
      <c r="AO62" s="104">
        <v>113.76349999999999</v>
      </c>
      <c r="AP62" s="104">
        <v>113.76349999999999</v>
      </c>
      <c r="AR62" s="104">
        <f t="shared" si="33"/>
        <v>9.25</v>
      </c>
      <c r="AT62" s="104">
        <v>0.97449999999999437</v>
      </c>
      <c r="AU62" s="104">
        <v>0.97449999999999437</v>
      </c>
      <c r="AV62" s="104"/>
      <c r="AW62" s="104">
        <f t="shared" si="30"/>
        <v>0.97449999999999437</v>
      </c>
      <c r="AX62" s="104"/>
      <c r="AY62" s="104"/>
      <c r="AZ62" s="104"/>
      <c r="BD62" s="174"/>
    </row>
    <row r="63" spans="1:78">
      <c r="A63" s="249"/>
      <c r="B63" s="240" t="s">
        <v>58</v>
      </c>
      <c r="C63" s="189"/>
      <c r="D63" s="276">
        <v>0</v>
      </c>
      <c r="E63" s="276">
        <v>0</v>
      </c>
      <c r="F63" s="276">
        <v>0</v>
      </c>
      <c r="G63" s="276">
        <v>0</v>
      </c>
      <c r="H63" s="276">
        <v>0</v>
      </c>
      <c r="I63" s="276" t="s">
        <v>14</v>
      </c>
      <c r="J63" s="276" t="s">
        <v>14</v>
      </c>
      <c r="K63" s="280">
        <v>0</v>
      </c>
      <c r="O63" s="320"/>
      <c r="P63" s="309" t="s">
        <v>58</v>
      </c>
      <c r="Q63" s="321"/>
      <c r="R63" s="276">
        <v>-0.75</v>
      </c>
      <c r="S63" s="276">
        <v>-0.75</v>
      </c>
      <c r="T63" s="276">
        <v>-0.75</v>
      </c>
      <c r="U63" s="276">
        <v>-1.125</v>
      </c>
      <c r="V63" s="276">
        <v>-1.25</v>
      </c>
      <c r="W63" s="954">
        <v>-1.75</v>
      </c>
      <c r="X63" s="954" t="s">
        <v>14</v>
      </c>
      <c r="Y63" s="280"/>
      <c r="AM63" s="104">
        <f t="shared" si="32"/>
        <v>9.375</v>
      </c>
      <c r="AN63" s="104">
        <v>114.11349999999999</v>
      </c>
      <c r="AO63" s="104">
        <v>114.01349999999999</v>
      </c>
      <c r="AP63" s="104">
        <v>114.01349999999999</v>
      </c>
      <c r="AR63" s="104">
        <f t="shared" si="33"/>
        <v>9.375</v>
      </c>
      <c r="AT63" s="104">
        <v>0.97449999999999437</v>
      </c>
      <c r="AU63" s="104">
        <v>0.97449999999999437</v>
      </c>
      <c r="AV63" s="104"/>
      <c r="AW63" s="104">
        <f t="shared" si="30"/>
        <v>0.97449999999999437</v>
      </c>
      <c r="AX63" s="104"/>
      <c r="AY63" s="104"/>
      <c r="AZ63" s="104"/>
      <c r="BD63" s="174"/>
    </row>
    <row r="64" spans="1:78">
      <c r="A64" s="249"/>
      <c r="B64" s="242" t="s">
        <v>59</v>
      </c>
      <c r="C64" s="193"/>
      <c r="D64" s="277">
        <v>0</v>
      </c>
      <c r="E64" s="277">
        <v>0</v>
      </c>
      <c r="F64" s="277">
        <v>0</v>
      </c>
      <c r="G64" s="277">
        <v>0</v>
      </c>
      <c r="H64" s="277">
        <v>0</v>
      </c>
      <c r="I64" s="276" t="s">
        <v>14</v>
      </c>
      <c r="J64" s="276" t="s">
        <v>14</v>
      </c>
      <c r="K64" s="279">
        <v>0</v>
      </c>
      <c r="O64" s="320"/>
      <c r="P64" s="312" t="s">
        <v>59</v>
      </c>
      <c r="Q64" s="316"/>
      <c r="R64" s="277">
        <v>-1.5</v>
      </c>
      <c r="S64" s="277">
        <v>-1.5</v>
      </c>
      <c r="T64" s="277">
        <v>-1.5</v>
      </c>
      <c r="U64" s="277">
        <v>-1.5</v>
      </c>
      <c r="V64" s="277">
        <v>-2</v>
      </c>
      <c r="W64" s="954">
        <v>-2.5</v>
      </c>
      <c r="X64" s="954" t="s">
        <v>14</v>
      </c>
      <c r="Y64" s="279"/>
      <c r="AM64" s="104">
        <f t="shared" si="32"/>
        <v>9.5</v>
      </c>
      <c r="AN64" s="104">
        <v>114.36349999999999</v>
      </c>
      <c r="AO64" s="104">
        <v>114.26349999999999</v>
      </c>
      <c r="AP64" s="104">
        <v>114.26349999999999</v>
      </c>
      <c r="AR64" s="104">
        <f t="shared" si="33"/>
        <v>9.5</v>
      </c>
      <c r="AT64" s="104">
        <v>0.97449999999999437</v>
      </c>
      <c r="AU64" s="104">
        <v>0.97449999999999437</v>
      </c>
      <c r="AV64" s="104"/>
      <c r="AW64" s="104">
        <f t="shared" si="30"/>
        <v>0.97449999999999437</v>
      </c>
      <c r="AX64" s="104"/>
      <c r="AY64" s="104"/>
      <c r="AZ64" s="104"/>
      <c r="BD64" s="174"/>
    </row>
    <row r="65" spans="1:56">
      <c r="A65" s="253" t="s">
        <v>61</v>
      </c>
      <c r="B65" s="237" t="s">
        <v>269</v>
      </c>
      <c r="C65" s="246"/>
      <c r="D65" s="275">
        <v>0</v>
      </c>
      <c r="E65" s="275">
        <v>0</v>
      </c>
      <c r="F65" s="275">
        <v>0</v>
      </c>
      <c r="G65" s="275">
        <v>0</v>
      </c>
      <c r="H65" s="275">
        <v>0</v>
      </c>
      <c r="I65" s="275">
        <v>0</v>
      </c>
      <c r="J65" s="276" t="s">
        <v>14</v>
      </c>
      <c r="K65" s="280">
        <v>0</v>
      </c>
      <c r="O65" s="324" t="s">
        <v>61</v>
      </c>
      <c r="P65" s="305" t="s">
        <v>529</v>
      </c>
      <c r="Q65" s="318"/>
      <c r="R65" s="275">
        <v>-0.375</v>
      </c>
      <c r="S65" s="275">
        <v>-0.375</v>
      </c>
      <c r="T65" s="275">
        <v>-0.375</v>
      </c>
      <c r="U65" s="275">
        <v>-0.5</v>
      </c>
      <c r="V65" s="319">
        <v>-0.75</v>
      </c>
      <c r="W65" s="319">
        <v>-1.25</v>
      </c>
      <c r="X65" s="275">
        <v>-2.5</v>
      </c>
      <c r="Y65" s="280"/>
      <c r="AM65" s="104">
        <f t="shared" si="32"/>
        <v>9.625</v>
      </c>
      <c r="AN65" s="104">
        <v>114.61349999999999</v>
      </c>
      <c r="AO65" s="104">
        <v>114.51349999999999</v>
      </c>
      <c r="AP65" s="104">
        <v>114.51349999999999</v>
      </c>
      <c r="AR65" s="104">
        <f t="shared" si="33"/>
        <v>9.625</v>
      </c>
      <c r="AT65" s="104">
        <v>0.97449999999999437</v>
      </c>
      <c r="AU65" s="104">
        <v>0.97449999999999437</v>
      </c>
      <c r="AV65" s="104"/>
      <c r="AW65" s="104">
        <f t="shared" si="30"/>
        <v>0.97449999999999437</v>
      </c>
      <c r="AX65" s="104"/>
      <c r="AY65" s="104"/>
      <c r="AZ65" s="104"/>
      <c r="BD65" s="174"/>
    </row>
    <row r="66" spans="1:56">
      <c r="A66" s="254"/>
      <c r="B66" s="242" t="s">
        <v>270</v>
      </c>
      <c r="C66" s="193"/>
      <c r="D66" s="277">
        <v>0</v>
      </c>
      <c r="E66" s="277">
        <v>0</v>
      </c>
      <c r="F66" s="277">
        <v>0</v>
      </c>
      <c r="G66" s="277">
        <v>0</v>
      </c>
      <c r="H66" s="277">
        <v>0</v>
      </c>
      <c r="I66" s="277">
        <v>0</v>
      </c>
      <c r="J66" s="276" t="s">
        <v>14</v>
      </c>
      <c r="K66" s="279">
        <v>0</v>
      </c>
      <c r="O66" s="325"/>
      <c r="P66" s="312" t="s">
        <v>530</v>
      </c>
      <c r="Q66" s="316"/>
      <c r="R66" s="277">
        <v>-0.75</v>
      </c>
      <c r="S66" s="277">
        <v>-0.75</v>
      </c>
      <c r="T66" s="277">
        <v>-0.75</v>
      </c>
      <c r="U66" s="277">
        <v>-0.875</v>
      </c>
      <c r="V66" s="326">
        <v>-1.25</v>
      </c>
      <c r="W66" s="326">
        <v>-1.75</v>
      </c>
      <c r="X66" s="277" t="s">
        <v>14</v>
      </c>
      <c r="Y66" s="279"/>
      <c r="AY66" s="104"/>
    </row>
    <row r="67" spans="1:56">
      <c r="A67" s="225" t="s">
        <v>67</v>
      </c>
      <c r="B67" s="237" t="s">
        <v>68</v>
      </c>
      <c r="C67" s="246"/>
      <c r="D67" s="276">
        <v>0</v>
      </c>
      <c r="E67" s="275">
        <v>0</v>
      </c>
      <c r="F67" s="275">
        <v>0</v>
      </c>
      <c r="G67" s="275">
        <v>0</v>
      </c>
      <c r="H67" s="275">
        <v>0</v>
      </c>
      <c r="I67" s="275">
        <v>0</v>
      </c>
      <c r="J67" s="276">
        <v>0</v>
      </c>
      <c r="K67" s="280">
        <v>0</v>
      </c>
      <c r="O67" s="292" t="s">
        <v>67</v>
      </c>
      <c r="P67" s="305" t="s">
        <v>68</v>
      </c>
      <c r="Q67" s="318"/>
      <c r="R67" s="276">
        <v>-0.125</v>
      </c>
      <c r="S67" s="275">
        <v>-0.125</v>
      </c>
      <c r="T67" s="275">
        <v>-0.125</v>
      </c>
      <c r="U67" s="275">
        <v>-0.25</v>
      </c>
      <c r="V67" s="319">
        <v>-0.5</v>
      </c>
      <c r="W67" s="319">
        <v>-0.75</v>
      </c>
      <c r="X67" s="275">
        <v>-1.25</v>
      </c>
      <c r="Y67" s="280"/>
      <c r="AY67" s="104"/>
    </row>
    <row r="68" spans="1:56">
      <c r="A68" s="225"/>
      <c r="B68" s="240" t="s">
        <v>209</v>
      </c>
      <c r="C68" s="189"/>
      <c r="D68" s="276">
        <v>0</v>
      </c>
      <c r="E68" s="276">
        <v>0</v>
      </c>
      <c r="F68" s="276">
        <v>0</v>
      </c>
      <c r="G68" s="276">
        <v>0</v>
      </c>
      <c r="H68" s="276">
        <v>0</v>
      </c>
      <c r="I68" s="276">
        <v>0</v>
      </c>
      <c r="J68" s="276" t="s">
        <v>14</v>
      </c>
      <c r="K68" s="280">
        <v>0</v>
      </c>
      <c r="O68" s="292"/>
      <c r="P68" s="309" t="s">
        <v>209</v>
      </c>
      <c r="Q68" s="321"/>
      <c r="R68" s="276">
        <v>-1.375</v>
      </c>
      <c r="S68" s="276">
        <v>-1.375</v>
      </c>
      <c r="T68" s="276">
        <v>-1.375</v>
      </c>
      <c r="U68" s="276">
        <v>-1.375</v>
      </c>
      <c r="V68" s="276">
        <v>-1.375</v>
      </c>
      <c r="W68" s="276">
        <v>-1.375</v>
      </c>
      <c r="X68" s="276">
        <v>-3</v>
      </c>
      <c r="Y68" s="280"/>
      <c r="AY68" s="104"/>
    </row>
    <row r="69" spans="1:56">
      <c r="A69" s="254"/>
      <c r="B69" s="242" t="s">
        <v>69</v>
      </c>
      <c r="C69" s="193"/>
      <c r="D69" s="277">
        <v>0</v>
      </c>
      <c r="E69" s="277">
        <v>0</v>
      </c>
      <c r="F69" s="277">
        <v>0</v>
      </c>
      <c r="G69" s="277">
        <v>0</v>
      </c>
      <c r="H69" s="277">
        <v>0</v>
      </c>
      <c r="I69" s="277">
        <v>0</v>
      </c>
      <c r="J69" s="277">
        <v>0</v>
      </c>
      <c r="K69" s="279">
        <v>0</v>
      </c>
      <c r="O69" s="325"/>
      <c r="P69" s="312" t="s">
        <v>69</v>
      </c>
      <c r="Q69" s="316"/>
      <c r="R69" s="277">
        <v>-0.5</v>
      </c>
      <c r="S69" s="277">
        <v>-0.5</v>
      </c>
      <c r="T69" s="277">
        <v>-0.5</v>
      </c>
      <c r="U69" s="277">
        <v>-0.5</v>
      </c>
      <c r="V69" s="277">
        <v>-0.625</v>
      </c>
      <c r="W69" s="277">
        <v>-0.75</v>
      </c>
      <c r="X69" s="277">
        <v>-1.25</v>
      </c>
      <c r="Y69" s="279"/>
      <c r="AY69" s="104"/>
    </row>
    <row r="70" spans="1:56">
      <c r="A70" s="255" t="s">
        <v>152</v>
      </c>
      <c r="B70" s="237" t="s">
        <v>153</v>
      </c>
      <c r="C70" s="256"/>
      <c r="D70" s="276">
        <v>0</v>
      </c>
      <c r="E70" s="275">
        <v>0</v>
      </c>
      <c r="F70" s="275">
        <v>0</v>
      </c>
      <c r="G70" s="275">
        <v>0</v>
      </c>
      <c r="H70" s="275">
        <v>0</v>
      </c>
      <c r="I70" s="275">
        <v>0</v>
      </c>
      <c r="J70" s="282">
        <v>0</v>
      </c>
      <c r="K70" s="279">
        <v>0</v>
      </c>
      <c r="O70" s="327" t="s">
        <v>152</v>
      </c>
      <c r="P70" s="305" t="s">
        <v>153</v>
      </c>
      <c r="Q70" s="328"/>
      <c r="R70" s="276">
        <v>0</v>
      </c>
      <c r="S70" s="275">
        <v>0</v>
      </c>
      <c r="T70" s="275">
        <v>0</v>
      </c>
      <c r="U70" s="275">
        <v>0</v>
      </c>
      <c r="V70" s="275">
        <v>0</v>
      </c>
      <c r="W70" s="275">
        <v>-0.25</v>
      </c>
      <c r="X70" s="282">
        <v>-0.5</v>
      </c>
      <c r="Y70" s="279"/>
      <c r="AY70" s="104"/>
    </row>
    <row r="71" spans="1:56">
      <c r="A71" s="257" t="s">
        <v>70</v>
      </c>
      <c r="B71" s="258" t="s">
        <v>271</v>
      </c>
      <c r="C71" s="259"/>
      <c r="D71" s="269">
        <v>0</v>
      </c>
      <c r="E71" s="269">
        <v>0</v>
      </c>
      <c r="F71" s="269">
        <v>0</v>
      </c>
      <c r="G71" s="269">
        <v>0</v>
      </c>
      <c r="H71" s="269">
        <v>0</v>
      </c>
      <c r="I71" s="269">
        <v>0</v>
      </c>
      <c r="J71" s="269">
        <v>0</v>
      </c>
      <c r="K71" s="283">
        <v>0</v>
      </c>
      <c r="O71" s="329" t="s">
        <v>70</v>
      </c>
      <c r="P71" s="330" t="s">
        <v>271</v>
      </c>
      <c r="Q71" s="331"/>
      <c r="R71" s="269">
        <v>-0.25</v>
      </c>
      <c r="S71" s="269">
        <v>-0.25</v>
      </c>
      <c r="T71" s="269">
        <v>-0.25</v>
      </c>
      <c r="U71" s="269">
        <v>-0.25</v>
      </c>
      <c r="V71" s="269">
        <v>-0.25</v>
      </c>
      <c r="W71" s="269">
        <v>-0.375</v>
      </c>
      <c r="X71" s="269">
        <v>-0.5</v>
      </c>
      <c r="Y71" s="283"/>
      <c r="AY71" s="104"/>
    </row>
    <row r="72" spans="1:56">
      <c r="A72" s="260"/>
      <c r="B72" s="242" t="s">
        <v>155</v>
      </c>
      <c r="C72" s="243"/>
      <c r="D72" s="277">
        <v>0</v>
      </c>
      <c r="E72" s="277">
        <v>0</v>
      </c>
      <c r="F72" s="277">
        <v>0</v>
      </c>
      <c r="G72" s="277">
        <v>0</v>
      </c>
      <c r="H72" s="277">
        <v>0</v>
      </c>
      <c r="I72" s="277">
        <v>0</v>
      </c>
      <c r="J72" s="277">
        <v>0.5</v>
      </c>
      <c r="K72" s="284">
        <v>0</v>
      </c>
      <c r="O72" s="332"/>
      <c r="P72" s="312" t="s">
        <v>155</v>
      </c>
      <c r="Q72" s="313"/>
      <c r="R72" s="326">
        <v>-0.5</v>
      </c>
      <c r="S72" s="326">
        <v>-0.5</v>
      </c>
      <c r="T72" s="326">
        <v>-0.5</v>
      </c>
      <c r="U72" s="326">
        <v>-0.5</v>
      </c>
      <c r="V72" s="326">
        <v>-0.625</v>
      </c>
      <c r="W72" s="326">
        <v>-0.75</v>
      </c>
      <c r="X72" s="326">
        <v>-1.25</v>
      </c>
      <c r="Y72" s="284"/>
      <c r="AY72" s="104"/>
    </row>
    <row r="73" spans="1:56">
      <c r="A73" s="225"/>
      <c r="B73" s="240" t="s">
        <v>112</v>
      </c>
      <c r="C73" s="241"/>
      <c r="D73" s="276">
        <v>0</v>
      </c>
      <c r="E73" s="276">
        <v>0</v>
      </c>
      <c r="F73" s="276">
        <v>0</v>
      </c>
      <c r="G73" s="276">
        <v>0</v>
      </c>
      <c r="H73" s="276">
        <v>0</v>
      </c>
      <c r="I73" s="276">
        <v>0</v>
      </c>
      <c r="J73" s="276">
        <v>0</v>
      </c>
      <c r="K73" s="280">
        <v>0</v>
      </c>
      <c r="O73" s="292"/>
      <c r="P73" s="309" t="s">
        <v>112</v>
      </c>
      <c r="Q73" s="310"/>
      <c r="R73" s="276">
        <v>1</v>
      </c>
      <c r="S73" s="276">
        <v>1</v>
      </c>
      <c r="T73" s="276">
        <v>1</v>
      </c>
      <c r="U73" s="276">
        <v>1</v>
      </c>
      <c r="V73" s="276">
        <v>1.125</v>
      </c>
      <c r="W73" s="276">
        <v>1.125</v>
      </c>
      <c r="X73" s="276">
        <v>1.125</v>
      </c>
      <c r="Y73" s="276"/>
      <c r="AC73" s="309" t="s">
        <v>112</v>
      </c>
      <c r="AD73" s="1041">
        <v>1</v>
      </c>
      <c r="AE73" s="1041">
        <v>1</v>
      </c>
      <c r="AF73" s="1041">
        <v>1</v>
      </c>
      <c r="AG73" s="1041">
        <v>1</v>
      </c>
      <c r="AH73" s="1041">
        <v>1.125</v>
      </c>
      <c r="AI73" s="1041">
        <v>1.125</v>
      </c>
      <c r="AJ73" s="1042">
        <v>1.125</v>
      </c>
      <c r="AK73" s="1043">
        <v>1</v>
      </c>
      <c r="AY73" s="104"/>
    </row>
    <row r="74" spans="1:56">
      <c r="A74" s="261" t="s">
        <v>156</v>
      </c>
      <c r="B74" s="240" t="s">
        <v>113</v>
      </c>
      <c r="C74" s="241"/>
      <c r="D74" s="276">
        <v>0</v>
      </c>
      <c r="E74" s="276">
        <v>0</v>
      </c>
      <c r="F74" s="276">
        <v>0</v>
      </c>
      <c r="G74" s="276">
        <v>0</v>
      </c>
      <c r="H74" s="276">
        <v>0</v>
      </c>
      <c r="I74" s="276">
        <v>0</v>
      </c>
      <c r="J74" s="276">
        <v>0</v>
      </c>
      <c r="K74" s="280">
        <v>0</v>
      </c>
      <c r="O74" s="333" t="s">
        <v>156</v>
      </c>
      <c r="P74" s="309" t="s">
        <v>113</v>
      </c>
      <c r="Q74" s="310"/>
      <c r="R74" s="276">
        <v>0.75</v>
      </c>
      <c r="S74" s="276">
        <v>0.75</v>
      </c>
      <c r="T74" s="276">
        <v>0.75</v>
      </c>
      <c r="U74" s="276">
        <v>0.75</v>
      </c>
      <c r="V74" s="276">
        <v>0.875</v>
      </c>
      <c r="W74" s="276">
        <v>0.875</v>
      </c>
      <c r="X74" s="276">
        <v>0.875</v>
      </c>
      <c r="Y74" s="276"/>
      <c r="AC74" s="309" t="s">
        <v>113</v>
      </c>
      <c r="AD74" s="1041">
        <v>0.75</v>
      </c>
      <c r="AE74" s="1041">
        <v>0.75</v>
      </c>
      <c r="AF74" s="1041">
        <v>0.75</v>
      </c>
      <c r="AG74" s="1041">
        <v>0.75</v>
      </c>
      <c r="AH74" s="1041">
        <v>0.875</v>
      </c>
      <c r="AI74" s="1041">
        <v>0.875</v>
      </c>
      <c r="AJ74" s="1042">
        <v>0.875</v>
      </c>
      <c r="AK74" s="1044">
        <v>0.75</v>
      </c>
      <c r="AY74" s="104"/>
    </row>
    <row r="75" spans="1:56">
      <c r="A75" s="225" t="s">
        <v>157</v>
      </c>
      <c r="B75" s="240" t="s">
        <v>7</v>
      </c>
      <c r="C75" s="241"/>
      <c r="D75" s="276">
        <v>0.25</v>
      </c>
      <c r="E75" s="276">
        <v>0.25</v>
      </c>
      <c r="F75" s="276">
        <v>0.25</v>
      </c>
      <c r="G75" s="276">
        <v>0.25</v>
      </c>
      <c r="H75" s="276">
        <v>0.375</v>
      </c>
      <c r="I75" s="276">
        <v>0.375</v>
      </c>
      <c r="J75" s="276">
        <v>0.375</v>
      </c>
      <c r="K75" s="280">
        <v>0</v>
      </c>
      <c r="O75" s="292" t="s">
        <v>157</v>
      </c>
      <c r="P75" s="309" t="s">
        <v>7</v>
      </c>
      <c r="Q75" s="310"/>
      <c r="R75" s="286">
        <v>0.25</v>
      </c>
      <c r="S75" s="286">
        <v>0.25</v>
      </c>
      <c r="T75" s="286">
        <v>0.25</v>
      </c>
      <c r="U75" s="286">
        <v>0.25</v>
      </c>
      <c r="V75" s="286">
        <v>0.25</v>
      </c>
      <c r="W75" s="286">
        <v>0.25</v>
      </c>
      <c r="X75" s="286">
        <v>0.25</v>
      </c>
      <c r="Y75" s="286"/>
      <c r="AC75" s="309" t="s">
        <v>7</v>
      </c>
      <c r="AD75" s="208">
        <v>0.25</v>
      </c>
      <c r="AE75" s="208">
        <v>0.25</v>
      </c>
      <c r="AF75" s="208">
        <v>0.25</v>
      </c>
      <c r="AG75" s="208">
        <v>0.25</v>
      </c>
      <c r="AH75" s="208">
        <v>0.25</v>
      </c>
      <c r="AI75" s="208">
        <v>0.25</v>
      </c>
      <c r="AJ75" s="208">
        <v>0.25</v>
      </c>
      <c r="AK75" s="1044">
        <v>0.25</v>
      </c>
      <c r="AY75" s="104"/>
    </row>
    <row r="76" spans="1:56" ht="16.5">
      <c r="A76" s="225" t="s">
        <v>272</v>
      </c>
      <c r="B76" s="240" t="s">
        <v>9</v>
      </c>
      <c r="C76" s="241"/>
      <c r="D76" s="276">
        <v>0.375</v>
      </c>
      <c r="E76" s="276">
        <v>0.375</v>
      </c>
      <c r="F76" s="276">
        <v>0.375</v>
      </c>
      <c r="G76" s="276">
        <v>0.375</v>
      </c>
      <c r="H76" s="276">
        <v>0.625</v>
      </c>
      <c r="I76" s="276">
        <v>0.625</v>
      </c>
      <c r="J76" s="276">
        <v>0.625</v>
      </c>
      <c r="K76" s="280">
        <v>0</v>
      </c>
      <c r="O76" s="292" t="s">
        <v>272</v>
      </c>
      <c r="P76" s="309" t="s">
        <v>9</v>
      </c>
      <c r="Q76" s="310"/>
      <c r="R76" s="276">
        <v>-0.375</v>
      </c>
      <c r="S76" s="276">
        <v>-0.375</v>
      </c>
      <c r="T76" s="276">
        <v>-0.375</v>
      </c>
      <c r="U76" s="276">
        <v>-0.375</v>
      </c>
      <c r="V76" s="276">
        <v>-0.5</v>
      </c>
      <c r="W76" s="276">
        <v>-0.5</v>
      </c>
      <c r="X76" s="276">
        <v>-0.5</v>
      </c>
      <c r="Y76" s="276"/>
      <c r="AC76" s="309" t="s">
        <v>9</v>
      </c>
      <c r="AD76" s="208">
        <v>-0.375</v>
      </c>
      <c r="AE76" s="208">
        <v>-0.375</v>
      </c>
      <c r="AF76" s="208">
        <v>-0.375</v>
      </c>
      <c r="AG76" s="208">
        <v>-0.375</v>
      </c>
      <c r="AH76" s="208">
        <v>-0.5</v>
      </c>
      <c r="AI76" s="208">
        <v>-0.5</v>
      </c>
      <c r="AJ76" s="208">
        <v>-0.5</v>
      </c>
      <c r="AK76" s="1044">
        <v>-0.5</v>
      </c>
    </row>
    <row r="77" spans="1:56">
      <c r="A77" s="225"/>
      <c r="B77" s="240" t="s">
        <v>11</v>
      </c>
      <c r="C77" s="241"/>
      <c r="D77" s="276">
        <v>0.625</v>
      </c>
      <c r="E77" s="276">
        <v>0.625</v>
      </c>
      <c r="F77" s="276">
        <v>0.875</v>
      </c>
      <c r="G77" s="276">
        <v>0.875</v>
      </c>
      <c r="H77" s="276">
        <v>1.125</v>
      </c>
      <c r="I77" s="276">
        <v>1.125</v>
      </c>
      <c r="J77" s="276">
        <v>1.125</v>
      </c>
      <c r="K77" s="280">
        <v>0</v>
      </c>
      <c r="O77" s="292"/>
      <c r="P77" s="309" t="s">
        <v>11</v>
      </c>
      <c r="Q77" s="310"/>
      <c r="R77" s="276">
        <v>-1.125</v>
      </c>
      <c r="S77" s="276">
        <v>-1.125</v>
      </c>
      <c r="T77" s="276">
        <v>-1.375</v>
      </c>
      <c r="U77" s="276">
        <v>-1.375</v>
      </c>
      <c r="V77" s="276">
        <v>-1.6250000000000002</v>
      </c>
      <c r="W77" s="276">
        <v>-1.6250000000000002</v>
      </c>
      <c r="X77" s="276">
        <v>-1.6250000000000002</v>
      </c>
      <c r="Y77" s="276"/>
      <c r="AC77" s="309" t="s">
        <v>11</v>
      </c>
      <c r="AD77" s="208">
        <v>-1.125</v>
      </c>
      <c r="AE77" s="208">
        <v>-1.125</v>
      </c>
      <c r="AF77" s="208">
        <v>-1.375</v>
      </c>
      <c r="AG77" s="208">
        <v>-1.375</v>
      </c>
      <c r="AH77" s="208">
        <v>-1.6250000000000002</v>
      </c>
      <c r="AI77" s="208">
        <v>-1.6250000000000002</v>
      </c>
      <c r="AJ77" s="208">
        <v>-1.6250000000000002</v>
      </c>
      <c r="AK77" s="1044">
        <v>-1.6250000000000002</v>
      </c>
    </row>
    <row r="78" spans="1:56">
      <c r="A78" s="225"/>
      <c r="B78" s="240" t="s">
        <v>114</v>
      </c>
      <c r="C78" s="241"/>
      <c r="D78" s="287">
        <v>0.75</v>
      </c>
      <c r="E78" s="287">
        <v>0.75</v>
      </c>
      <c r="F78" s="287">
        <v>1</v>
      </c>
      <c r="G78" s="287">
        <v>1</v>
      </c>
      <c r="H78" s="287">
        <v>1.25</v>
      </c>
      <c r="I78" s="287">
        <v>1.25</v>
      </c>
      <c r="J78" s="287">
        <v>1.25</v>
      </c>
      <c r="K78" s="288">
        <v>0</v>
      </c>
      <c r="O78" s="292"/>
      <c r="P78" s="309" t="s">
        <v>114</v>
      </c>
      <c r="Q78" s="310"/>
      <c r="R78" s="276">
        <v>-1.7500000000000002</v>
      </c>
      <c r="S78" s="276">
        <v>-1.7500000000000002</v>
      </c>
      <c r="T78" s="276">
        <v>-2</v>
      </c>
      <c r="U78" s="276">
        <v>-2</v>
      </c>
      <c r="V78" s="276">
        <v>-2.25</v>
      </c>
      <c r="W78" s="276">
        <v>-2.25</v>
      </c>
      <c r="X78" s="276">
        <v>-2.25</v>
      </c>
      <c r="Y78" s="276"/>
      <c r="AC78" s="309" t="s">
        <v>114</v>
      </c>
      <c r="AD78" s="208">
        <v>-1.7500000000000002</v>
      </c>
      <c r="AE78" s="208">
        <v>-1.7500000000000002</v>
      </c>
      <c r="AF78" s="208">
        <v>-2</v>
      </c>
      <c r="AG78" s="208">
        <v>-2</v>
      </c>
      <c r="AH78" s="208">
        <v>-2.25</v>
      </c>
      <c r="AI78" s="208">
        <v>-2.25</v>
      </c>
      <c r="AJ78" s="212">
        <v>-2.25</v>
      </c>
      <c r="AK78" s="1045">
        <v>-2.25</v>
      </c>
    </row>
    <row r="79" spans="1:56">
      <c r="A79" s="253"/>
      <c r="B79" s="237" t="s">
        <v>112</v>
      </c>
      <c r="C79" s="238"/>
      <c r="D79" s="275">
        <v>0</v>
      </c>
      <c r="E79" s="275">
        <v>0</v>
      </c>
      <c r="F79" s="275">
        <v>0</v>
      </c>
      <c r="G79" s="275">
        <v>0</v>
      </c>
      <c r="H79" s="275">
        <v>0</v>
      </c>
      <c r="I79" s="275">
        <v>-0.125</v>
      </c>
      <c r="J79" s="275">
        <v>-0.25</v>
      </c>
      <c r="K79" s="281">
        <v>0</v>
      </c>
      <c r="O79" s="324"/>
      <c r="P79" s="305" t="s">
        <v>112</v>
      </c>
      <c r="Q79" s="306"/>
      <c r="R79" s="319">
        <v>0.75</v>
      </c>
      <c r="S79" s="319">
        <v>0.75</v>
      </c>
      <c r="T79" s="319">
        <v>0.75</v>
      </c>
      <c r="U79" s="319">
        <v>0.75</v>
      </c>
      <c r="V79" s="319">
        <v>0.875</v>
      </c>
      <c r="W79" s="319">
        <v>1</v>
      </c>
      <c r="X79" s="319">
        <v>1.125</v>
      </c>
      <c r="Y79" s="319"/>
    </row>
    <row r="80" spans="1:56">
      <c r="A80" s="228"/>
      <c r="B80" s="240" t="s">
        <v>113</v>
      </c>
      <c r="C80" s="241"/>
      <c r="D80" s="276">
        <v>0</v>
      </c>
      <c r="E80" s="276">
        <v>0</v>
      </c>
      <c r="F80" s="276">
        <v>0</v>
      </c>
      <c r="G80" s="276">
        <v>0</v>
      </c>
      <c r="H80" s="276">
        <v>0</v>
      </c>
      <c r="I80" s="276">
        <v>0</v>
      </c>
      <c r="J80" s="276">
        <v>-0.125</v>
      </c>
      <c r="K80" s="280">
        <v>0</v>
      </c>
      <c r="O80" s="296"/>
      <c r="P80" s="309" t="s">
        <v>113</v>
      </c>
      <c r="Q80" s="310"/>
      <c r="R80" s="286">
        <v>0.5</v>
      </c>
      <c r="S80" s="286">
        <v>0.5</v>
      </c>
      <c r="T80" s="286">
        <v>0.5</v>
      </c>
      <c r="U80" s="286">
        <v>0.5</v>
      </c>
      <c r="V80" s="286">
        <v>0.625</v>
      </c>
      <c r="W80" s="286">
        <v>0.625</v>
      </c>
      <c r="X80" s="286">
        <v>0.75</v>
      </c>
      <c r="Y80" s="286"/>
    </row>
    <row r="81" spans="1:25">
      <c r="A81" s="225" t="s">
        <v>157</v>
      </c>
      <c r="B81" s="240" t="s">
        <v>7</v>
      </c>
      <c r="C81" s="241"/>
      <c r="D81" s="276">
        <v>0.25</v>
      </c>
      <c r="E81" s="276">
        <v>0.25</v>
      </c>
      <c r="F81" s="276">
        <v>0.25</v>
      </c>
      <c r="G81" s="276">
        <v>0.25</v>
      </c>
      <c r="H81" s="276">
        <v>0.375</v>
      </c>
      <c r="I81" s="276">
        <v>0.375</v>
      </c>
      <c r="J81" s="276">
        <v>0.375</v>
      </c>
      <c r="K81" s="280">
        <v>0</v>
      </c>
      <c r="O81" s="292" t="s">
        <v>157</v>
      </c>
      <c r="P81" s="309" t="s">
        <v>7</v>
      </c>
      <c r="Q81" s="310"/>
      <c r="R81" s="276">
        <v>0</v>
      </c>
      <c r="S81" s="276">
        <v>0</v>
      </c>
      <c r="T81" s="276">
        <v>0</v>
      </c>
      <c r="U81" s="276">
        <v>0</v>
      </c>
      <c r="V81" s="276">
        <v>0</v>
      </c>
      <c r="W81" s="276">
        <v>0</v>
      </c>
      <c r="X81" s="276">
        <v>0</v>
      </c>
      <c r="Y81" s="276"/>
    </row>
    <row r="82" spans="1:25" ht="16.5">
      <c r="A82" s="225" t="s">
        <v>272</v>
      </c>
      <c r="B82" s="240" t="s">
        <v>9</v>
      </c>
      <c r="C82" s="241"/>
      <c r="D82" s="276">
        <v>0.25</v>
      </c>
      <c r="E82" s="276">
        <v>0.25</v>
      </c>
      <c r="F82" s="276">
        <v>0.25</v>
      </c>
      <c r="G82" s="276">
        <v>0.25</v>
      </c>
      <c r="H82" s="276">
        <v>0.5</v>
      </c>
      <c r="I82" s="276">
        <v>0.5</v>
      </c>
      <c r="J82" s="276">
        <v>0.5</v>
      </c>
      <c r="K82" s="280">
        <v>0</v>
      </c>
      <c r="O82" s="292" t="s">
        <v>272</v>
      </c>
      <c r="P82" s="309" t="s">
        <v>9</v>
      </c>
      <c r="Q82" s="310"/>
      <c r="R82" s="276">
        <v>-0.5</v>
      </c>
      <c r="S82" s="276">
        <v>-0.5</v>
      </c>
      <c r="T82" s="276">
        <v>-0.5</v>
      </c>
      <c r="U82" s="276">
        <v>-0.5</v>
      </c>
      <c r="V82" s="276">
        <v>-0.625</v>
      </c>
      <c r="W82" s="276">
        <v>-0.625</v>
      </c>
      <c r="X82" s="276">
        <v>-0.625</v>
      </c>
      <c r="Y82" s="276"/>
    </row>
    <row r="83" spans="1:25">
      <c r="A83" s="225" t="s">
        <v>273</v>
      </c>
      <c r="B83" s="240" t="s">
        <v>11</v>
      </c>
      <c r="C83" s="241"/>
      <c r="D83" s="276">
        <v>0.625</v>
      </c>
      <c r="E83" s="276">
        <v>0.625</v>
      </c>
      <c r="F83" s="276">
        <v>0.875</v>
      </c>
      <c r="G83" s="276">
        <v>0.875</v>
      </c>
      <c r="H83" s="276">
        <v>1.125</v>
      </c>
      <c r="I83" s="276">
        <v>1.125</v>
      </c>
      <c r="J83" s="276">
        <v>1.125</v>
      </c>
      <c r="K83" s="280">
        <v>0</v>
      </c>
      <c r="O83" s="292" t="s">
        <v>273</v>
      </c>
      <c r="P83" s="309" t="s">
        <v>11</v>
      </c>
      <c r="Q83" s="310"/>
      <c r="R83" s="276">
        <v>-1.25</v>
      </c>
      <c r="S83" s="276">
        <v>-1.25</v>
      </c>
      <c r="T83" s="276">
        <v>-1.5</v>
      </c>
      <c r="U83" s="276">
        <v>-1.5</v>
      </c>
      <c r="V83" s="276">
        <v>-1.7500000000000002</v>
      </c>
      <c r="W83" s="276">
        <v>-1.7500000000000002</v>
      </c>
      <c r="X83" s="276">
        <v>-1.7500000000000002</v>
      </c>
      <c r="Y83" s="276"/>
    </row>
    <row r="84" spans="1:25">
      <c r="A84" s="254"/>
      <c r="B84" s="242" t="s">
        <v>114</v>
      </c>
      <c r="C84" s="243"/>
      <c r="D84" s="287">
        <v>0.75</v>
      </c>
      <c r="E84" s="287">
        <v>0.75</v>
      </c>
      <c r="F84" s="287">
        <v>1</v>
      </c>
      <c r="G84" s="287">
        <v>1</v>
      </c>
      <c r="H84" s="287">
        <v>1.25</v>
      </c>
      <c r="I84" s="287">
        <v>1.25</v>
      </c>
      <c r="J84" s="287">
        <v>1.25</v>
      </c>
      <c r="K84" s="279">
        <v>0</v>
      </c>
      <c r="O84" s="325"/>
      <c r="P84" s="312" t="s">
        <v>114</v>
      </c>
      <c r="Q84" s="313"/>
      <c r="R84" s="277">
        <v>-1.7500000000000002</v>
      </c>
      <c r="S84" s="277">
        <v>-1.7500000000000002</v>
      </c>
      <c r="T84" s="277">
        <v>-2</v>
      </c>
      <c r="U84" s="277">
        <v>-2</v>
      </c>
      <c r="V84" s="277">
        <v>-2.25</v>
      </c>
      <c r="W84" s="277">
        <v>-2.25</v>
      </c>
      <c r="X84" s="277">
        <v>-2.25</v>
      </c>
      <c r="Y84" s="277"/>
    </row>
    <row r="85" spans="1:25">
      <c r="A85" s="262" t="s">
        <v>73</v>
      </c>
      <c r="B85" s="263" t="s">
        <v>74</v>
      </c>
      <c r="C85" s="264"/>
      <c r="D85" s="278">
        <v>0</v>
      </c>
      <c r="E85" s="278">
        <v>0</v>
      </c>
      <c r="F85" s="278">
        <v>0</v>
      </c>
      <c r="G85" s="278">
        <v>0</v>
      </c>
      <c r="H85" s="278">
        <v>0</v>
      </c>
      <c r="I85" s="278">
        <v>0</v>
      </c>
      <c r="J85" s="278">
        <v>0</v>
      </c>
      <c r="K85" s="285">
        <v>0</v>
      </c>
      <c r="O85" s="334" t="s">
        <v>73</v>
      </c>
      <c r="P85" s="335" t="s">
        <v>74</v>
      </c>
      <c r="Q85" s="336"/>
      <c r="R85" s="278">
        <v>-0.25</v>
      </c>
      <c r="S85" s="278">
        <v>-0.25</v>
      </c>
      <c r="T85" s="278">
        <v>-0.25</v>
      </c>
      <c r="U85" s="278">
        <v>-0.25</v>
      </c>
      <c r="V85" s="278">
        <v>-0.25</v>
      </c>
      <c r="W85" s="278">
        <v>-0.25</v>
      </c>
      <c r="X85" s="278">
        <v>-0.25</v>
      </c>
      <c r="Y85" s="285"/>
    </row>
    <row r="86" spans="1:25">
      <c r="O86" s="337"/>
      <c r="P86" s="337"/>
      <c r="Q86" s="337"/>
      <c r="R86" s="337"/>
      <c r="S86" s="337"/>
      <c r="T86" s="337"/>
      <c r="U86" s="337"/>
      <c r="V86" s="337"/>
      <c r="W86" s="337"/>
      <c r="X86" s="338"/>
      <c r="Y86" s="41"/>
    </row>
    <row r="87" spans="1:25">
      <c r="O87" s="339" t="s">
        <v>274</v>
      </c>
      <c r="P87" s="340"/>
      <c r="Q87" s="341"/>
      <c r="R87" s="342" t="s">
        <v>117</v>
      </c>
      <c r="S87" s="343"/>
      <c r="T87" s="343"/>
      <c r="U87" s="343"/>
      <c r="V87" s="342" t="s">
        <v>275</v>
      </c>
      <c r="W87" s="343"/>
      <c r="X87" s="291"/>
      <c r="Y87" s="41"/>
    </row>
    <row r="88" spans="1:25">
      <c r="O88" s="344" t="s">
        <v>236</v>
      </c>
      <c r="P88" s="345" t="s">
        <v>125</v>
      </c>
      <c r="Q88" s="346">
        <v>0</v>
      </c>
      <c r="R88" s="347" t="s">
        <v>118</v>
      </c>
      <c r="S88" s="348" t="s">
        <v>119</v>
      </c>
      <c r="T88" s="348"/>
      <c r="U88" s="348"/>
      <c r="V88" s="347" t="s">
        <v>276</v>
      </c>
      <c r="W88" s="348" t="s">
        <v>78</v>
      </c>
      <c r="X88" s="349"/>
      <c r="Y88" s="41"/>
    </row>
    <row r="89" spans="1:25">
      <c r="O89" s="344"/>
      <c r="P89" s="345" t="s">
        <v>126</v>
      </c>
      <c r="Q89" s="346">
        <v>-0.375</v>
      </c>
      <c r="R89" s="347" t="s">
        <v>120</v>
      </c>
      <c r="S89" s="350">
        <v>6.5</v>
      </c>
      <c r="T89" s="350"/>
      <c r="U89" s="350"/>
      <c r="V89" s="347" t="s">
        <v>277</v>
      </c>
      <c r="W89" s="350">
        <v>24</v>
      </c>
      <c r="X89" s="351"/>
      <c r="Y89" s="41"/>
    </row>
    <row r="90" spans="1:25">
      <c r="O90" s="352"/>
      <c r="P90" s="353" t="s">
        <v>278</v>
      </c>
      <c r="Q90" s="354">
        <v>-0.75</v>
      </c>
      <c r="R90" s="347" t="s">
        <v>279</v>
      </c>
      <c r="S90" s="348" t="s">
        <v>121</v>
      </c>
      <c r="T90" s="348"/>
      <c r="U90" s="348"/>
      <c r="V90" s="347" t="s">
        <v>280</v>
      </c>
      <c r="W90" s="348">
        <v>600</v>
      </c>
      <c r="X90" s="349"/>
      <c r="Y90" s="41"/>
    </row>
    <row r="91" spans="1:25">
      <c r="O91" s="355" t="s">
        <v>281</v>
      </c>
      <c r="P91" s="356" t="s">
        <v>282</v>
      </c>
      <c r="Q91" s="282">
        <v>-0.125</v>
      </c>
      <c r="R91" s="347" t="s">
        <v>180</v>
      </c>
      <c r="S91" s="350" t="s">
        <v>283</v>
      </c>
      <c r="T91" s="350"/>
      <c r="U91" s="350"/>
      <c r="V91" s="347" t="s">
        <v>284</v>
      </c>
      <c r="W91" s="357">
        <v>80</v>
      </c>
      <c r="X91" s="358"/>
      <c r="Y91" s="41"/>
    </row>
    <row r="92" spans="1:25" ht="15.75" thickBot="1">
      <c r="O92" s="359" t="s">
        <v>285</v>
      </c>
      <c r="P92" s="360"/>
      <c r="Q92" s="361"/>
      <c r="R92" s="347" t="s">
        <v>122</v>
      </c>
      <c r="S92" s="348" t="s">
        <v>123</v>
      </c>
      <c r="T92" s="348"/>
      <c r="U92" s="348"/>
      <c r="V92" s="362"/>
      <c r="W92" s="363"/>
      <c r="X92" s="364"/>
      <c r="Y92" s="41"/>
    </row>
    <row r="93" spans="1:25" ht="15.75" thickTop="1">
      <c r="O93" s="41"/>
      <c r="P93" s="41"/>
      <c r="Q93" s="339" t="s">
        <v>229</v>
      </c>
      <c r="R93" s="343"/>
      <c r="S93" s="343" t="s">
        <v>286</v>
      </c>
      <c r="T93" s="343" t="s">
        <v>287</v>
      </c>
      <c r="U93" s="268" t="s">
        <v>288</v>
      </c>
      <c r="V93" s="365"/>
      <c r="W93" s="41"/>
      <c r="X93" s="41"/>
      <c r="Y93" s="41"/>
    </row>
    <row r="94" spans="1:25">
      <c r="O94" s="41"/>
      <c r="P94" s="41"/>
      <c r="Q94" s="347" t="s">
        <v>289</v>
      </c>
      <c r="R94" s="366"/>
      <c r="S94" s="367">
        <v>360</v>
      </c>
      <c r="T94" s="367">
        <v>360</v>
      </c>
      <c r="U94" s="368" t="s">
        <v>14</v>
      </c>
      <c r="V94" s="41"/>
      <c r="W94" s="41"/>
      <c r="X94" s="41"/>
      <c r="Y94" s="41"/>
    </row>
    <row r="95" spans="1:25">
      <c r="O95" s="41"/>
      <c r="P95" s="41"/>
      <c r="Q95" s="347" t="s">
        <v>290</v>
      </c>
      <c r="R95" s="366"/>
      <c r="S95" s="367">
        <v>240</v>
      </c>
      <c r="T95" s="367">
        <v>360</v>
      </c>
      <c r="U95" s="368">
        <v>120</v>
      </c>
      <c r="V95" s="41"/>
      <c r="W95" s="41"/>
      <c r="X95" s="41"/>
      <c r="Y95" s="41"/>
    </row>
    <row r="96" spans="1:25">
      <c r="O96" s="41"/>
      <c r="P96" s="41"/>
      <c r="Q96" s="347" t="s">
        <v>291</v>
      </c>
      <c r="R96" s="366"/>
      <c r="S96" s="367">
        <v>360</v>
      </c>
      <c r="T96" s="367">
        <v>480</v>
      </c>
      <c r="U96" s="368">
        <v>120</v>
      </c>
      <c r="V96" s="41"/>
      <c r="W96" s="41"/>
      <c r="X96" s="41"/>
      <c r="Y96" s="41"/>
    </row>
    <row r="97" spans="1:54">
      <c r="O97" s="41"/>
      <c r="P97" s="41"/>
      <c r="Q97" s="347" t="s">
        <v>292</v>
      </c>
      <c r="R97" s="366"/>
      <c r="S97" s="367">
        <v>180</v>
      </c>
      <c r="T97" s="367">
        <v>180</v>
      </c>
      <c r="U97" s="368" t="s">
        <v>14</v>
      </c>
      <c r="V97" s="41"/>
      <c r="W97" s="41"/>
      <c r="X97" s="41"/>
      <c r="Y97" s="41"/>
    </row>
    <row r="98" spans="1:54">
      <c r="O98" s="41"/>
      <c r="P98" s="41"/>
      <c r="Q98" s="347" t="s">
        <v>293</v>
      </c>
      <c r="R98" s="366"/>
      <c r="S98" s="367">
        <v>360</v>
      </c>
      <c r="T98" s="367">
        <v>360</v>
      </c>
      <c r="U98" s="368" t="s">
        <v>14</v>
      </c>
      <c r="V98" s="41"/>
      <c r="W98" s="41"/>
      <c r="X98" s="41"/>
      <c r="Y98" s="41"/>
    </row>
    <row r="99" spans="1:54">
      <c r="O99" s="41"/>
      <c r="P99" s="41"/>
      <c r="Q99" s="347" t="s">
        <v>294</v>
      </c>
      <c r="R99" s="366"/>
      <c r="S99" s="367">
        <v>240</v>
      </c>
      <c r="T99" s="367">
        <v>360</v>
      </c>
      <c r="U99" s="368">
        <v>120</v>
      </c>
      <c r="V99" s="41"/>
      <c r="W99" s="41"/>
      <c r="X99" s="41"/>
      <c r="Y99" s="41"/>
    </row>
    <row r="100" spans="1:54">
      <c r="O100" s="41"/>
      <c r="P100" s="41"/>
      <c r="Q100" s="347" t="s">
        <v>295</v>
      </c>
      <c r="R100" s="366"/>
      <c r="S100" s="367">
        <v>360</v>
      </c>
      <c r="T100" s="367">
        <v>480</v>
      </c>
      <c r="U100" s="368">
        <v>120</v>
      </c>
      <c r="V100" s="41"/>
      <c r="W100" s="41"/>
      <c r="X100" s="41"/>
      <c r="Y100" s="41"/>
    </row>
    <row r="101" spans="1:54">
      <c r="O101" s="41"/>
      <c r="P101" s="41"/>
      <c r="Q101" s="369" t="s">
        <v>296</v>
      </c>
      <c r="R101" s="370"/>
      <c r="S101" s="371">
        <v>480</v>
      </c>
      <c r="T101" s="371">
        <v>480</v>
      </c>
      <c r="U101" s="372" t="s">
        <v>14</v>
      </c>
      <c r="V101" s="41"/>
      <c r="W101" s="41"/>
      <c r="X101" s="41"/>
      <c r="Y101" s="41"/>
    </row>
    <row r="102" spans="1:54">
      <c r="O102" s="41"/>
      <c r="P102" s="41"/>
      <c r="Q102" s="373" t="s">
        <v>297</v>
      </c>
      <c r="R102" s="374"/>
      <c r="S102" s="374"/>
      <c r="T102" s="374"/>
      <c r="U102" s="375"/>
      <c r="V102" s="41"/>
      <c r="W102" s="41"/>
      <c r="X102" s="41"/>
      <c r="Y102" s="41"/>
    </row>
    <row r="103" spans="1:54" ht="15.75" thickBot="1">
      <c r="O103" s="41"/>
      <c r="P103" s="41"/>
      <c r="Q103" s="376" t="s">
        <v>298</v>
      </c>
      <c r="R103" s="377"/>
      <c r="S103" s="377"/>
      <c r="T103" s="377"/>
      <c r="U103" s="378"/>
      <c r="V103" s="41"/>
      <c r="W103" s="41"/>
      <c r="X103" s="41"/>
      <c r="Y103" s="41"/>
    </row>
    <row r="104" spans="1:54" ht="15.75" thickTop="1"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</row>
    <row r="105" spans="1:54"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</row>
    <row r="106" spans="1:54"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</row>
    <row r="107" spans="1:54"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</row>
    <row r="108" spans="1:54">
      <c r="A108" t="s">
        <v>370</v>
      </c>
      <c r="D108" t="s">
        <v>794</v>
      </c>
      <c r="N108" t="s">
        <v>371</v>
      </c>
      <c r="R108" t="s">
        <v>37</v>
      </c>
      <c r="W108" t="s">
        <v>38</v>
      </c>
      <c r="Z108" t="s">
        <v>372</v>
      </c>
      <c r="AC108" t="s">
        <v>401</v>
      </c>
      <c r="AF108" t="s">
        <v>402</v>
      </c>
      <c r="AL108" t="s">
        <v>415</v>
      </c>
      <c r="AP108" t="s">
        <v>425</v>
      </c>
      <c r="AT108" t="s">
        <v>498</v>
      </c>
      <c r="AY108" t="s">
        <v>551</v>
      </c>
      <c r="BB108" t="s">
        <v>547</v>
      </c>
    </row>
    <row r="110" spans="1:54">
      <c r="A110" t="s">
        <v>220</v>
      </c>
      <c r="D110" t="s">
        <v>220</v>
      </c>
      <c r="N110" t="s">
        <v>220</v>
      </c>
      <c r="AC110" t="s">
        <v>220</v>
      </c>
      <c r="AF110" t="s">
        <v>220</v>
      </c>
      <c r="AL110" t="s">
        <v>220</v>
      </c>
      <c r="AP110" t="s">
        <v>220</v>
      </c>
      <c r="AT110" t="s">
        <v>220</v>
      </c>
      <c r="AY110" t="s">
        <v>220</v>
      </c>
      <c r="BB110" t="s">
        <v>220</v>
      </c>
    </row>
    <row r="111" spans="1:54">
      <c r="A111" t="s">
        <v>221</v>
      </c>
      <c r="D111" t="s">
        <v>130</v>
      </c>
      <c r="N111" t="s">
        <v>219</v>
      </c>
      <c r="R111" t="s">
        <v>240</v>
      </c>
      <c r="AC111" t="s">
        <v>4</v>
      </c>
      <c r="AF111" t="s">
        <v>358</v>
      </c>
      <c r="AL111" t="s">
        <v>416</v>
      </c>
      <c r="AP111" t="s">
        <v>533</v>
      </c>
      <c r="AT111" t="s">
        <v>79</v>
      </c>
      <c r="AY111" t="s">
        <v>552</v>
      </c>
      <c r="BB111" t="s">
        <v>749</v>
      </c>
    </row>
    <row r="112" spans="1:54">
      <c r="A112" t="s">
        <v>222</v>
      </c>
      <c r="D112" t="s">
        <v>131</v>
      </c>
      <c r="AF112" t="s">
        <v>357</v>
      </c>
      <c r="AL112" t="s">
        <v>417</v>
      </c>
      <c r="AY112" t="s">
        <v>553</v>
      </c>
      <c r="BB112" t="s">
        <v>750</v>
      </c>
    </row>
    <row r="113" spans="1:54">
      <c r="A113" t="s">
        <v>106</v>
      </c>
      <c r="N113" t="s">
        <v>220</v>
      </c>
      <c r="W113" t="s">
        <v>220</v>
      </c>
      <c r="AC113" t="s">
        <v>220</v>
      </c>
      <c r="AT113" t="s">
        <v>220</v>
      </c>
      <c r="AY113" t="s">
        <v>554</v>
      </c>
      <c r="BB113" t="s">
        <v>628</v>
      </c>
    </row>
    <row r="114" spans="1:54">
      <c r="D114" t="s">
        <v>220</v>
      </c>
      <c r="N114" t="s">
        <v>363</v>
      </c>
      <c r="W114" t="s">
        <v>51</v>
      </c>
      <c r="Z114" t="s">
        <v>220</v>
      </c>
      <c r="AC114" t="s">
        <v>347</v>
      </c>
      <c r="AL114" t="s">
        <v>220</v>
      </c>
      <c r="AP114" t="s">
        <v>220</v>
      </c>
      <c r="AT114" t="s">
        <v>142</v>
      </c>
      <c r="AY114" t="s">
        <v>35</v>
      </c>
      <c r="BB114" t="s">
        <v>220</v>
      </c>
    </row>
    <row r="115" spans="1:54">
      <c r="D115" t="s">
        <v>522</v>
      </c>
      <c r="R115" t="s">
        <v>220</v>
      </c>
      <c r="W115" t="s">
        <v>53</v>
      </c>
      <c r="Z115" t="s">
        <v>78</v>
      </c>
      <c r="AC115">
        <v>1099</v>
      </c>
      <c r="AL115" t="s">
        <v>334</v>
      </c>
      <c r="AP115" t="s">
        <v>68</v>
      </c>
      <c r="AT115" t="s">
        <v>84</v>
      </c>
      <c r="BB115" t="s">
        <v>620</v>
      </c>
    </row>
    <row r="116" spans="1:54">
      <c r="A116" t="s">
        <v>220</v>
      </c>
      <c r="D116" t="s">
        <v>144</v>
      </c>
      <c r="N116" t="s">
        <v>220</v>
      </c>
      <c r="R116" t="s">
        <v>41</v>
      </c>
      <c r="W116" t="s">
        <v>54</v>
      </c>
      <c r="AC116" t="s">
        <v>220</v>
      </c>
      <c r="AL116" t="s">
        <v>333</v>
      </c>
      <c r="AP116" t="s">
        <v>69</v>
      </c>
      <c r="AY116" t="s">
        <v>220</v>
      </c>
      <c r="BB116" t="s">
        <v>621</v>
      </c>
    </row>
    <row r="117" spans="1:54">
      <c r="A117" t="s">
        <v>79</v>
      </c>
      <c r="D117" t="s">
        <v>267</v>
      </c>
      <c r="N117" t="s">
        <v>41</v>
      </c>
      <c r="R117" t="s">
        <v>208</v>
      </c>
      <c r="W117" t="s">
        <v>55</v>
      </c>
      <c r="Z117" t="s">
        <v>220</v>
      </c>
      <c r="AC117" t="s">
        <v>337</v>
      </c>
      <c r="AL117" t="s">
        <v>332</v>
      </c>
      <c r="AT117" t="s">
        <v>220</v>
      </c>
      <c r="AY117" t="s">
        <v>40</v>
      </c>
      <c r="BB117" t="s">
        <v>622</v>
      </c>
    </row>
    <row r="118" spans="1:54">
      <c r="D118" t="s">
        <v>268</v>
      </c>
      <c r="N118" t="s">
        <v>42</v>
      </c>
      <c r="R118" t="s">
        <v>42</v>
      </c>
      <c r="W118" t="s">
        <v>56</v>
      </c>
      <c r="Z118" t="s">
        <v>84</v>
      </c>
      <c r="AC118" t="s">
        <v>336</v>
      </c>
      <c r="AL118" t="s">
        <v>422</v>
      </c>
      <c r="AT118" t="s">
        <v>488</v>
      </c>
      <c r="AY118" t="s">
        <v>344</v>
      </c>
      <c r="BB118" t="s">
        <v>623</v>
      </c>
    </row>
    <row r="119" spans="1:54">
      <c r="A119" t="s">
        <v>220</v>
      </c>
      <c r="C119" t="s">
        <v>220</v>
      </c>
      <c r="D119" t="s">
        <v>55</v>
      </c>
      <c r="N119" t="s">
        <v>102</v>
      </c>
      <c r="R119" t="s">
        <v>43</v>
      </c>
      <c r="W119" t="s">
        <v>57</v>
      </c>
      <c r="AC119" t="s">
        <v>335</v>
      </c>
      <c r="AL119" t="s">
        <v>331</v>
      </c>
      <c r="AP119" t="s">
        <v>220</v>
      </c>
      <c r="AT119" t="s">
        <v>146</v>
      </c>
      <c r="AY119" t="s">
        <v>343</v>
      </c>
    </row>
    <row r="120" spans="1:54">
      <c r="A120" t="s">
        <v>142</v>
      </c>
      <c r="C120">
        <v>15</v>
      </c>
      <c r="R120" t="s">
        <v>102</v>
      </c>
      <c r="W120" t="s">
        <v>58</v>
      </c>
      <c r="Z120" t="s">
        <v>220</v>
      </c>
      <c r="AP120" t="s">
        <v>153</v>
      </c>
      <c r="AT120" t="s">
        <v>147</v>
      </c>
      <c r="AY120" t="s">
        <v>342</v>
      </c>
      <c r="BB120" t="s">
        <v>220</v>
      </c>
    </row>
    <row r="121" spans="1:54">
      <c r="A121" t="s">
        <v>84</v>
      </c>
      <c r="C121">
        <v>30</v>
      </c>
      <c r="D121" t="s">
        <v>220</v>
      </c>
      <c r="N121" t="s">
        <v>220</v>
      </c>
      <c r="R121" t="s">
        <v>637</v>
      </c>
      <c r="Z121" t="s">
        <v>184</v>
      </c>
      <c r="AL121" t="s">
        <v>220</v>
      </c>
      <c r="AT121" t="s">
        <v>148</v>
      </c>
      <c r="AY121" t="s">
        <v>341</v>
      </c>
      <c r="BB121" t="s">
        <v>629</v>
      </c>
    </row>
    <row r="122" spans="1:54">
      <c r="C122">
        <v>45</v>
      </c>
      <c r="D122" t="s">
        <v>64</v>
      </c>
      <c r="N122" t="s">
        <v>47</v>
      </c>
      <c r="AC122" t="s">
        <v>220</v>
      </c>
      <c r="AI122" t="s">
        <v>220</v>
      </c>
      <c r="AL122" t="s">
        <v>438</v>
      </c>
      <c r="AT122" t="s">
        <v>149</v>
      </c>
      <c r="AY122" t="s">
        <v>340</v>
      </c>
      <c r="BB122" t="s">
        <v>320</v>
      </c>
    </row>
    <row r="123" spans="1:54">
      <c r="N123" t="s">
        <v>48</v>
      </c>
      <c r="R123" t="s">
        <v>220</v>
      </c>
      <c r="Z123" t="s">
        <v>220</v>
      </c>
      <c r="AC123" t="s">
        <v>487</v>
      </c>
      <c r="AI123" t="s">
        <v>413</v>
      </c>
      <c r="AL123" t="s">
        <v>439</v>
      </c>
      <c r="AT123" t="s">
        <v>150</v>
      </c>
    </row>
    <row r="124" spans="1:54">
      <c r="A124" t="s">
        <v>220</v>
      </c>
      <c r="D124" t="s">
        <v>220</v>
      </c>
      <c r="N124" t="s">
        <v>102</v>
      </c>
      <c r="R124" t="s">
        <v>47</v>
      </c>
      <c r="Z124" t="s">
        <v>185</v>
      </c>
      <c r="AC124" t="s">
        <v>329</v>
      </c>
      <c r="AI124" t="s">
        <v>76</v>
      </c>
      <c r="AL124" t="s">
        <v>440</v>
      </c>
      <c r="AT124" t="s">
        <v>504</v>
      </c>
      <c r="AY124" t="s">
        <v>220</v>
      </c>
      <c r="BB124" t="s">
        <v>220</v>
      </c>
    </row>
    <row r="125" spans="1:54">
      <c r="A125" t="s">
        <v>532</v>
      </c>
      <c r="D125" t="s">
        <v>68</v>
      </c>
      <c r="R125" t="s">
        <v>48</v>
      </c>
      <c r="W125" t="s">
        <v>220</v>
      </c>
      <c r="AC125" t="s">
        <v>328</v>
      </c>
      <c r="AL125" t="s">
        <v>441</v>
      </c>
      <c r="AY125">
        <v>24</v>
      </c>
      <c r="BB125" t="s">
        <v>751</v>
      </c>
    </row>
    <row r="126" spans="1:54">
      <c r="A126" t="s">
        <v>531</v>
      </c>
      <c r="C126" t="s">
        <v>220</v>
      </c>
      <c r="D126" t="s">
        <v>209</v>
      </c>
      <c r="N126" t="s">
        <v>220</v>
      </c>
      <c r="R126" t="s">
        <v>102</v>
      </c>
      <c r="W126" t="s">
        <v>76</v>
      </c>
      <c r="Z126" t="s">
        <v>220</v>
      </c>
      <c r="AC126" t="s">
        <v>327</v>
      </c>
      <c r="AL126" t="s">
        <v>442</v>
      </c>
      <c r="AT126" t="s">
        <v>220</v>
      </c>
      <c r="AY126">
        <v>36</v>
      </c>
    </row>
    <row r="127" spans="1:54">
      <c r="A127" t="s">
        <v>798</v>
      </c>
      <c r="C127" t="s">
        <v>223</v>
      </c>
      <c r="D127" t="s">
        <v>69</v>
      </c>
      <c r="N127" t="s">
        <v>50</v>
      </c>
      <c r="R127" t="s">
        <v>636</v>
      </c>
      <c r="Z127" t="s">
        <v>488</v>
      </c>
      <c r="AC127" t="s">
        <v>326</v>
      </c>
      <c r="AT127" t="s">
        <v>537</v>
      </c>
      <c r="AY127">
        <v>60</v>
      </c>
      <c r="BB127" t="s">
        <v>220</v>
      </c>
    </row>
    <row r="128" spans="1:54">
      <c r="C128" t="s">
        <v>224</v>
      </c>
      <c r="R128" t="s">
        <v>637</v>
      </c>
      <c r="Z128" t="s">
        <v>146</v>
      </c>
      <c r="AC128" t="s">
        <v>325</v>
      </c>
      <c r="AL128" t="s">
        <v>220</v>
      </c>
      <c r="BB128" t="s">
        <v>789</v>
      </c>
    </row>
    <row r="129" spans="1:58">
      <c r="A129" t="s">
        <v>220</v>
      </c>
      <c r="D129" t="s">
        <v>220</v>
      </c>
      <c r="Z129" t="s">
        <v>147</v>
      </c>
      <c r="AC129" t="s">
        <v>324</v>
      </c>
      <c r="AL129" t="s">
        <v>434</v>
      </c>
      <c r="AY129" t="s">
        <v>220</v>
      </c>
      <c r="BB129" t="s">
        <v>790</v>
      </c>
    </row>
    <row r="130" spans="1:58">
      <c r="A130" t="s">
        <v>68</v>
      </c>
      <c r="D130" t="s">
        <v>154</v>
      </c>
      <c r="N130" t="s">
        <v>220</v>
      </c>
      <c r="R130" t="s">
        <v>220</v>
      </c>
      <c r="W130" t="s">
        <v>220</v>
      </c>
      <c r="Z130" t="s">
        <v>148</v>
      </c>
      <c r="AC130" t="s">
        <v>588</v>
      </c>
      <c r="AL130" t="s">
        <v>435</v>
      </c>
      <c r="AT130" t="s">
        <v>220</v>
      </c>
      <c r="AY130" t="s">
        <v>438</v>
      </c>
      <c r="BB130" t="s">
        <v>220</v>
      </c>
      <c r="BF130" t="s">
        <v>156</v>
      </c>
    </row>
    <row r="131" spans="1:58">
      <c r="A131" t="s">
        <v>209</v>
      </c>
      <c r="N131" t="s">
        <v>53</v>
      </c>
      <c r="R131" t="s">
        <v>522</v>
      </c>
      <c r="W131" t="s">
        <v>78</v>
      </c>
      <c r="Z131" t="s">
        <v>149</v>
      </c>
      <c r="AC131" t="s">
        <v>799</v>
      </c>
      <c r="AL131" t="s">
        <v>436</v>
      </c>
      <c r="AT131" t="s">
        <v>155</v>
      </c>
      <c r="AY131" t="s">
        <v>557</v>
      </c>
      <c r="BB131" t="s">
        <v>625</v>
      </c>
      <c r="BF131" t="s">
        <v>630</v>
      </c>
    </row>
    <row r="132" spans="1:58">
      <c r="A132" t="s">
        <v>299</v>
      </c>
      <c r="D132" t="s">
        <v>220</v>
      </c>
      <c r="N132" t="s">
        <v>54</v>
      </c>
      <c r="R132" t="s">
        <v>144</v>
      </c>
      <c r="W132" t="s">
        <v>79</v>
      </c>
      <c r="Z132" t="s">
        <v>150</v>
      </c>
      <c r="AY132" t="s">
        <v>558</v>
      </c>
    </row>
    <row r="133" spans="1:58">
      <c r="A133" t="s">
        <v>69</v>
      </c>
      <c r="D133" t="s">
        <v>155</v>
      </c>
      <c r="N133" t="s">
        <v>55</v>
      </c>
      <c r="R133" t="s">
        <v>53</v>
      </c>
      <c r="W133" t="s">
        <v>80</v>
      </c>
      <c r="Z133" t="s">
        <v>151</v>
      </c>
      <c r="AC133" t="s">
        <v>220</v>
      </c>
      <c r="AL133" t="s">
        <v>220</v>
      </c>
      <c r="AT133" t="s">
        <v>220</v>
      </c>
      <c r="AY133" t="s">
        <v>442</v>
      </c>
      <c r="BB133" t="s">
        <v>220</v>
      </c>
    </row>
    <row r="134" spans="1:58">
      <c r="N134" t="s">
        <v>56</v>
      </c>
      <c r="R134" t="s">
        <v>54</v>
      </c>
      <c r="AC134" t="s">
        <v>323</v>
      </c>
      <c r="AL134" t="s">
        <v>311</v>
      </c>
      <c r="AT134" t="s">
        <v>112</v>
      </c>
      <c r="BB134" t="s">
        <v>795</v>
      </c>
      <c r="BF134" t="s">
        <v>509</v>
      </c>
    </row>
    <row r="135" spans="1:58">
      <c r="A135" t="s">
        <v>220</v>
      </c>
      <c r="D135" t="s">
        <v>220</v>
      </c>
      <c r="N135" t="s">
        <v>57</v>
      </c>
      <c r="R135" t="s">
        <v>55</v>
      </c>
      <c r="W135" t="s">
        <v>220</v>
      </c>
      <c r="Z135" t="s">
        <v>220</v>
      </c>
      <c r="AC135" t="s">
        <v>322</v>
      </c>
      <c r="AL135" t="s">
        <v>404</v>
      </c>
      <c r="AT135" t="s">
        <v>113</v>
      </c>
      <c r="AY135" t="s">
        <v>220</v>
      </c>
      <c r="BF135" t="s">
        <v>631</v>
      </c>
    </row>
    <row r="136" spans="1:58">
      <c r="A136" t="s">
        <v>153</v>
      </c>
      <c r="D136" t="s">
        <v>112</v>
      </c>
      <c r="R136" t="s">
        <v>56</v>
      </c>
      <c r="W136" t="s">
        <v>82</v>
      </c>
      <c r="Z136" t="s">
        <v>643</v>
      </c>
      <c r="AL136" t="s">
        <v>220</v>
      </c>
      <c r="AT136" t="s">
        <v>7</v>
      </c>
      <c r="AY136" t="s">
        <v>556</v>
      </c>
      <c r="BB136" t="s">
        <v>220</v>
      </c>
    </row>
    <row r="137" spans="1:58">
      <c r="D137" t="s">
        <v>113</v>
      </c>
      <c r="N137" t="s">
        <v>220</v>
      </c>
      <c r="R137" t="s">
        <v>57</v>
      </c>
      <c r="W137" t="s">
        <v>84</v>
      </c>
      <c r="AC137" t="s">
        <v>220</v>
      </c>
      <c r="AL137" t="s">
        <v>74</v>
      </c>
      <c r="AT137" t="s">
        <v>9</v>
      </c>
      <c r="BB137" t="s">
        <v>112</v>
      </c>
    </row>
    <row r="138" spans="1:58">
      <c r="A138" t="s">
        <v>220</v>
      </c>
      <c r="D138" t="s">
        <v>7</v>
      </c>
      <c r="N138" t="s">
        <v>62</v>
      </c>
      <c r="R138" t="s">
        <v>58</v>
      </c>
      <c r="W138" t="s">
        <v>85</v>
      </c>
      <c r="AC138" t="s">
        <v>62</v>
      </c>
      <c r="AT138" t="s">
        <v>11</v>
      </c>
      <c r="AY138" t="s">
        <v>220</v>
      </c>
      <c r="BB138" t="s">
        <v>113</v>
      </c>
    </row>
    <row r="139" spans="1:58">
      <c r="A139" t="s">
        <v>154</v>
      </c>
      <c r="D139" t="s">
        <v>9</v>
      </c>
      <c r="N139" t="s">
        <v>63</v>
      </c>
      <c r="R139" t="s">
        <v>59</v>
      </c>
      <c r="Z139" t="s">
        <v>220</v>
      </c>
      <c r="AC139" t="s">
        <v>321</v>
      </c>
      <c r="AL139" t="s">
        <v>220</v>
      </c>
      <c r="AT139" t="s">
        <v>114</v>
      </c>
      <c r="AY139" t="s">
        <v>579</v>
      </c>
      <c r="BB139" t="s">
        <v>7</v>
      </c>
    </row>
    <row r="140" spans="1:58">
      <c r="D140" t="s">
        <v>11</v>
      </c>
      <c r="N140" t="s">
        <v>64</v>
      </c>
      <c r="R140" t="s">
        <v>60</v>
      </c>
      <c r="W140" t="s">
        <v>220</v>
      </c>
      <c r="Z140" t="s">
        <v>153</v>
      </c>
      <c r="AC140" t="s">
        <v>320</v>
      </c>
      <c r="AL140" t="s">
        <v>153</v>
      </c>
      <c r="BB140" t="s">
        <v>9</v>
      </c>
    </row>
    <row r="141" spans="1:58">
      <c r="A141" t="s">
        <v>220</v>
      </c>
      <c r="D141" t="s">
        <v>114</v>
      </c>
      <c r="W141" t="s">
        <v>64</v>
      </c>
      <c r="AT141" t="s">
        <v>220</v>
      </c>
      <c r="AY141" t="s">
        <v>220</v>
      </c>
      <c r="BB141" t="s">
        <v>11</v>
      </c>
    </row>
    <row r="142" spans="1:58">
      <c r="A142" t="s">
        <v>155</v>
      </c>
      <c r="N142" t="s">
        <v>220</v>
      </c>
      <c r="AC142" t="s">
        <v>220</v>
      </c>
      <c r="AL142" t="s">
        <v>220</v>
      </c>
      <c r="AT142" t="s">
        <v>210</v>
      </c>
      <c r="AY142" t="s">
        <v>580</v>
      </c>
      <c r="BB142" t="s">
        <v>114</v>
      </c>
    </row>
    <row r="143" spans="1:58">
      <c r="D143" t="s">
        <v>220</v>
      </c>
      <c r="N143" t="s">
        <v>29</v>
      </c>
      <c r="AC143" t="s">
        <v>319</v>
      </c>
      <c r="AL143" t="s">
        <v>29</v>
      </c>
      <c r="AT143" t="s">
        <v>211</v>
      </c>
    </row>
    <row r="144" spans="1:58">
      <c r="A144" t="s">
        <v>220</v>
      </c>
      <c r="D144" t="s">
        <v>74</v>
      </c>
      <c r="N144" t="s">
        <v>66</v>
      </c>
      <c r="R144" t="s">
        <v>220</v>
      </c>
      <c r="W144" t="s">
        <v>220</v>
      </c>
      <c r="AC144" t="s">
        <v>318</v>
      </c>
      <c r="AL144" t="s">
        <v>66</v>
      </c>
      <c r="AT144" t="s">
        <v>212</v>
      </c>
      <c r="AY144" t="s">
        <v>220</v>
      </c>
      <c r="BB144" t="s">
        <v>220</v>
      </c>
    </row>
    <row r="145" spans="1:54">
      <c r="A145" t="s">
        <v>112</v>
      </c>
      <c r="R145" t="s">
        <v>78</v>
      </c>
      <c r="W145" t="s">
        <v>68</v>
      </c>
      <c r="AT145" t="s">
        <v>213</v>
      </c>
      <c r="AY145" t="s">
        <v>578</v>
      </c>
      <c r="BB145" t="s">
        <v>7</v>
      </c>
    </row>
    <row r="146" spans="1:54">
      <c r="A146" t="s">
        <v>113</v>
      </c>
      <c r="D146" t="s">
        <v>220</v>
      </c>
      <c r="N146" t="s">
        <v>220</v>
      </c>
      <c r="W146" t="s">
        <v>209</v>
      </c>
      <c r="AC146" t="s">
        <v>220</v>
      </c>
      <c r="AL146" t="s">
        <v>220</v>
      </c>
      <c r="BB146" t="s">
        <v>113</v>
      </c>
    </row>
    <row r="147" spans="1:54">
      <c r="A147" t="s">
        <v>7</v>
      </c>
      <c r="D147" t="s">
        <v>539</v>
      </c>
      <c r="N147" t="s">
        <v>68</v>
      </c>
      <c r="R147" t="s">
        <v>220</v>
      </c>
      <c r="W147" t="s">
        <v>69</v>
      </c>
      <c r="AC147" t="s">
        <v>317</v>
      </c>
      <c r="AL147" t="s">
        <v>400</v>
      </c>
      <c r="AT147" t="s">
        <v>220</v>
      </c>
      <c r="BB147" t="s">
        <v>112</v>
      </c>
    </row>
    <row r="148" spans="1:54">
      <c r="A148" t="s">
        <v>9</v>
      </c>
      <c r="R148" t="s">
        <v>233</v>
      </c>
      <c r="AC148" t="s">
        <v>316</v>
      </c>
      <c r="AT148" t="s">
        <v>74</v>
      </c>
    </row>
    <row r="149" spans="1:54">
      <c r="A149" t="s">
        <v>11</v>
      </c>
      <c r="D149" t="s">
        <v>220</v>
      </c>
      <c r="AC149" t="s">
        <v>315</v>
      </c>
      <c r="AL149" t="s">
        <v>220</v>
      </c>
    </row>
    <row r="150" spans="1:54">
      <c r="A150" t="s">
        <v>114</v>
      </c>
      <c r="D150" t="s">
        <v>778</v>
      </c>
      <c r="AC150" t="s">
        <v>314</v>
      </c>
      <c r="AL150" t="s">
        <v>47</v>
      </c>
      <c r="AT150" t="s">
        <v>220</v>
      </c>
    </row>
    <row r="151" spans="1:54">
      <c r="N151" t="s">
        <v>220</v>
      </c>
      <c r="W151" t="s">
        <v>220</v>
      </c>
      <c r="AC151" t="s">
        <v>313</v>
      </c>
      <c r="AL151" t="s">
        <v>48</v>
      </c>
      <c r="AT151" t="s">
        <v>187</v>
      </c>
    </row>
    <row r="152" spans="1:54">
      <c r="A152" t="s">
        <v>220</v>
      </c>
      <c r="D152" t="s">
        <v>220</v>
      </c>
      <c r="N152" t="s">
        <v>71</v>
      </c>
      <c r="R152" t="s">
        <v>220</v>
      </c>
      <c r="W152" t="s">
        <v>47</v>
      </c>
      <c r="AC152" t="s">
        <v>312</v>
      </c>
    </row>
    <row r="153" spans="1:54">
      <c r="A153" t="s">
        <v>159</v>
      </c>
      <c r="D153" t="s">
        <v>153</v>
      </c>
      <c r="R153" t="s">
        <v>71</v>
      </c>
      <c r="W153" t="s">
        <v>48</v>
      </c>
      <c r="AC153" t="s">
        <v>311</v>
      </c>
      <c r="AL153" t="s">
        <v>220</v>
      </c>
      <c r="AT153" t="s">
        <v>220</v>
      </c>
    </row>
    <row r="154" spans="1:54">
      <c r="N154" t="s">
        <v>220</v>
      </c>
      <c r="R154" t="s">
        <v>72</v>
      </c>
      <c r="W154" t="s">
        <v>102</v>
      </c>
      <c r="AC154" t="s">
        <v>404</v>
      </c>
      <c r="AL154" t="s">
        <v>437</v>
      </c>
      <c r="AT154" t="s">
        <v>159</v>
      </c>
    </row>
    <row r="155" spans="1:54">
      <c r="A155" t="s">
        <v>220</v>
      </c>
      <c r="N155" t="s">
        <v>233</v>
      </c>
      <c r="W155" t="s">
        <v>524</v>
      </c>
      <c r="AC155" t="s">
        <v>310</v>
      </c>
      <c r="AL155" t="s">
        <v>345</v>
      </c>
    </row>
    <row r="156" spans="1:54">
      <c r="A156" t="s">
        <v>74</v>
      </c>
      <c r="R156" t="s">
        <v>473</v>
      </c>
      <c r="W156" t="s">
        <v>638</v>
      </c>
      <c r="AL156" t="s">
        <v>344</v>
      </c>
      <c r="AT156" t="s">
        <v>220</v>
      </c>
    </row>
    <row r="157" spans="1:54">
      <c r="N157" t="s">
        <v>220</v>
      </c>
      <c r="AC157" t="s">
        <v>220</v>
      </c>
      <c r="AL157" t="s">
        <v>343</v>
      </c>
      <c r="AT157">
        <v>30</v>
      </c>
    </row>
    <row r="158" spans="1:54">
      <c r="A158" t="s">
        <v>220</v>
      </c>
      <c r="N158" t="s">
        <v>74</v>
      </c>
      <c r="R158" t="s">
        <v>220</v>
      </c>
      <c r="W158" t="s">
        <v>220</v>
      </c>
      <c r="AC158" t="s">
        <v>153</v>
      </c>
      <c r="AL158" t="s">
        <v>342</v>
      </c>
      <c r="AT158">
        <v>45</v>
      </c>
    </row>
    <row r="159" spans="1:54">
      <c r="A159" t="s">
        <v>143</v>
      </c>
      <c r="R159" t="s">
        <v>459</v>
      </c>
      <c r="W159" t="s">
        <v>41</v>
      </c>
      <c r="AL159" t="s">
        <v>341</v>
      </c>
    </row>
    <row r="160" spans="1:54">
      <c r="A160" t="s">
        <v>144</v>
      </c>
      <c r="R160" t="s">
        <v>489</v>
      </c>
      <c r="W160" t="s">
        <v>524</v>
      </c>
      <c r="AC160" t="s">
        <v>220</v>
      </c>
      <c r="AL160" t="s">
        <v>340</v>
      </c>
    </row>
    <row r="161" spans="1:38">
      <c r="A161" t="s">
        <v>145</v>
      </c>
      <c r="N161" t="s">
        <v>220</v>
      </c>
      <c r="R161" t="s">
        <v>102</v>
      </c>
      <c r="W161" t="s">
        <v>42</v>
      </c>
      <c r="AC161" t="s">
        <v>594</v>
      </c>
    </row>
    <row r="162" spans="1:38">
      <c r="A162" t="s">
        <v>146</v>
      </c>
      <c r="N162" t="s">
        <v>373</v>
      </c>
      <c r="W162" t="s">
        <v>43</v>
      </c>
      <c r="AC162" t="s">
        <v>102</v>
      </c>
      <c r="AL162" t="s">
        <v>220</v>
      </c>
    </row>
    <row r="163" spans="1:38">
      <c r="A163" t="s">
        <v>147</v>
      </c>
      <c r="N163" t="s">
        <v>365</v>
      </c>
      <c r="R163" t="s">
        <v>220</v>
      </c>
      <c r="W163" t="s">
        <v>102</v>
      </c>
      <c r="AL163" t="s">
        <v>756</v>
      </c>
    </row>
    <row r="164" spans="1:38">
      <c r="A164" t="s">
        <v>148</v>
      </c>
      <c r="R164" t="s">
        <v>68</v>
      </c>
    </row>
    <row r="165" spans="1:38">
      <c r="A165" t="s">
        <v>149</v>
      </c>
      <c r="N165" t="s">
        <v>220</v>
      </c>
      <c r="W165" t="s">
        <v>220</v>
      </c>
    </row>
    <row r="166" spans="1:38">
      <c r="A166" t="s">
        <v>150</v>
      </c>
      <c r="N166">
        <v>15</v>
      </c>
      <c r="R166" t="s">
        <v>220</v>
      </c>
      <c r="W166" t="s">
        <v>535</v>
      </c>
    </row>
    <row r="167" spans="1:38">
      <c r="A167" t="s">
        <v>151</v>
      </c>
      <c r="N167">
        <v>30</v>
      </c>
      <c r="R167" t="s">
        <v>460</v>
      </c>
    </row>
    <row r="168" spans="1:38">
      <c r="W168" t="s">
        <v>220</v>
      </c>
    </row>
    <row r="169" spans="1:38">
      <c r="A169" t="s">
        <v>220</v>
      </c>
      <c r="R169" t="s">
        <v>220</v>
      </c>
      <c r="W169" t="s">
        <v>756</v>
      </c>
    </row>
    <row r="170" spans="1:38">
      <c r="A170" t="s">
        <v>112</v>
      </c>
      <c r="N170" t="s">
        <v>220</v>
      </c>
      <c r="R170" t="s">
        <v>404</v>
      </c>
    </row>
    <row r="171" spans="1:38">
      <c r="A171" t="s">
        <v>113</v>
      </c>
      <c r="N171" t="s">
        <v>112</v>
      </c>
      <c r="W171" t="s">
        <v>220</v>
      </c>
    </row>
    <row r="172" spans="1:38">
      <c r="A172" t="s">
        <v>7</v>
      </c>
      <c r="N172" t="s">
        <v>113</v>
      </c>
      <c r="R172" t="s">
        <v>220</v>
      </c>
      <c r="W172" t="s">
        <v>575</v>
      </c>
    </row>
    <row r="173" spans="1:38">
      <c r="A173" t="s">
        <v>9</v>
      </c>
      <c r="N173" t="s">
        <v>7</v>
      </c>
      <c r="R173" t="s">
        <v>461</v>
      </c>
      <c r="W173" t="s">
        <v>582</v>
      </c>
    </row>
    <row r="174" spans="1:38">
      <c r="A174" t="s">
        <v>11</v>
      </c>
      <c r="N174" t="s">
        <v>9</v>
      </c>
    </row>
    <row r="175" spans="1:38">
      <c r="A175" t="s">
        <v>114</v>
      </c>
      <c r="N175" t="s">
        <v>11</v>
      </c>
      <c r="R175" t="s">
        <v>220</v>
      </c>
    </row>
    <row r="176" spans="1:38">
      <c r="N176" t="s">
        <v>12</v>
      </c>
      <c r="R176" t="s">
        <v>462</v>
      </c>
    </row>
    <row r="177" spans="1:18">
      <c r="A177" t="s">
        <v>220</v>
      </c>
    </row>
    <row r="178" spans="1:18">
      <c r="A178" t="s">
        <v>210</v>
      </c>
      <c r="N178" t="s">
        <v>220</v>
      </c>
      <c r="R178" t="s">
        <v>220</v>
      </c>
    </row>
    <row r="179" spans="1:18">
      <c r="A179" t="s">
        <v>211</v>
      </c>
      <c r="N179" t="s">
        <v>535</v>
      </c>
      <c r="R179" t="s">
        <v>463</v>
      </c>
    </row>
    <row r="180" spans="1:18">
      <c r="A180" t="s">
        <v>212</v>
      </c>
      <c r="R180" t="s">
        <v>464</v>
      </c>
    </row>
    <row r="181" spans="1:18">
      <c r="A181" t="s">
        <v>213</v>
      </c>
      <c r="N181" t="s">
        <v>220</v>
      </c>
    </row>
    <row r="182" spans="1:18">
      <c r="N182" t="s">
        <v>756</v>
      </c>
      <c r="R182" t="s">
        <v>220</v>
      </c>
    </row>
    <row r="183" spans="1:18">
      <c r="A183" t="s">
        <v>220</v>
      </c>
      <c r="R183">
        <v>1099</v>
      </c>
    </row>
    <row r="184" spans="1:18">
      <c r="A184" t="s">
        <v>187</v>
      </c>
    </row>
    <row r="185" spans="1:18">
      <c r="R185" t="s">
        <v>220</v>
      </c>
    </row>
    <row r="186" spans="1:18">
      <c r="A186" t="s">
        <v>220</v>
      </c>
      <c r="R186" t="s">
        <v>535</v>
      </c>
    </row>
    <row r="187" spans="1:18">
      <c r="A187" t="s">
        <v>491</v>
      </c>
    </row>
    <row r="188" spans="1:18">
      <c r="R188" t="s">
        <v>220</v>
      </c>
    </row>
    <row r="189" spans="1:18">
      <c r="A189" t="s">
        <v>220</v>
      </c>
      <c r="R189" t="s">
        <v>756</v>
      </c>
    </row>
    <row r="190" spans="1:18">
      <c r="A190" t="s">
        <v>539</v>
      </c>
    </row>
    <row r="192" spans="1:18">
      <c r="A192" t="s">
        <v>220</v>
      </c>
    </row>
    <row r="193" spans="1:1">
      <c r="A193" t="s">
        <v>132</v>
      </c>
    </row>
    <row r="194" spans="1:1">
      <c r="A194" t="s">
        <v>133</v>
      </c>
    </row>
    <row r="196" spans="1:1">
      <c r="A196" t="s">
        <v>220</v>
      </c>
    </row>
    <row r="197" spans="1:1">
      <c r="A197" t="s">
        <v>130</v>
      </c>
    </row>
    <row r="198" spans="1:1">
      <c r="A198" t="s">
        <v>131</v>
      </c>
    </row>
    <row r="199" spans="1:1">
      <c r="A199" t="s">
        <v>132</v>
      </c>
    </row>
    <row r="200" spans="1:1">
      <c r="A200" t="s">
        <v>133</v>
      </c>
    </row>
    <row r="201" spans="1:1">
      <c r="A201" t="s">
        <v>797</v>
      </c>
    </row>
    <row r="203" spans="1:1">
      <c r="A203" t="s">
        <v>220</v>
      </c>
    </row>
    <row r="204" spans="1:1">
      <c r="A204" t="s">
        <v>595</v>
      </c>
    </row>
    <row r="205" spans="1:1">
      <c r="A205" t="s">
        <v>598</v>
      </c>
    </row>
    <row r="206" spans="1:1">
      <c r="A206" t="s">
        <v>596</v>
      </c>
    </row>
    <row r="207" spans="1:1">
      <c r="A207" t="s">
        <v>597</v>
      </c>
    </row>
  </sheetData>
  <mergeCells count="10">
    <mergeCell ref="AN16:AP16"/>
    <mergeCell ref="A1:H1"/>
    <mergeCell ref="BV2:BZ2"/>
    <mergeCell ref="J1:Q1"/>
    <mergeCell ref="CB1:CE1"/>
    <mergeCell ref="AN7:AP7"/>
    <mergeCell ref="BJ1:BL1"/>
    <mergeCell ref="BN1:BP1"/>
    <mergeCell ref="BR1:BT1"/>
    <mergeCell ref="BV1:BZ1"/>
  </mergeCells>
  <conditionalFormatting sqref="D38:J46">
    <cfRule type="cellIs" dxfId="48" priority="3" operator="greaterThan">
      <formula>0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E15B7-491F-4E76-8A38-EF7C242E58F1}">
  <sheetPr codeName="Sheet20">
    <tabColor rgb="FF00B050"/>
  </sheetPr>
  <dimension ref="A1:Q102"/>
  <sheetViews>
    <sheetView view="pageBreakPreview" zoomScale="70" zoomScaleNormal="100" zoomScaleSheetLayoutView="70" workbookViewId="0">
      <selection activeCell="AB23" sqref="AB23"/>
    </sheetView>
  </sheetViews>
  <sheetFormatPr defaultRowHeight="15"/>
  <cols>
    <col min="1" max="1" width="3.5703125" style="1197" customWidth="1"/>
    <col min="2" max="2" width="17.7109375" style="1196" customWidth="1"/>
    <col min="3" max="4" width="13.7109375" style="1196" customWidth="1"/>
    <col min="5" max="5" width="1.5703125" style="1196" customWidth="1"/>
    <col min="6" max="6" width="13.85546875" style="1196" customWidth="1"/>
    <col min="7" max="8" width="13.7109375" style="1196" customWidth="1"/>
    <col min="9" max="9" width="1.5703125" style="1196" customWidth="1"/>
    <col min="10" max="11" width="13.7109375" style="1196" customWidth="1"/>
    <col min="12" max="12" width="16.5703125" style="1196" customWidth="1"/>
    <col min="13" max="13" width="1.42578125" style="1196" customWidth="1"/>
    <col min="14" max="16" width="13.7109375" style="1196" customWidth="1"/>
    <col min="17" max="17" width="2" style="1196" customWidth="1"/>
    <col min="18" max="16384" width="9.140625" style="1195"/>
  </cols>
  <sheetData>
    <row r="1" spans="1:17">
      <c r="A1" s="1338" t="s">
        <v>671</v>
      </c>
      <c r="B1" s="1337"/>
      <c r="C1" s="1337"/>
      <c r="D1" s="1337"/>
      <c r="E1" s="1337"/>
      <c r="F1" s="1337"/>
      <c r="G1" s="1337"/>
      <c r="H1" s="1337"/>
      <c r="I1" s="1337"/>
      <c r="J1" s="1337"/>
      <c r="K1" s="1337"/>
      <c r="L1" s="1337"/>
      <c r="M1" s="1337"/>
      <c r="N1" s="1337"/>
      <c r="O1" s="1337"/>
      <c r="P1" s="1337"/>
      <c r="Q1" s="1336"/>
    </row>
    <row r="2" spans="1:17">
      <c r="A2" s="1320"/>
      <c r="B2" s="1321"/>
      <c r="C2" s="1318"/>
      <c r="D2" s="1334"/>
      <c r="E2" s="1334"/>
      <c r="F2" s="1318"/>
      <c r="G2" s="1318"/>
      <c r="H2" s="1318"/>
      <c r="I2" s="1318"/>
      <c r="J2" s="1318"/>
      <c r="K2" s="1318"/>
      <c r="L2" s="2194" t="s">
        <v>383</v>
      </c>
      <c r="M2" s="2194"/>
      <c r="N2" s="2194"/>
      <c r="O2" s="2195">
        <f ca="1">NOW()</f>
        <v>45933.35966840278</v>
      </c>
      <c r="P2" s="2195"/>
      <c r="Q2" s="1335"/>
    </row>
    <row r="3" spans="1:17">
      <c r="A3" s="1320"/>
      <c r="B3" s="1321"/>
      <c r="C3" s="1334"/>
      <c r="D3" s="1333"/>
      <c r="E3" s="1323"/>
      <c r="F3" s="1318"/>
      <c r="G3" s="1318"/>
      <c r="H3" s="1318"/>
      <c r="I3" s="1318"/>
      <c r="J3" s="1318"/>
      <c r="K3" s="1318"/>
      <c r="L3" s="1319"/>
      <c r="M3" s="1321"/>
      <c r="N3" s="2195"/>
      <c r="O3" s="2195"/>
      <c r="P3" s="1332" t="s">
        <v>670</v>
      </c>
      <c r="Q3" s="1328"/>
    </row>
    <row r="4" spans="1:17">
      <c r="A4" s="1320"/>
      <c r="B4" s="1321"/>
      <c r="C4" s="1321"/>
      <c r="D4" s="1326"/>
      <c r="E4" s="1323"/>
      <c r="F4" s="1318"/>
      <c r="G4" s="1318"/>
      <c r="H4" s="1318"/>
      <c r="I4" s="1318"/>
      <c r="J4" s="1318"/>
      <c r="K4" s="1318"/>
      <c r="L4" s="1318"/>
      <c r="M4" s="1321"/>
      <c r="N4" s="1321"/>
      <c r="O4" s="2194"/>
      <c r="P4" s="2194"/>
      <c r="Q4" s="1328"/>
    </row>
    <row r="5" spans="1:17" ht="15.75">
      <c r="A5" s="1320"/>
      <c r="B5" s="1331"/>
      <c r="C5" s="1330"/>
      <c r="D5" s="1329"/>
      <c r="E5" s="1323"/>
      <c r="F5" s="1318"/>
      <c r="G5" s="1318"/>
      <c r="H5" s="1318"/>
      <c r="I5" s="1318"/>
      <c r="J5" s="1318"/>
      <c r="K5" s="1318"/>
      <c r="L5" s="1318"/>
      <c r="M5" s="1319"/>
      <c r="N5" s="1319"/>
      <c r="O5" s="2196"/>
      <c r="P5" s="2196"/>
      <c r="Q5" s="1328"/>
    </row>
    <row r="6" spans="1:17">
      <c r="A6" s="1327"/>
      <c r="B6" s="1326"/>
      <c r="C6" s="1326"/>
      <c r="D6" s="1318"/>
      <c r="E6" s="1323"/>
      <c r="F6" s="1318"/>
      <c r="G6" s="1318"/>
      <c r="H6" s="1318"/>
      <c r="I6" s="1318"/>
      <c r="J6" s="1318"/>
      <c r="K6" s="1318"/>
      <c r="L6" s="1318"/>
      <c r="M6" s="1319"/>
      <c r="N6" s="2218"/>
      <c r="O6" s="2219"/>
      <c r="P6" s="2219"/>
      <c r="Q6" s="1325"/>
    </row>
    <row r="7" spans="1:17">
      <c r="A7" s="1320"/>
      <c r="B7" s="1324"/>
      <c r="C7" s="1319"/>
      <c r="D7" s="1324"/>
      <c r="E7" s="1323"/>
      <c r="F7" s="1318"/>
      <c r="G7" s="1318"/>
      <c r="H7" s="1318"/>
      <c r="I7" s="1318"/>
      <c r="J7" s="1318"/>
      <c r="K7" s="1318"/>
      <c r="L7" s="1318"/>
      <c r="M7" s="1318"/>
      <c r="N7" s="2220"/>
      <c r="O7" s="2220"/>
      <c r="P7" s="2220"/>
      <c r="Q7" s="1316"/>
    </row>
    <row r="8" spans="1:17">
      <c r="A8" s="1320"/>
      <c r="B8" s="1324"/>
      <c r="C8" s="1319"/>
      <c r="D8" s="1324"/>
      <c r="E8" s="1323"/>
      <c r="F8" s="1318"/>
      <c r="G8" s="1318"/>
      <c r="H8" s="1318"/>
      <c r="I8" s="1318"/>
      <c r="J8" s="1318"/>
      <c r="K8" s="1318"/>
      <c r="L8" s="1319"/>
      <c r="M8" s="1319"/>
      <c r="N8" s="2220"/>
      <c r="O8" s="2220"/>
      <c r="P8" s="2220"/>
      <c r="Q8" s="1316"/>
    </row>
    <row r="9" spans="1:17">
      <c r="A9" s="1320"/>
      <c r="B9" s="1324"/>
      <c r="C9" s="1319"/>
      <c r="D9" s="1324"/>
      <c r="E9" s="1323"/>
      <c r="F9" s="1318"/>
      <c r="G9" s="1318"/>
      <c r="H9" s="1318"/>
      <c r="I9" s="1318"/>
      <c r="J9" s="1318"/>
      <c r="K9" s="1318"/>
      <c r="L9" s="1319"/>
      <c r="M9" s="1319"/>
      <c r="N9" s="1322"/>
      <c r="O9" s="1321"/>
      <c r="P9" s="1317"/>
      <c r="Q9" s="1316"/>
    </row>
    <row r="10" spans="1:17">
      <c r="A10" s="1320"/>
      <c r="B10" s="1319"/>
      <c r="C10" s="1319"/>
      <c r="D10" s="1319"/>
      <c r="E10" s="1319"/>
      <c r="F10" s="1319"/>
      <c r="G10" s="1319"/>
      <c r="H10" s="1319"/>
      <c r="I10" s="1319"/>
      <c r="J10" s="1319"/>
      <c r="K10" s="1319"/>
      <c r="L10" s="1319"/>
      <c r="M10" s="1313"/>
      <c r="N10" s="1318"/>
      <c r="O10" s="1318"/>
      <c r="P10" s="1317"/>
      <c r="Q10" s="1316"/>
    </row>
    <row r="11" spans="1:17">
      <c r="A11" s="1315"/>
      <c r="B11" s="1314"/>
      <c r="C11" s="1314"/>
      <c r="D11" s="1314"/>
      <c r="E11" s="1314"/>
      <c r="F11" s="1314"/>
      <c r="G11" s="1314"/>
      <c r="H11" s="1314"/>
      <c r="I11" s="1314"/>
      <c r="J11" s="1314"/>
      <c r="K11" s="1314"/>
      <c r="L11" s="1314"/>
      <c r="M11" s="1314"/>
      <c r="N11" s="1314"/>
      <c r="O11" s="1314"/>
      <c r="P11" s="1313"/>
      <c r="Q11" s="1312"/>
    </row>
    <row r="12" spans="1:17" ht="15" customHeight="1">
      <c r="A12" s="2198" t="s">
        <v>392</v>
      </c>
      <c r="B12" s="2199"/>
      <c r="C12" s="2199"/>
      <c r="D12" s="2199"/>
      <c r="E12" s="2199"/>
      <c r="F12" s="2199"/>
      <c r="G12" s="2199"/>
      <c r="H12" s="2199"/>
      <c r="I12" s="2199"/>
      <c r="J12" s="2199"/>
      <c r="K12" s="2199"/>
      <c r="L12" s="2199"/>
      <c r="M12" s="2199"/>
      <c r="N12" s="2199"/>
      <c r="O12" s="2199"/>
      <c r="P12" s="2199"/>
      <c r="Q12" s="2200"/>
    </row>
    <row r="13" spans="1:17" ht="15.75" customHeight="1" thickBot="1">
      <c r="A13" s="2221"/>
      <c r="B13" s="2222"/>
      <c r="C13" s="2222"/>
      <c r="D13" s="2222"/>
      <c r="E13" s="2222"/>
      <c r="F13" s="2222"/>
      <c r="G13" s="2222"/>
      <c r="H13" s="2222"/>
      <c r="I13" s="2222"/>
      <c r="J13" s="2222"/>
      <c r="K13" s="2222"/>
      <c r="L13" s="2222"/>
      <c r="M13" s="2222"/>
      <c r="N13" s="2222"/>
      <c r="O13" s="2222"/>
      <c r="P13" s="2222"/>
      <c r="Q13" s="2223"/>
    </row>
    <row r="14" spans="1:17">
      <c r="A14" s="1216"/>
      <c r="B14" s="1311"/>
      <c r="C14" s="1311"/>
      <c r="D14" s="1311"/>
      <c r="E14" s="1311"/>
      <c r="F14" s="1311"/>
      <c r="G14" s="1311"/>
      <c r="H14" s="1311"/>
      <c r="I14" s="1311"/>
      <c r="J14" s="1311"/>
      <c r="K14" s="1311"/>
      <c r="L14" s="1311"/>
      <c r="M14" s="1311"/>
      <c r="N14" s="1311"/>
      <c r="O14" s="1311"/>
      <c r="P14" s="1311"/>
      <c r="Q14" s="1212"/>
    </row>
    <row r="15" spans="1:17" ht="15" customHeight="1">
      <c r="A15" s="1216"/>
      <c r="B15" s="1533" t="s">
        <v>669</v>
      </c>
      <c r="C15" s="1293"/>
      <c r="D15" s="1293"/>
      <c r="E15" s="1293"/>
      <c r="F15" s="1293"/>
      <c r="G15" s="1293"/>
      <c r="H15" s="1293"/>
      <c r="I15" s="1293"/>
      <c r="J15" s="1293"/>
      <c r="K15" s="1293"/>
      <c r="L15" s="1293"/>
      <c r="M15" s="1293"/>
      <c r="N15" s="1293"/>
      <c r="O15" s="1293"/>
      <c r="P15" s="1293"/>
      <c r="Q15" s="1212"/>
    </row>
    <row r="16" spans="1:17" ht="15" customHeight="1">
      <c r="A16" s="1216"/>
      <c r="B16" s="1293"/>
      <c r="C16" s="1293"/>
      <c r="D16" s="1293"/>
      <c r="E16" s="1293"/>
      <c r="F16" s="1293"/>
      <c r="G16" s="1293"/>
      <c r="H16" s="1293"/>
      <c r="I16" s="1293"/>
      <c r="J16" s="2197"/>
      <c r="K16" s="2197"/>
      <c r="L16" s="1293"/>
      <c r="M16" s="1293"/>
      <c r="N16" s="1293"/>
      <c r="O16" s="1293"/>
      <c r="P16" s="1293"/>
      <c r="Q16" s="1212"/>
    </row>
    <row r="17" spans="1:17" ht="15" customHeight="1">
      <c r="A17" s="1216"/>
      <c r="B17" s="1293"/>
      <c r="C17" s="1293"/>
      <c r="D17" s="1293"/>
      <c r="E17" s="1293"/>
      <c r="F17" s="1293"/>
      <c r="G17" s="1293"/>
      <c r="H17" s="1293"/>
      <c r="I17" s="1293"/>
      <c r="J17" s="1248"/>
      <c r="K17" s="1303"/>
      <c r="L17" s="1302"/>
      <c r="M17" s="1293"/>
      <c r="N17" s="1301"/>
      <c r="O17" s="1300"/>
      <c r="P17" s="1534"/>
      <c r="Q17" s="1212"/>
    </row>
    <row r="18" spans="1:17" ht="15" customHeight="1">
      <c r="A18" s="1216"/>
      <c r="B18" s="1293"/>
      <c r="C18" s="1293"/>
      <c r="D18" s="1293"/>
      <c r="E18" s="1293"/>
      <c r="F18" s="1293"/>
      <c r="G18" s="1293"/>
      <c r="H18" s="1293"/>
      <c r="I18" s="1293"/>
      <c r="J18" s="2197"/>
      <c r="K18" s="2197"/>
      <c r="L18" s="1307"/>
      <c r="M18" s="1305"/>
      <c r="N18" s="1300"/>
      <c r="O18" s="1305"/>
      <c r="P18" s="1535"/>
      <c r="Q18" s="1212"/>
    </row>
    <row r="19" spans="1:17" ht="15" customHeight="1">
      <c r="A19" s="1216"/>
      <c r="B19" s="1293"/>
      <c r="C19" s="1293"/>
      <c r="D19" s="1293"/>
      <c r="E19" s="1293"/>
      <c r="F19" s="1293"/>
      <c r="G19" s="1293"/>
      <c r="H19" s="1293"/>
      <c r="I19" s="1293"/>
      <c r="J19" s="1248"/>
      <c r="K19" s="1303"/>
      <c r="L19" s="1302"/>
      <c r="M19" s="1293"/>
      <c r="N19" s="1301"/>
      <c r="O19" s="1300"/>
      <c r="P19" s="1534"/>
      <c r="Q19" s="1212"/>
    </row>
    <row r="20" spans="1:17" ht="15" customHeight="1">
      <c r="A20" s="1216"/>
      <c r="B20" s="1293"/>
      <c r="C20" s="1293"/>
      <c r="D20" s="1293"/>
      <c r="E20" s="1293"/>
      <c r="F20" s="1293"/>
      <c r="G20" s="1293"/>
      <c r="H20" s="1293"/>
      <c r="I20" s="1293"/>
      <c r="J20" s="2197"/>
      <c r="K20" s="2197"/>
      <c r="L20" s="1302"/>
      <c r="M20" s="1305"/>
      <c r="N20" s="1302"/>
      <c r="O20" s="1305"/>
      <c r="P20" s="1535"/>
      <c r="Q20" s="1212"/>
    </row>
    <row r="21" spans="1:17" ht="15" customHeight="1">
      <c r="A21" s="1216"/>
      <c r="B21" s="1293"/>
      <c r="C21" s="1293"/>
      <c r="D21" s="1293"/>
      <c r="E21" s="1293"/>
      <c r="F21" s="1293"/>
      <c r="G21" s="1293"/>
      <c r="H21" s="1293"/>
      <c r="I21" s="1293"/>
      <c r="J21" s="1248"/>
      <c r="K21" s="1303"/>
      <c r="L21" s="1302"/>
      <c r="M21" s="1293"/>
      <c r="N21" s="1301"/>
      <c r="O21" s="1300"/>
      <c r="P21" s="1534"/>
      <c r="Q21" s="1212"/>
    </row>
    <row r="22" spans="1:17" ht="14.25" customHeight="1">
      <c r="A22" s="1216"/>
      <c r="B22" s="1293"/>
      <c r="C22" s="1293"/>
      <c r="D22" s="1293"/>
      <c r="E22" s="1293"/>
      <c r="F22" s="1293"/>
      <c r="G22" s="1293"/>
      <c r="H22" s="1293"/>
      <c r="I22" s="1293"/>
      <c r="J22" s="2197"/>
      <c r="K22" s="2197"/>
      <c r="L22" s="1305"/>
      <c r="M22" s="1305"/>
      <c r="N22" s="1306"/>
      <c r="O22" s="1305"/>
      <c r="P22" s="1535"/>
      <c r="Q22" s="1212"/>
    </row>
    <row r="23" spans="1:17" ht="15" customHeight="1">
      <c r="A23" s="1216"/>
      <c r="B23" s="1293"/>
      <c r="C23" s="1293"/>
      <c r="D23" s="1293"/>
      <c r="E23" s="1293"/>
      <c r="F23" s="1293"/>
      <c r="G23" s="1293"/>
      <c r="H23" s="1293"/>
      <c r="I23" s="1293"/>
      <c r="J23" s="1248"/>
      <c r="K23" s="1303"/>
      <c r="L23" s="1302"/>
      <c r="M23" s="1293"/>
      <c r="N23" s="1301"/>
      <c r="O23" s="1300"/>
      <c r="P23" s="1534"/>
      <c r="Q23" s="1212"/>
    </row>
    <row r="24" spans="1:17" ht="15" customHeight="1">
      <c r="A24" s="1216"/>
      <c r="B24" s="1293"/>
      <c r="C24" s="1293"/>
      <c r="D24" s="1293"/>
      <c r="E24" s="1293"/>
      <c r="F24" s="1293"/>
      <c r="G24" s="1293"/>
      <c r="H24" s="1293"/>
      <c r="I24" s="1293"/>
      <c r="J24" s="1293"/>
      <c r="K24" s="1293"/>
      <c r="L24" s="1293" t="s">
        <v>668</v>
      </c>
      <c r="M24" s="1293"/>
      <c r="N24" s="1293"/>
      <c r="O24" s="1293"/>
      <c r="P24" s="1293"/>
      <c r="Q24" s="1212"/>
    </row>
    <row r="25" spans="1:17" ht="15" customHeight="1">
      <c r="A25" s="1216"/>
      <c r="B25" s="1293"/>
      <c r="C25" s="1293"/>
      <c r="D25" s="1293"/>
      <c r="E25" s="1293"/>
      <c r="F25" s="1293"/>
      <c r="G25" s="1293"/>
      <c r="H25" s="1293"/>
      <c r="I25" s="1293"/>
      <c r="J25" s="1293"/>
      <c r="K25" s="1293"/>
      <c r="L25" s="1293"/>
      <c r="M25" s="1293"/>
      <c r="N25" s="1293"/>
      <c r="O25" s="1293"/>
      <c r="P25" s="1293"/>
      <c r="Q25" s="1212"/>
    </row>
    <row r="26" spans="1:17" ht="15" customHeight="1">
      <c r="A26" s="1216"/>
      <c r="B26" s="1293"/>
      <c r="C26" s="1293"/>
      <c r="D26" s="1293"/>
      <c r="E26" s="1293"/>
      <c r="F26" s="1293"/>
      <c r="G26" s="1293"/>
      <c r="H26" s="1293"/>
      <c r="I26" s="1293"/>
      <c r="J26" s="1293"/>
      <c r="K26" s="1293"/>
      <c r="L26" s="1293"/>
      <c r="M26" s="1293"/>
      <c r="N26" s="1293"/>
      <c r="O26" s="1293"/>
      <c r="P26" s="1293"/>
      <c r="Q26" s="1212"/>
    </row>
    <row r="27" spans="1:17" ht="15" customHeight="1">
      <c r="A27" s="1216"/>
      <c r="B27" s="1293"/>
      <c r="C27" s="1293"/>
      <c r="D27" s="1293"/>
      <c r="E27" s="1293"/>
      <c r="F27" s="1293"/>
      <c r="G27" s="1293"/>
      <c r="H27" s="1293"/>
      <c r="I27" s="1293"/>
      <c r="J27" s="1293"/>
      <c r="K27" s="1293"/>
      <c r="L27" s="1293"/>
      <c r="M27" s="1293"/>
      <c r="N27" s="1293"/>
      <c r="O27" s="1293"/>
      <c r="P27" s="1293"/>
      <c r="Q27" s="1212"/>
    </row>
    <row r="28" spans="1:17" ht="11.25" customHeight="1" thickBot="1">
      <c r="A28" s="1216"/>
      <c r="B28" s="1293"/>
      <c r="C28" s="1293"/>
      <c r="D28" s="1293"/>
      <c r="E28" s="1293"/>
      <c r="F28" s="1293"/>
      <c r="G28" s="1293"/>
      <c r="H28" s="1293"/>
      <c r="I28" s="1293"/>
      <c r="J28" s="1293"/>
      <c r="K28" s="1293"/>
      <c r="L28" s="1293"/>
      <c r="M28" s="1293"/>
      <c r="N28" s="1293"/>
      <c r="O28" s="1293"/>
      <c r="P28" s="1293"/>
      <c r="Q28" s="1212"/>
    </row>
    <row r="29" spans="1:17" ht="31.5" customHeight="1" thickBot="1">
      <c r="A29" s="1216"/>
      <c r="B29" s="2215" t="s">
        <v>667</v>
      </c>
      <c r="C29" s="2216"/>
      <c r="D29" s="2216"/>
      <c r="E29" s="2216"/>
      <c r="F29" s="2216"/>
      <c r="G29" s="2216"/>
      <c r="H29" s="2217"/>
      <c r="I29" s="1219"/>
      <c r="J29" s="1900" t="s">
        <v>666</v>
      </c>
      <c r="K29" s="1901"/>
      <c r="L29" s="1901"/>
      <c r="M29" s="1901"/>
      <c r="N29" s="1901"/>
      <c r="O29" s="1901"/>
      <c r="P29" s="1902"/>
      <c r="Q29" s="1212"/>
    </row>
    <row r="30" spans="1:17" ht="29.25" customHeight="1">
      <c r="A30" s="1216"/>
      <c r="B30" s="1226"/>
      <c r="C30" s="1219"/>
      <c r="D30" s="1219"/>
      <c r="E30" s="1219"/>
      <c r="F30" s="1219"/>
      <c r="G30" s="1219"/>
      <c r="H30" s="1258"/>
      <c r="I30" s="1219"/>
      <c r="J30" s="2206" t="s">
        <v>304</v>
      </c>
      <c r="K30" s="2207"/>
      <c r="L30" s="2207"/>
      <c r="M30" s="2207"/>
      <c r="N30" s="2207"/>
      <c r="O30" s="2207"/>
      <c r="P30" s="2208"/>
      <c r="Q30" s="1212"/>
    </row>
    <row r="31" spans="1:17" ht="20.25" customHeight="1">
      <c r="A31" s="1216"/>
      <c r="B31" s="1291" t="s">
        <v>443</v>
      </c>
      <c r="C31" s="1225"/>
      <c r="D31" s="1225"/>
      <c r="E31" s="1272"/>
      <c r="F31" s="1272"/>
      <c r="G31" s="2169" t="s">
        <v>197</v>
      </c>
      <c r="H31" s="2177"/>
      <c r="I31" s="1219"/>
      <c r="J31" s="2209"/>
      <c r="K31" s="2210"/>
      <c r="L31" s="2210"/>
      <c r="M31" s="2210"/>
      <c r="N31" s="2210"/>
      <c r="O31" s="2210"/>
      <c r="P31" s="2211"/>
      <c r="Q31" s="1212"/>
    </row>
    <row r="32" spans="1:17" ht="19.5" customHeight="1">
      <c r="A32" s="1216"/>
      <c r="B32" s="1291" t="s">
        <v>665</v>
      </c>
      <c r="C32" s="1292"/>
      <c r="D32" s="1225"/>
      <c r="E32" s="1225"/>
      <c r="F32" s="1225"/>
      <c r="G32" s="2169" t="s">
        <v>198</v>
      </c>
      <c r="H32" s="2177"/>
      <c r="I32" s="1219"/>
      <c r="J32" s="2209"/>
      <c r="K32" s="2210"/>
      <c r="L32" s="2210"/>
      <c r="M32" s="2210"/>
      <c r="N32" s="2210"/>
      <c r="O32" s="2210"/>
      <c r="P32" s="2211"/>
      <c r="Q32" s="1212"/>
    </row>
    <row r="33" spans="1:17" ht="20.25" customHeight="1">
      <c r="A33" s="1216"/>
      <c r="B33" s="1291" t="s">
        <v>386</v>
      </c>
      <c r="G33" s="2169" t="s">
        <v>378</v>
      </c>
      <c r="H33" s="2177"/>
      <c r="I33" s="1219"/>
      <c r="J33" s="2209"/>
      <c r="K33" s="2210"/>
      <c r="L33" s="2210"/>
      <c r="M33" s="2210"/>
      <c r="N33" s="2210"/>
      <c r="O33" s="2210"/>
      <c r="P33" s="2211"/>
      <c r="Q33" s="1212"/>
    </row>
    <row r="34" spans="1:17" ht="20.25" customHeight="1">
      <c r="A34" s="1216"/>
      <c r="B34" s="1291"/>
      <c r="C34" s="1244"/>
      <c r="D34" s="1225"/>
      <c r="E34" s="1225"/>
      <c r="F34" s="1225"/>
      <c r="G34" s="2169"/>
      <c r="H34" s="2177"/>
      <c r="I34" s="1219"/>
      <c r="J34" s="2209"/>
      <c r="K34" s="2210"/>
      <c r="L34" s="2210"/>
      <c r="M34" s="2210"/>
      <c r="N34" s="2210"/>
      <c r="O34" s="2210"/>
      <c r="P34" s="2211"/>
      <c r="Q34" s="1212"/>
    </row>
    <row r="35" spans="1:17" ht="20.25" customHeight="1">
      <c r="A35" s="1216"/>
      <c r="B35" s="1239"/>
      <c r="H35" s="1200"/>
      <c r="I35" s="1219"/>
      <c r="J35" s="2209"/>
      <c r="K35" s="2210"/>
      <c r="L35" s="2210"/>
      <c r="M35" s="2210"/>
      <c r="N35" s="2210"/>
      <c r="O35" s="2210"/>
      <c r="P35" s="2211"/>
      <c r="Q35" s="1212"/>
    </row>
    <row r="36" spans="1:17" ht="20.25" customHeight="1">
      <c r="A36" s="1216"/>
      <c r="B36" s="1290"/>
      <c r="C36" s="1289"/>
      <c r="D36" s="1289"/>
      <c r="E36" s="1289"/>
      <c r="F36" s="1289"/>
      <c r="G36" s="1289"/>
      <c r="H36" s="1288"/>
      <c r="I36" s="1219"/>
      <c r="J36" s="2209"/>
      <c r="K36" s="2210"/>
      <c r="L36" s="2210"/>
      <c r="M36" s="2210"/>
      <c r="N36" s="2210"/>
      <c r="O36" s="2210"/>
      <c r="P36" s="2211"/>
      <c r="Q36" s="1212"/>
    </row>
    <row r="37" spans="1:17" ht="20.25" customHeight="1">
      <c r="A37" s="1216"/>
      <c r="B37" s="1287"/>
      <c r="C37" s="1286"/>
      <c r="D37" s="1286"/>
      <c r="E37" s="1286"/>
      <c r="F37" s="1286"/>
      <c r="G37" s="1286"/>
      <c r="H37" s="1285"/>
      <c r="I37" s="1219"/>
      <c r="J37" s="2209"/>
      <c r="K37" s="2210"/>
      <c r="L37" s="2210"/>
      <c r="M37" s="2210"/>
      <c r="N37" s="2210"/>
      <c r="O37" s="2210"/>
      <c r="P37" s="2211"/>
      <c r="Q37" s="1212"/>
    </row>
    <row r="38" spans="1:17" ht="21" customHeight="1" thickBot="1">
      <c r="A38" s="1216"/>
      <c r="B38" s="1284"/>
      <c r="C38" s="1283"/>
      <c r="D38" s="1283"/>
      <c r="E38" s="1283"/>
      <c r="F38" s="1283"/>
      <c r="G38" s="1283"/>
      <c r="H38" s="1282"/>
      <c r="I38" s="1219"/>
      <c r="J38" s="2212"/>
      <c r="K38" s="2213"/>
      <c r="L38" s="2213"/>
      <c r="M38" s="2213"/>
      <c r="N38" s="2213"/>
      <c r="O38" s="2213"/>
      <c r="P38" s="2214"/>
      <c r="Q38" s="1212"/>
    </row>
    <row r="39" spans="1:17" ht="17.25" customHeight="1" thickBot="1">
      <c r="A39" s="1216"/>
      <c r="B39" s="1281"/>
      <c r="C39" s="1280"/>
      <c r="D39" s="1280"/>
      <c r="E39" s="1280"/>
      <c r="F39" s="1280"/>
      <c r="G39" s="1280"/>
      <c r="H39" s="1279"/>
      <c r="I39" s="1219"/>
      <c r="J39" s="1278"/>
      <c r="K39" s="1277"/>
      <c r="L39" s="1277"/>
      <c r="M39" s="1277"/>
      <c r="N39" s="1277"/>
      <c r="O39" s="1277"/>
      <c r="P39" s="1198"/>
      <c r="Q39" s="1212"/>
    </row>
    <row r="40" spans="1:17" ht="31.5" customHeight="1" thickBot="1">
      <c r="A40" s="1216"/>
      <c r="B40" s="2174" t="s">
        <v>664</v>
      </c>
      <c r="C40" s="2175"/>
      <c r="D40" s="2175"/>
      <c r="E40" s="2175"/>
      <c r="F40" s="2175"/>
      <c r="G40" s="2175"/>
      <c r="H40" s="2176"/>
      <c r="I40" s="1219"/>
      <c r="J40" s="2198" t="s">
        <v>663</v>
      </c>
      <c r="K40" s="2199"/>
      <c r="L40" s="2199"/>
      <c r="M40" s="2199"/>
      <c r="N40" s="2199"/>
      <c r="O40" s="2199"/>
      <c r="P40" s="2200"/>
      <c r="Q40" s="1212"/>
    </row>
    <row r="41" spans="1:17" ht="20.25">
      <c r="A41" s="1216"/>
      <c r="B41" s="2159" t="s">
        <v>662</v>
      </c>
      <c r="C41" s="2160"/>
      <c r="D41" s="2160"/>
      <c r="E41" s="1276"/>
      <c r="F41" s="2201">
        <v>1995</v>
      </c>
      <c r="G41" s="2201"/>
      <c r="H41" s="2202"/>
      <c r="I41" s="1219"/>
      <c r="J41" s="2203" t="s">
        <v>661</v>
      </c>
      <c r="K41" s="2204"/>
      <c r="L41" s="2204"/>
      <c r="M41" s="2204"/>
      <c r="N41" s="2204"/>
      <c r="O41" s="2204"/>
      <c r="P41" s="2205"/>
      <c r="Q41" s="1212"/>
    </row>
    <row r="42" spans="1:17" ht="20.25">
      <c r="A42" s="1216"/>
      <c r="B42" s="2190" t="s">
        <v>660</v>
      </c>
      <c r="C42" s="2191"/>
      <c r="D42" s="2191"/>
      <c r="E42" s="1261"/>
      <c r="F42" s="2192">
        <v>599</v>
      </c>
      <c r="G42" s="2192"/>
      <c r="H42" s="2193"/>
      <c r="I42" s="1219"/>
      <c r="J42" s="1239"/>
      <c r="P42" s="1200"/>
      <c r="Q42" s="1212"/>
    </row>
    <row r="43" spans="1:17" ht="20.25">
      <c r="A43" s="1216"/>
      <c r="B43" s="1254"/>
      <c r="C43" s="1248"/>
      <c r="D43" s="1275"/>
      <c r="E43" s="1275"/>
      <c r="F43" s="1274"/>
      <c r="G43" s="1274"/>
      <c r="H43" s="1258"/>
      <c r="I43" s="1219"/>
      <c r="J43" s="2178" t="s">
        <v>659</v>
      </c>
      <c r="K43" s="2179"/>
      <c r="L43" s="2179"/>
      <c r="M43" s="2179"/>
      <c r="N43" s="2179"/>
      <c r="O43" s="2179"/>
      <c r="P43" s="2180"/>
      <c r="Q43" s="1212"/>
    </row>
    <row r="44" spans="1:17" ht="20.25">
      <c r="A44" s="1216"/>
      <c r="B44" s="2168" t="s">
        <v>658</v>
      </c>
      <c r="C44" s="2169"/>
      <c r="D44" s="2169"/>
      <c r="E44" s="2169"/>
      <c r="F44" s="2169"/>
      <c r="G44" s="2169"/>
      <c r="H44" s="2177"/>
      <c r="I44" s="1219"/>
      <c r="J44" s="2181" t="s">
        <v>657</v>
      </c>
      <c r="K44" s="2182"/>
      <c r="L44" s="2182"/>
      <c r="M44" s="2182"/>
      <c r="N44" s="2182"/>
      <c r="O44" s="2182"/>
      <c r="P44" s="2183"/>
      <c r="Q44" s="1212"/>
    </row>
    <row r="45" spans="1:17" ht="20.25">
      <c r="A45" s="1216"/>
      <c r="B45" s="2184" t="s">
        <v>656</v>
      </c>
      <c r="C45" s="2185"/>
      <c r="D45" s="2185"/>
      <c r="E45" s="2185"/>
      <c r="F45" s="2185"/>
      <c r="G45" s="2185"/>
      <c r="H45" s="2186"/>
      <c r="I45" s="1219"/>
      <c r="J45" s="1239"/>
      <c r="P45" s="1200"/>
      <c r="Q45" s="1212"/>
    </row>
    <row r="46" spans="1:17" ht="20.25">
      <c r="A46" s="1216"/>
      <c r="B46" s="1254"/>
      <c r="C46" s="1248"/>
      <c r="D46" s="1219"/>
      <c r="E46" s="1219"/>
      <c r="F46" s="1274"/>
      <c r="G46" s="1274"/>
      <c r="H46" s="1258"/>
      <c r="I46" s="1219"/>
      <c r="J46" s="1270"/>
      <c r="K46" s="1269"/>
      <c r="L46" s="1269"/>
      <c r="M46" s="1269"/>
      <c r="N46" s="1269"/>
      <c r="O46" s="1269"/>
      <c r="P46" s="1268"/>
      <c r="Q46" s="1212"/>
    </row>
    <row r="47" spans="1:17" ht="21" thickBot="1">
      <c r="A47" s="1216"/>
      <c r="B47" s="1273"/>
      <c r="C47" s="1272"/>
      <c r="D47" s="1272"/>
      <c r="E47" s="1272"/>
      <c r="F47" s="1272"/>
      <c r="G47" s="1272"/>
      <c r="H47" s="1271"/>
      <c r="I47" s="1219"/>
      <c r="J47" s="1270"/>
      <c r="K47" s="1269"/>
      <c r="L47" s="1269"/>
      <c r="M47" s="1269"/>
      <c r="N47" s="1269"/>
      <c r="O47" s="1269"/>
      <c r="P47" s="1268"/>
      <c r="Q47" s="1212"/>
    </row>
    <row r="48" spans="1:17" ht="31.5" customHeight="1" thickBot="1">
      <c r="A48" s="1216"/>
      <c r="B48" s="1267"/>
      <c r="C48" s="1266"/>
      <c r="D48" s="1266"/>
      <c r="E48" s="1266"/>
      <c r="F48" s="1266"/>
      <c r="G48" s="1266"/>
      <c r="H48" s="1265"/>
      <c r="I48" s="1259"/>
      <c r="J48" s="1264"/>
      <c r="K48" s="1263"/>
      <c r="L48" s="1263"/>
      <c r="M48" s="1263"/>
      <c r="N48" s="1263"/>
      <c r="O48" s="1263"/>
      <c r="P48" s="1262"/>
      <c r="Q48" s="1212"/>
    </row>
    <row r="49" spans="1:17" ht="30.75" customHeight="1" thickBot="1">
      <c r="A49" s="1216"/>
      <c r="B49" s="2174" t="s">
        <v>655</v>
      </c>
      <c r="C49" s="2175"/>
      <c r="D49" s="2175"/>
      <c r="E49" s="2175"/>
      <c r="F49" s="2175"/>
      <c r="G49" s="2175"/>
      <c r="H49" s="2176"/>
      <c r="J49" s="1239"/>
      <c r="P49" s="1200"/>
      <c r="Q49" s="1212"/>
    </row>
    <row r="50" spans="1:17" ht="19.5" customHeight="1">
      <c r="A50" s="1216"/>
      <c r="B50" s="2187" t="s">
        <v>654</v>
      </c>
      <c r="C50" s="2188"/>
      <c r="D50" s="2188"/>
      <c r="E50" s="2188"/>
      <c r="F50" s="2188"/>
      <c r="G50" s="2188"/>
      <c r="H50" s="2189"/>
      <c r="J50" s="1239"/>
      <c r="P50" s="1200"/>
      <c r="Q50" s="1212"/>
    </row>
    <row r="51" spans="1:17" ht="19.5" customHeight="1">
      <c r="A51" s="1216"/>
      <c r="B51" s="2187" t="s">
        <v>653</v>
      </c>
      <c r="C51" s="2188"/>
      <c r="D51" s="2188"/>
      <c r="E51" s="2188"/>
      <c r="F51" s="2188"/>
      <c r="G51" s="2188"/>
      <c r="H51" s="2189"/>
      <c r="J51" s="1239"/>
      <c r="P51" s="1200"/>
      <c r="Q51" s="1212"/>
    </row>
    <row r="52" spans="1:17" ht="20.25">
      <c r="A52" s="1216"/>
      <c r="B52" s="2168" t="s">
        <v>652</v>
      </c>
      <c r="C52" s="2169"/>
      <c r="D52" s="1260"/>
      <c r="E52" s="1260"/>
      <c r="F52" s="2170">
        <v>-0.125</v>
      </c>
      <c r="G52" s="2170"/>
      <c r="H52" s="1258"/>
      <c r="J52" s="1239"/>
      <c r="P52" s="1200"/>
      <c r="Q52" s="1212"/>
    </row>
    <row r="53" spans="1:17" ht="20.25">
      <c r="A53" s="1216"/>
      <c r="B53" s="2168" t="s">
        <v>651</v>
      </c>
      <c r="C53" s="2169"/>
      <c r="D53" s="1260"/>
      <c r="E53" s="1260"/>
      <c r="F53" s="2170">
        <v>-0.25</v>
      </c>
      <c r="G53" s="2170"/>
      <c r="H53" s="1258"/>
      <c r="J53" s="1239"/>
      <c r="P53" s="1200"/>
      <c r="Q53" s="1212"/>
    </row>
    <row r="54" spans="1:17" ht="20.25">
      <c r="A54" s="1216"/>
      <c r="B54" s="2168" t="s">
        <v>650</v>
      </c>
      <c r="C54" s="2169"/>
      <c r="D54" s="1260"/>
      <c r="E54" s="1260"/>
      <c r="F54" s="2170">
        <v>-0.375</v>
      </c>
      <c r="G54" s="2170"/>
      <c r="H54" s="1258"/>
      <c r="J54" s="1239"/>
      <c r="P54" s="1200"/>
      <c r="Q54" s="1212"/>
    </row>
    <row r="55" spans="1:17" ht="20.25">
      <c r="A55" s="1216"/>
      <c r="B55" s="2168" t="s">
        <v>649</v>
      </c>
      <c r="C55" s="2169"/>
      <c r="D55" s="1219"/>
      <c r="E55" s="1219"/>
      <c r="F55" s="2170">
        <v>-0.5</v>
      </c>
      <c r="G55" s="2170"/>
      <c r="H55" s="1258"/>
      <c r="J55" s="1239"/>
      <c r="P55" s="1200"/>
      <c r="Q55" s="1212"/>
    </row>
    <row r="56" spans="1:17" ht="20.25" customHeight="1" thickBot="1">
      <c r="A56" s="1216"/>
      <c r="B56" s="2171" t="s">
        <v>34</v>
      </c>
      <c r="C56" s="2172"/>
      <c r="D56" s="2172"/>
      <c r="E56" s="2172"/>
      <c r="F56" s="2172"/>
      <c r="G56" s="2172"/>
      <c r="H56" s="2173"/>
      <c r="I56" s="1219"/>
      <c r="J56" s="1257"/>
      <c r="K56" s="1256"/>
      <c r="L56" s="1256"/>
      <c r="M56" s="1256"/>
      <c r="N56" s="1256"/>
      <c r="O56" s="1256"/>
      <c r="P56" s="1255"/>
      <c r="Q56" s="1212"/>
    </row>
    <row r="57" spans="1:17" ht="20.25">
      <c r="A57" s="1216"/>
      <c r="B57" s="1239"/>
      <c r="D57" s="1240"/>
      <c r="E57" s="1240"/>
      <c r="F57" s="1240"/>
      <c r="G57" s="1259"/>
      <c r="H57" s="1258"/>
      <c r="I57" s="1219"/>
      <c r="J57" s="1239"/>
      <c r="P57" s="1200"/>
      <c r="Q57" s="1212"/>
    </row>
    <row r="58" spans="1:17" ht="32.25" customHeight="1" thickBot="1">
      <c r="A58" s="1216"/>
      <c r="B58" s="1257"/>
      <c r="C58" s="1256"/>
      <c r="D58" s="1256"/>
      <c r="E58" s="1256"/>
      <c r="F58" s="1256"/>
      <c r="G58" s="1256"/>
      <c r="H58" s="1255"/>
      <c r="I58" s="1219"/>
      <c r="J58" s="1239"/>
      <c r="P58" s="1200"/>
      <c r="Q58" s="1212"/>
    </row>
    <row r="59" spans="1:17" ht="31.5" customHeight="1" thickBot="1">
      <c r="A59" s="1216"/>
      <c r="B59" s="2174" t="s">
        <v>201</v>
      </c>
      <c r="C59" s="2175"/>
      <c r="D59" s="2175"/>
      <c r="E59" s="2175"/>
      <c r="F59" s="2175"/>
      <c r="G59" s="2175"/>
      <c r="H59" s="2175"/>
      <c r="I59" s="2175"/>
      <c r="J59" s="2175"/>
      <c r="K59" s="2175"/>
      <c r="L59" s="2175"/>
      <c r="M59" s="2175"/>
      <c r="N59" s="2175"/>
      <c r="O59" s="2175"/>
      <c r="P59" s="2176"/>
      <c r="Q59" s="1212"/>
    </row>
    <row r="60" spans="1:17" ht="20.25" customHeight="1">
      <c r="A60" s="1216"/>
      <c r="B60" s="2159" t="s">
        <v>202</v>
      </c>
      <c r="C60" s="2160"/>
      <c r="D60" s="2160"/>
      <c r="E60" s="2160"/>
      <c r="F60" s="2160"/>
      <c r="G60" s="2160"/>
      <c r="H60" s="2160"/>
      <c r="I60" s="2160"/>
      <c r="J60" s="2160"/>
      <c r="K60" s="2160"/>
      <c r="L60" s="2160"/>
      <c r="M60" s="2160"/>
      <c r="N60" s="2160"/>
      <c r="O60" s="2160"/>
      <c r="P60" s="2161"/>
      <c r="Q60" s="1212"/>
    </row>
    <row r="61" spans="1:17" ht="20.25" customHeight="1">
      <c r="A61" s="1216"/>
      <c r="B61" s="2168" t="s">
        <v>405</v>
      </c>
      <c r="C61" s="2169"/>
      <c r="D61" s="2169"/>
      <c r="E61" s="2169"/>
      <c r="F61" s="2169"/>
      <c r="G61" s="2169"/>
      <c r="H61" s="2169"/>
      <c r="I61" s="2169"/>
      <c r="J61" s="2169"/>
      <c r="K61" s="2169"/>
      <c r="L61" s="2169"/>
      <c r="M61" s="2169"/>
      <c r="N61" s="2169"/>
      <c r="O61" s="2169"/>
      <c r="P61" s="2177"/>
      <c r="Q61" s="1212"/>
    </row>
    <row r="62" spans="1:17" ht="20.25" customHeight="1">
      <c r="A62" s="1216"/>
      <c r="B62" s="1251"/>
      <c r="C62" s="1250"/>
      <c r="D62" s="1250"/>
      <c r="E62" s="1250"/>
      <c r="F62" s="1250"/>
      <c r="G62" s="1249"/>
      <c r="H62" s="1249"/>
      <c r="I62" s="1248"/>
      <c r="J62" s="1253"/>
      <c r="K62" s="1253"/>
      <c r="L62" s="1253"/>
      <c r="M62" s="1253"/>
      <c r="N62" s="1253"/>
      <c r="O62" s="1253"/>
      <c r="P62" s="1252"/>
      <c r="Q62" s="1212"/>
    </row>
    <row r="63" spans="1:17" ht="20.25" customHeight="1">
      <c r="A63" s="1216"/>
      <c r="B63" s="1251" t="s">
        <v>203</v>
      </c>
      <c r="C63" s="1250"/>
      <c r="D63" s="1250"/>
      <c r="E63" s="1250"/>
      <c r="F63" s="1250"/>
      <c r="G63" s="1249"/>
      <c r="H63" s="1249"/>
      <c r="I63" s="1248"/>
      <c r="J63" s="1247"/>
      <c r="K63" s="1247"/>
      <c r="L63" s="1247"/>
      <c r="M63" s="1247"/>
      <c r="N63" s="1247"/>
      <c r="O63" s="1247"/>
      <c r="P63" s="1246"/>
      <c r="Q63" s="1212"/>
    </row>
    <row r="64" spans="1:17" ht="20.25" customHeight="1">
      <c r="A64" s="1216"/>
      <c r="B64" s="1239"/>
      <c r="G64" s="1245"/>
      <c r="H64" s="1245"/>
      <c r="I64" s="1219"/>
      <c r="J64" s="1243"/>
      <c r="K64" s="1243"/>
      <c r="L64" s="1243"/>
      <c r="M64" s="1243"/>
      <c r="N64" s="1243"/>
      <c r="O64" s="1243"/>
      <c r="P64" s="1242"/>
      <c r="Q64" s="1212"/>
    </row>
    <row r="65" spans="1:17" ht="23.25" customHeight="1" thickBot="1">
      <c r="A65" s="1216"/>
      <c r="B65" s="1239"/>
      <c r="G65" s="1244"/>
      <c r="H65" s="1244"/>
      <c r="I65" s="1219"/>
      <c r="J65" s="1243"/>
      <c r="K65" s="1243"/>
      <c r="L65" s="1243"/>
      <c r="M65" s="1243"/>
      <c r="N65" s="1243"/>
      <c r="O65" s="1243"/>
      <c r="P65" s="1242"/>
      <c r="Q65" s="1212"/>
    </row>
    <row r="66" spans="1:17">
      <c r="A66" s="1216"/>
      <c r="B66" s="1241"/>
      <c r="C66" s="1240"/>
      <c r="D66" s="1240"/>
      <c r="E66" s="1240"/>
      <c r="F66" s="1240"/>
      <c r="G66" s="1240"/>
      <c r="H66" s="1240"/>
      <c r="I66" s="1240"/>
      <c r="J66" s="1240"/>
      <c r="K66" s="1240"/>
      <c r="L66" s="1240"/>
      <c r="M66" s="1240"/>
      <c r="N66" s="1240"/>
      <c r="O66" s="1240"/>
      <c r="P66" s="1203"/>
      <c r="Q66" s="1212"/>
    </row>
    <row r="67" spans="1:17" ht="19.5" customHeight="1">
      <c r="A67" s="1216"/>
      <c r="B67" s="1239"/>
      <c r="P67" s="1200"/>
      <c r="Q67" s="1212"/>
    </row>
    <row r="68" spans="1:17" ht="22.5" customHeight="1">
      <c r="A68" s="1216"/>
      <c r="B68" s="1239"/>
      <c r="P68" s="1200"/>
      <c r="Q68" s="1212"/>
    </row>
    <row r="69" spans="1:17">
      <c r="A69" s="1216"/>
      <c r="B69" s="1239"/>
      <c r="P69" s="1200"/>
      <c r="Q69" s="1212"/>
    </row>
    <row r="70" spans="1:17">
      <c r="A70" s="1216"/>
      <c r="B70" s="1239"/>
      <c r="P70" s="1200"/>
      <c r="Q70" s="1212"/>
    </row>
    <row r="71" spans="1:17">
      <c r="A71" s="1216"/>
      <c r="B71" s="1239"/>
      <c r="P71" s="1200"/>
      <c r="Q71" s="1212"/>
    </row>
    <row r="72" spans="1:17" ht="40.5" customHeight="1">
      <c r="A72" s="1216"/>
      <c r="B72" s="1238"/>
      <c r="C72" s="1230"/>
      <c r="D72" s="1230"/>
      <c r="E72" s="1230"/>
      <c r="F72" s="1230"/>
      <c r="G72" s="1230"/>
      <c r="H72" s="1230"/>
      <c r="I72" s="1219"/>
      <c r="J72" s="1234"/>
      <c r="K72" s="1234"/>
      <c r="L72" s="1234"/>
      <c r="M72" s="1234"/>
      <c r="N72" s="1234"/>
      <c r="O72" s="1234"/>
      <c r="P72" s="1233"/>
      <c r="Q72" s="1212"/>
    </row>
    <row r="73" spans="1:17" ht="20.25">
      <c r="A73" s="1216"/>
      <c r="B73" s="1237"/>
      <c r="C73" s="1236"/>
      <c r="D73" s="1219"/>
      <c r="E73" s="1219"/>
      <c r="F73" s="1235"/>
      <c r="G73" s="1219"/>
      <c r="H73" s="1219"/>
      <c r="I73" s="1219"/>
      <c r="J73" s="1234"/>
      <c r="K73" s="1234"/>
      <c r="L73" s="1234"/>
      <c r="M73" s="1234"/>
      <c r="N73" s="1234"/>
      <c r="O73" s="1234"/>
      <c r="P73" s="1233"/>
      <c r="Q73" s="1212"/>
    </row>
    <row r="74" spans="1:17" ht="20.25">
      <c r="A74" s="1216"/>
      <c r="B74" s="1232"/>
      <c r="C74" s="1225"/>
      <c r="D74" s="1231"/>
      <c r="E74" s="1231"/>
      <c r="F74" s="1231"/>
      <c r="G74" s="1231"/>
      <c r="H74" s="1231"/>
      <c r="I74" s="1219"/>
      <c r="J74" s="1230"/>
      <c r="K74" s="1195"/>
      <c r="L74" s="1195"/>
      <c r="M74" s="1195"/>
      <c r="N74" s="1195"/>
      <c r="O74" s="1195"/>
      <c r="P74" s="1229"/>
      <c r="Q74" s="1212"/>
    </row>
    <row r="75" spans="1:17" ht="20.25">
      <c r="A75" s="1216"/>
      <c r="B75" s="1226"/>
      <c r="C75" s="1219"/>
      <c r="D75" s="1219"/>
      <c r="E75" s="1219"/>
      <c r="F75" s="1219"/>
      <c r="G75" s="1219"/>
      <c r="H75" s="1219"/>
      <c r="I75" s="1219"/>
      <c r="J75" s="1195"/>
      <c r="K75" s="1195"/>
      <c r="L75" s="1195"/>
      <c r="M75" s="1195"/>
      <c r="N75" s="1195"/>
      <c r="O75" s="1195"/>
      <c r="P75" s="1229"/>
      <c r="Q75" s="1212"/>
    </row>
    <row r="76" spans="1:17" ht="20.25">
      <c r="A76" s="1216"/>
      <c r="B76" s="1226"/>
      <c r="D76" s="1219"/>
      <c r="E76" s="1219"/>
      <c r="F76" s="1219"/>
      <c r="G76" s="1219"/>
      <c r="H76" s="1219"/>
      <c r="I76" s="1219"/>
      <c r="P76" s="1200"/>
      <c r="Q76" s="1212"/>
    </row>
    <row r="77" spans="1:17" ht="20.25" customHeight="1">
      <c r="A77" s="1216"/>
      <c r="B77" s="1226"/>
      <c r="C77" s="1219"/>
      <c r="D77" s="1219"/>
      <c r="E77" s="1219"/>
      <c r="F77" s="1219"/>
      <c r="G77" s="1219"/>
      <c r="H77" s="1219"/>
      <c r="I77" s="1219"/>
      <c r="J77" s="1220"/>
      <c r="N77" s="1218"/>
      <c r="O77" s="1218"/>
      <c r="P77" s="1217"/>
      <c r="Q77" s="1212"/>
    </row>
    <row r="78" spans="1:17" ht="20.25">
      <c r="A78" s="1216"/>
      <c r="B78" s="1228"/>
      <c r="C78" s="1227"/>
      <c r="D78" s="1227"/>
      <c r="E78" s="1227"/>
      <c r="F78" s="1227"/>
      <c r="G78" s="1227"/>
      <c r="H78" s="1227"/>
      <c r="I78" s="1219"/>
      <c r="J78" s="1220"/>
      <c r="K78" s="1219"/>
      <c r="L78" s="1219"/>
      <c r="M78" s="1219"/>
      <c r="N78" s="1218"/>
      <c r="O78" s="1218"/>
      <c r="P78" s="1217"/>
      <c r="Q78" s="1212"/>
    </row>
    <row r="79" spans="1:17" ht="20.25" customHeight="1">
      <c r="A79" s="1216"/>
      <c r="B79" s="1228"/>
      <c r="C79" s="1227"/>
      <c r="D79" s="1227"/>
      <c r="E79" s="1227"/>
      <c r="F79" s="1227"/>
      <c r="G79" s="1227"/>
      <c r="H79" s="1227"/>
      <c r="I79" s="1219"/>
      <c r="J79" s="1220"/>
      <c r="K79" s="1225"/>
      <c r="L79" s="1225"/>
      <c r="M79" s="1219"/>
      <c r="N79" s="1218"/>
      <c r="O79" s="1218"/>
      <c r="P79" s="1217"/>
      <c r="Q79" s="1212"/>
    </row>
    <row r="80" spans="1:17" ht="20.25">
      <c r="A80" s="1216"/>
      <c r="B80" s="1226"/>
      <c r="C80" s="1219"/>
      <c r="D80" s="1219"/>
      <c r="E80" s="1219"/>
      <c r="F80" s="1219"/>
      <c r="G80" s="1219"/>
      <c r="H80" s="1219"/>
      <c r="I80" s="1219"/>
      <c r="J80" s="1220"/>
      <c r="K80" s="1225"/>
      <c r="L80" s="1225"/>
      <c r="M80" s="1219"/>
      <c r="N80" s="1218"/>
      <c r="O80" s="1218"/>
      <c r="P80" s="1217"/>
      <c r="Q80" s="1212"/>
    </row>
    <row r="81" spans="1:17" ht="20.25">
      <c r="A81" s="1216"/>
      <c r="B81" s="1223"/>
      <c r="C81" s="1222"/>
      <c r="D81" s="1222"/>
      <c r="E81" s="1219"/>
      <c r="F81" s="1219"/>
      <c r="G81" s="1224"/>
      <c r="H81" s="1219"/>
      <c r="I81" s="1219"/>
      <c r="J81" s="1220"/>
      <c r="K81" s="1225"/>
      <c r="L81" s="1225"/>
      <c r="M81" s="1219"/>
      <c r="N81" s="1218"/>
      <c r="O81" s="1218"/>
      <c r="P81" s="1217"/>
      <c r="Q81" s="1212"/>
    </row>
    <row r="82" spans="1:17" ht="20.25">
      <c r="A82" s="1216"/>
      <c r="B82" s="1223"/>
      <c r="C82" s="1222"/>
      <c r="D82" s="1222"/>
      <c r="E82" s="1219"/>
      <c r="F82" s="1219"/>
      <c r="G82" s="1224"/>
      <c r="H82" s="1219"/>
      <c r="I82" s="1219"/>
      <c r="J82" s="1220"/>
      <c r="K82" s="1219"/>
      <c r="L82" s="1219"/>
      <c r="M82" s="1219"/>
      <c r="N82" s="1218"/>
      <c r="O82" s="1218"/>
      <c r="P82" s="1217"/>
      <c r="Q82" s="1212"/>
    </row>
    <row r="83" spans="1:17" ht="20.25">
      <c r="A83" s="1216"/>
      <c r="B83" s="1223"/>
      <c r="C83" s="1222"/>
      <c r="D83" s="1222"/>
      <c r="E83" s="1219"/>
      <c r="F83" s="1219"/>
      <c r="G83" s="1221"/>
      <c r="H83" s="1219"/>
      <c r="I83" s="1219"/>
      <c r="J83" s="1220"/>
      <c r="K83" s="1219"/>
      <c r="L83" s="1219"/>
      <c r="M83" s="1219"/>
      <c r="N83" s="1218"/>
      <c r="O83" s="1218"/>
      <c r="P83" s="1217"/>
      <c r="Q83" s="1212"/>
    </row>
    <row r="84" spans="1:17" ht="20.25" customHeight="1" thickBot="1">
      <c r="A84" s="1216"/>
      <c r="B84" s="1215"/>
      <c r="C84" s="1214"/>
      <c r="D84" s="1214"/>
      <c r="E84" s="1207"/>
      <c r="F84" s="1207"/>
      <c r="G84" s="1207"/>
      <c r="H84" s="1207"/>
      <c r="I84" s="1207"/>
      <c r="J84" s="1207"/>
      <c r="K84" s="1207"/>
      <c r="L84" s="1207"/>
      <c r="M84" s="1207"/>
      <c r="N84" s="1207"/>
      <c r="O84" s="1207"/>
      <c r="P84" s="1213"/>
      <c r="Q84" s="1212"/>
    </row>
    <row r="85" spans="1:17" s="1196" customFormat="1" ht="15.75" thickBot="1">
      <c r="A85" s="1202"/>
      <c r="B85" s="1202"/>
      <c r="C85" s="1197"/>
      <c r="D85" s="1197"/>
      <c r="E85" s="1197"/>
      <c r="F85" s="1197"/>
      <c r="G85" s="1197"/>
      <c r="H85" s="1197"/>
      <c r="I85" s="1197"/>
      <c r="J85" s="1197"/>
      <c r="K85" s="1197"/>
      <c r="L85" s="1197"/>
      <c r="M85" s="1197"/>
      <c r="N85" s="1197"/>
      <c r="O85" s="1197"/>
      <c r="P85" s="1209"/>
      <c r="Q85" s="1209"/>
    </row>
    <row r="86" spans="1:17" s="1196" customFormat="1">
      <c r="A86" s="1202"/>
      <c r="B86" s="1900" t="s">
        <v>648</v>
      </c>
      <c r="C86" s="1901"/>
      <c r="D86" s="1901"/>
      <c r="E86" s="1901"/>
      <c r="F86" s="1901"/>
      <c r="G86" s="1901"/>
      <c r="H86" s="1901"/>
      <c r="I86" s="1901"/>
      <c r="J86" s="1901"/>
      <c r="K86" s="1901"/>
      <c r="L86" s="1901"/>
      <c r="M86" s="1901"/>
      <c r="N86" s="1901"/>
      <c r="O86" s="1901"/>
      <c r="P86" s="1902"/>
      <c r="Q86" s="1209"/>
    </row>
    <row r="87" spans="1:17" s="1196" customFormat="1" ht="15.75" thickBot="1">
      <c r="A87" s="1202"/>
      <c r="B87" s="1903"/>
      <c r="C87" s="1904"/>
      <c r="D87" s="1904"/>
      <c r="E87" s="1904"/>
      <c r="F87" s="1904"/>
      <c r="G87" s="1904"/>
      <c r="H87" s="1904"/>
      <c r="I87" s="1904"/>
      <c r="J87" s="1904"/>
      <c r="K87" s="1904"/>
      <c r="L87" s="1904"/>
      <c r="M87" s="1904"/>
      <c r="N87" s="1904"/>
      <c r="O87" s="1904"/>
      <c r="P87" s="1905"/>
      <c r="Q87" s="1209"/>
    </row>
    <row r="88" spans="1:17" s="1196" customFormat="1" ht="21" customHeight="1">
      <c r="A88" s="1202"/>
      <c r="B88" s="2159" t="s">
        <v>205</v>
      </c>
      <c r="C88" s="2160"/>
      <c r="D88" s="2160"/>
      <c r="E88" s="2160"/>
      <c r="F88" s="2160"/>
      <c r="G88" s="2160"/>
      <c r="H88" s="2160"/>
      <c r="I88" s="2160"/>
      <c r="J88" s="2160"/>
      <c r="K88" s="2160"/>
      <c r="L88" s="2160"/>
      <c r="M88" s="2160"/>
      <c r="N88" s="2160"/>
      <c r="O88" s="2160"/>
      <c r="P88" s="2161"/>
      <c r="Q88" s="1209"/>
    </row>
    <row r="89" spans="1:17" s="1196" customFormat="1" ht="21" customHeight="1" thickBot="1">
      <c r="A89" s="1202"/>
      <c r="B89" s="2162" t="s">
        <v>206</v>
      </c>
      <c r="C89" s="2163"/>
      <c r="D89" s="2163"/>
      <c r="E89" s="2163"/>
      <c r="F89" s="2163"/>
      <c r="G89" s="2163"/>
      <c r="H89" s="2163"/>
      <c r="I89" s="2163"/>
      <c r="J89" s="2163"/>
      <c r="K89" s="2163"/>
      <c r="L89" s="2163"/>
      <c r="M89" s="2163"/>
      <c r="N89" s="2163"/>
      <c r="O89" s="2163"/>
      <c r="P89" s="2164"/>
      <c r="Q89" s="1209"/>
    </row>
    <row r="90" spans="1:17" s="1196" customFormat="1">
      <c r="A90" s="1202"/>
      <c r="B90" s="1202"/>
      <c r="C90" s="1197"/>
      <c r="D90" s="1197"/>
      <c r="E90" s="1197"/>
      <c r="F90" s="1197"/>
      <c r="G90" s="1197"/>
      <c r="H90" s="1197"/>
      <c r="I90" s="1197"/>
      <c r="J90" s="1197"/>
      <c r="K90" s="1197"/>
      <c r="L90" s="1197"/>
      <c r="M90" s="1197"/>
      <c r="N90" s="1197"/>
      <c r="O90" s="1197"/>
      <c r="P90" s="1209"/>
      <c r="Q90" s="1209"/>
    </row>
    <row r="91" spans="1:17" s="1196" customFormat="1">
      <c r="A91" s="1202"/>
      <c r="B91" s="1202"/>
      <c r="C91" s="1197"/>
      <c r="D91" s="1197"/>
      <c r="E91" s="1197"/>
      <c r="F91" s="1197"/>
      <c r="G91" s="1197"/>
      <c r="H91" s="1197"/>
      <c r="I91" s="1197"/>
      <c r="J91" s="1197"/>
      <c r="K91" s="1197"/>
      <c r="L91" s="1197"/>
      <c r="M91" s="1197"/>
      <c r="N91" s="1197"/>
      <c r="O91" s="1197"/>
      <c r="P91" s="1209"/>
      <c r="Q91" s="1209"/>
    </row>
    <row r="92" spans="1:17" s="1196" customFormat="1">
      <c r="A92" s="1202"/>
      <c r="B92" s="1202"/>
      <c r="C92" s="1197"/>
      <c r="D92" s="1197"/>
      <c r="E92" s="1197"/>
      <c r="F92" s="1197"/>
      <c r="G92" s="1197"/>
      <c r="H92" s="1197"/>
      <c r="I92" s="1197"/>
      <c r="J92" s="1197"/>
      <c r="K92" s="1197"/>
      <c r="L92" s="1197"/>
      <c r="M92" s="1197"/>
      <c r="N92" s="1197"/>
      <c r="O92" s="1197"/>
      <c r="P92" s="1209"/>
      <c r="Q92" s="1209"/>
    </row>
    <row r="93" spans="1:17" s="1196" customFormat="1">
      <c r="A93" s="1202"/>
      <c r="B93" s="1202"/>
      <c r="C93" s="1197"/>
      <c r="D93" s="1197"/>
      <c r="E93" s="1197"/>
      <c r="F93" s="1197"/>
      <c r="G93" s="1197"/>
      <c r="H93" s="1197"/>
      <c r="I93" s="1197"/>
      <c r="J93" s="1197"/>
      <c r="K93" s="1197"/>
      <c r="L93" s="1197"/>
      <c r="M93" s="1197"/>
      <c r="N93" s="1197"/>
      <c r="O93" s="1197"/>
      <c r="P93" s="1209"/>
      <c r="Q93" s="1209"/>
    </row>
    <row r="94" spans="1:17" s="1196" customFormat="1">
      <c r="A94" s="1202"/>
      <c r="B94" s="1202"/>
      <c r="C94" s="1197"/>
      <c r="D94" s="1197"/>
      <c r="E94" s="1197"/>
      <c r="F94" s="1197"/>
      <c r="G94" s="1197"/>
      <c r="H94" s="1197"/>
      <c r="I94" s="1197"/>
      <c r="J94" s="1197"/>
      <c r="K94" s="1197"/>
      <c r="L94" s="1197"/>
      <c r="M94" s="1197"/>
      <c r="N94" s="1197"/>
      <c r="O94" s="1197"/>
      <c r="P94" s="1209"/>
      <c r="Q94" s="1209"/>
    </row>
    <row r="95" spans="1:17" s="1196" customFormat="1">
      <c r="A95" s="1202"/>
      <c r="B95" s="1202"/>
      <c r="C95" s="1197"/>
      <c r="D95" s="1197"/>
      <c r="E95" s="1197"/>
      <c r="F95" s="1197"/>
      <c r="G95" s="1197"/>
      <c r="H95" s="1197"/>
      <c r="I95" s="1197"/>
      <c r="J95" s="1197"/>
      <c r="K95" s="1197"/>
      <c r="L95" s="1197"/>
      <c r="M95" s="1197"/>
      <c r="N95" s="1197"/>
      <c r="O95" s="1197"/>
      <c r="P95" s="1209"/>
      <c r="Q95" s="1209"/>
    </row>
    <row r="96" spans="1:17" s="1196" customFormat="1">
      <c r="A96" s="1202"/>
      <c r="B96" s="1202"/>
      <c r="C96" s="1197"/>
      <c r="D96" s="1197"/>
      <c r="E96" s="1197"/>
      <c r="F96" s="1197"/>
      <c r="G96" s="1197"/>
      <c r="H96" s="1197"/>
      <c r="I96" s="1197"/>
      <c r="J96" s="1197"/>
      <c r="K96" s="1197"/>
      <c r="L96" s="1197"/>
      <c r="M96" s="1197"/>
      <c r="N96" s="1197"/>
      <c r="O96" s="1197"/>
      <c r="P96" s="1209"/>
      <c r="Q96" s="1209"/>
    </row>
    <row r="97" spans="1:17" s="1196" customFormat="1" ht="15.75" thickBot="1">
      <c r="A97" s="1202"/>
      <c r="B97" s="1199"/>
      <c r="C97" s="1211"/>
      <c r="D97" s="1211"/>
      <c r="E97" s="1211"/>
      <c r="F97" s="1211"/>
      <c r="G97" s="1211"/>
      <c r="H97" s="1211"/>
      <c r="I97" s="1211"/>
      <c r="J97" s="1211"/>
      <c r="K97" s="1211"/>
      <c r="L97" s="1211"/>
      <c r="M97" s="1211"/>
      <c r="N97" s="1211"/>
      <c r="O97" s="1211"/>
      <c r="P97" s="1210"/>
      <c r="Q97" s="1209"/>
    </row>
    <row r="98" spans="1:17" ht="21" thickBot="1">
      <c r="A98" s="1208"/>
      <c r="B98" s="1207"/>
      <c r="C98" s="1207"/>
      <c r="D98" s="1207"/>
      <c r="E98" s="1207"/>
      <c r="F98" s="1207"/>
      <c r="G98" s="1207"/>
      <c r="H98" s="1207"/>
      <c r="I98" s="1207"/>
      <c r="J98" s="1207"/>
      <c r="K98" s="1207"/>
      <c r="L98" s="1207"/>
      <c r="M98" s="1207"/>
      <c r="N98" s="1207"/>
      <c r="O98" s="1207"/>
      <c r="P98" s="1207"/>
      <c r="Q98" s="1206"/>
    </row>
    <row r="99" spans="1:17" ht="15" customHeight="1">
      <c r="A99" s="1205"/>
      <c r="B99" s="2165" t="s">
        <v>207</v>
      </c>
      <c r="C99" s="2165"/>
      <c r="D99" s="2165"/>
      <c r="E99" s="2165"/>
      <c r="F99" s="2165"/>
      <c r="G99" s="2165"/>
      <c r="H99" s="2165"/>
      <c r="I99" s="2165"/>
      <c r="J99" s="2165"/>
      <c r="K99" s="2165"/>
      <c r="L99" s="2165"/>
      <c r="M99" s="2165"/>
      <c r="N99" s="2165"/>
      <c r="O99" s="2165"/>
      <c r="P99" s="2165"/>
      <c r="Q99" s="1203"/>
    </row>
    <row r="100" spans="1:17">
      <c r="A100" s="1202"/>
      <c r="B100" s="2166"/>
      <c r="C100" s="2166"/>
      <c r="D100" s="2166"/>
      <c r="E100" s="2166"/>
      <c r="F100" s="2166"/>
      <c r="G100" s="2166"/>
      <c r="H100" s="2166"/>
      <c r="I100" s="2166"/>
      <c r="J100" s="2166"/>
      <c r="K100" s="2166"/>
      <c r="L100" s="2166"/>
      <c r="M100" s="2166"/>
      <c r="N100" s="2166"/>
      <c r="O100" s="2166"/>
      <c r="P100" s="2166"/>
      <c r="Q100" s="1200"/>
    </row>
    <row r="101" spans="1:17">
      <c r="A101" s="1202"/>
      <c r="B101" s="2166"/>
      <c r="C101" s="2166"/>
      <c r="D101" s="2166"/>
      <c r="E101" s="2166"/>
      <c r="F101" s="2166"/>
      <c r="G101" s="2166"/>
      <c r="H101" s="2166"/>
      <c r="I101" s="2166"/>
      <c r="J101" s="2166"/>
      <c r="K101" s="2166"/>
      <c r="L101" s="2166"/>
      <c r="M101" s="2166"/>
      <c r="N101" s="2166"/>
      <c r="O101" s="2166"/>
      <c r="P101" s="2166"/>
      <c r="Q101" s="1200"/>
    </row>
    <row r="102" spans="1:17" ht="15.75" thickBot="1">
      <c r="A102" s="1199"/>
      <c r="B102" s="2167"/>
      <c r="C102" s="2167"/>
      <c r="D102" s="2167"/>
      <c r="E102" s="2167"/>
      <c r="F102" s="2167"/>
      <c r="G102" s="2167"/>
      <c r="H102" s="2167"/>
      <c r="I102" s="2167"/>
      <c r="J102" s="2167"/>
      <c r="K102" s="2167"/>
      <c r="L102" s="2167"/>
      <c r="M102" s="2167"/>
      <c r="N102" s="2167"/>
      <c r="O102" s="2167"/>
      <c r="P102" s="2167"/>
      <c r="Q102" s="1198"/>
    </row>
  </sheetData>
  <mergeCells count="49">
    <mergeCell ref="N6:P6"/>
    <mergeCell ref="N7:P8"/>
    <mergeCell ref="A12:Q13"/>
    <mergeCell ref="J16:K16"/>
    <mergeCell ref="J18:K18"/>
    <mergeCell ref="G32:H32"/>
    <mergeCell ref="G33:H33"/>
    <mergeCell ref="G34:H34"/>
    <mergeCell ref="B29:H29"/>
    <mergeCell ref="B40:H40"/>
    <mergeCell ref="B42:D42"/>
    <mergeCell ref="F42:H42"/>
    <mergeCell ref="L2:N2"/>
    <mergeCell ref="O2:P2"/>
    <mergeCell ref="N3:O3"/>
    <mergeCell ref="O4:P4"/>
    <mergeCell ref="O5:P5"/>
    <mergeCell ref="J20:K20"/>
    <mergeCell ref="J40:P40"/>
    <mergeCell ref="B41:D41"/>
    <mergeCell ref="F41:H41"/>
    <mergeCell ref="J41:P41"/>
    <mergeCell ref="J22:K22"/>
    <mergeCell ref="J29:P29"/>
    <mergeCell ref="J30:P38"/>
    <mergeCell ref="G31:H31"/>
    <mergeCell ref="B54:C54"/>
    <mergeCell ref="F54:G54"/>
    <mergeCell ref="J43:P43"/>
    <mergeCell ref="B44:H44"/>
    <mergeCell ref="J44:P44"/>
    <mergeCell ref="B45:H45"/>
    <mergeCell ref="B49:H49"/>
    <mergeCell ref="B50:H50"/>
    <mergeCell ref="B51:H51"/>
    <mergeCell ref="B52:C52"/>
    <mergeCell ref="F52:G52"/>
    <mergeCell ref="B53:C53"/>
    <mergeCell ref="F53:G53"/>
    <mergeCell ref="B86:P87"/>
    <mergeCell ref="B88:P88"/>
    <mergeCell ref="B89:P89"/>
    <mergeCell ref="B99:P102"/>
    <mergeCell ref="B55:C55"/>
    <mergeCell ref="F55:G55"/>
    <mergeCell ref="B56:H56"/>
    <mergeCell ref="B59:P59"/>
    <mergeCell ref="B60:P60"/>
    <mergeCell ref="B61:P61"/>
  </mergeCells>
  <conditionalFormatting sqref="P17">
    <cfRule type="cellIs" dxfId="47" priority="14" operator="lessThan">
      <formula>0</formula>
    </cfRule>
    <cfRule type="cellIs" dxfId="46" priority="15" operator="equal">
      <formula>0</formula>
    </cfRule>
    <cfRule type="cellIs" dxfId="45" priority="16" operator="greaterThan">
      <formula>0</formula>
    </cfRule>
  </conditionalFormatting>
  <conditionalFormatting sqref="P19">
    <cfRule type="cellIs" dxfId="44" priority="11" operator="lessThan">
      <formula>0</formula>
    </cfRule>
    <cfRule type="cellIs" dxfId="43" priority="12" operator="equal">
      <formula>0</formula>
    </cfRule>
    <cfRule type="cellIs" dxfId="42" priority="13" operator="greaterThan">
      <formula>0</formula>
    </cfRule>
  </conditionalFormatting>
  <conditionalFormatting sqref="P21">
    <cfRule type="cellIs" dxfId="41" priority="8" operator="lessThan">
      <formula>0</formula>
    </cfRule>
    <cfRule type="cellIs" dxfId="40" priority="9" operator="equal">
      <formula>0</formula>
    </cfRule>
    <cfRule type="cellIs" dxfId="39" priority="10" operator="greaterThan">
      <formula>0</formula>
    </cfRule>
  </conditionalFormatting>
  <conditionalFormatting sqref="P23">
    <cfRule type="cellIs" dxfId="38" priority="2" operator="lessThan">
      <formula>0</formula>
    </cfRule>
    <cfRule type="cellIs" dxfId="37" priority="3" operator="equal">
      <formula>0</formula>
    </cfRule>
    <cfRule type="cellIs" dxfId="36" priority="4" operator="greaterThan">
      <formula>0</formula>
    </cfRule>
  </conditionalFormatting>
  <hyperlinks>
    <hyperlink ref="J30:P38" r:id="rId1" display="AMC selection can be made at: https://www.thelender.com/appraisals/" xr:uid="{BFA36916-37E2-4710-86C0-56282730FE6E}"/>
    <hyperlink ref="B45:H45" r:id="rId2" display="Fee Sheet Link" xr:uid="{6F932BD1-7405-4E38-91F6-202326EEFCAF}"/>
  </hyperlinks>
  <printOptions horizontalCentered="1"/>
  <pageMargins left="0.7" right="0.7" top="0.75" bottom="0.75" header="0.3" footer="0.3"/>
  <pageSetup paperSize="5" scale="47" fitToHeight="9" orientation="portrait" r:id="rId3"/>
  <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3DB067A5-ECE2-4FB5-83AA-21D62634B89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O17</xm:sqref>
        </x14:conditionalFormatting>
        <x14:conditionalFormatting xmlns:xm="http://schemas.microsoft.com/office/excel/2006/main">
          <x14:cfRule type="iconSet" priority="6" id="{CBD9A7EA-ED4D-4413-A824-CC54CA15E76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O19</xm:sqref>
        </x14:conditionalFormatting>
        <x14:conditionalFormatting xmlns:xm="http://schemas.microsoft.com/office/excel/2006/main">
          <x14:cfRule type="iconSet" priority="7" id="{12AC5535-3E54-4849-9B1D-58AB3486036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O21</xm:sqref>
        </x14:conditionalFormatting>
        <x14:conditionalFormatting xmlns:xm="http://schemas.microsoft.com/office/excel/2006/main">
          <x14:cfRule type="iconSet" priority="1" id="{BF45870A-00E7-49D2-B093-101482CD6A29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O23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2E881-A01F-465D-A2D8-E0B707EBB141}">
  <sheetPr codeName="Sheet27">
    <tabColor rgb="FF00B050"/>
  </sheetPr>
  <dimension ref="A1:Q128"/>
  <sheetViews>
    <sheetView view="pageBreakPreview" zoomScale="90" zoomScaleNormal="100" zoomScaleSheetLayoutView="90" workbookViewId="0">
      <selection activeCell="H20" sqref="H20"/>
    </sheetView>
  </sheetViews>
  <sheetFormatPr defaultRowHeight="15"/>
  <cols>
    <col min="1" max="1" width="3.5703125" style="1197" customWidth="1"/>
    <col min="2" max="2" width="17.7109375" style="1196" customWidth="1"/>
    <col min="3" max="4" width="13.7109375" style="1196" customWidth="1"/>
    <col min="5" max="5" width="1.5703125" style="1196" customWidth="1"/>
    <col min="6" max="6" width="13.85546875" style="1196" customWidth="1"/>
    <col min="7" max="8" width="13.7109375" style="1196" customWidth="1"/>
    <col min="9" max="9" width="1.5703125" style="1196" customWidth="1"/>
    <col min="10" max="11" width="13.7109375" style="1196" customWidth="1"/>
    <col min="12" max="12" width="16.5703125" style="1196" customWidth="1"/>
    <col min="13" max="13" width="1.42578125" style="1196" customWidth="1"/>
    <col min="14" max="16" width="13.7109375" style="1196" customWidth="1"/>
    <col min="17" max="17" width="2" style="1196" customWidth="1"/>
    <col min="18" max="16384" width="9.140625" style="1195"/>
  </cols>
  <sheetData>
    <row r="1" spans="1:17" s="1196" customFormat="1">
      <c r="A1" s="1434"/>
      <c r="B1" s="1204"/>
      <c r="C1" s="1204"/>
      <c r="D1" s="1204"/>
      <c r="E1" s="1204"/>
      <c r="F1" s="1204"/>
      <c r="G1" s="1204"/>
      <c r="H1" s="1204"/>
      <c r="I1" s="1204"/>
      <c r="J1" s="1204"/>
      <c r="K1" s="1204"/>
      <c r="L1" s="1204"/>
      <c r="M1" s="1204"/>
      <c r="N1" s="1204"/>
      <c r="O1" s="1204"/>
      <c r="P1" s="1204"/>
      <c r="Q1" s="1433"/>
    </row>
    <row r="2" spans="1:17" s="1196" customFormat="1">
      <c r="A2" s="1345"/>
      <c r="B2" s="1201"/>
      <c r="C2" s="1201"/>
      <c r="D2" s="1201"/>
      <c r="E2" s="1201"/>
      <c r="F2" s="1201"/>
      <c r="G2" s="1201"/>
      <c r="H2" s="1201"/>
      <c r="I2" s="1201"/>
      <c r="J2" s="1201"/>
      <c r="K2" s="1201"/>
      <c r="L2" s="1898" t="s">
        <v>383</v>
      </c>
      <c r="M2" s="1898"/>
      <c r="N2" s="1898"/>
      <c r="O2" s="1899">
        <f ca="1">NOW()</f>
        <v>45933.35966840278</v>
      </c>
      <c r="P2" s="1899"/>
      <c r="Q2" s="1342"/>
    </row>
    <row r="3" spans="1:17" s="1196" customFormat="1">
      <c r="A3" s="1345"/>
      <c r="B3" s="1201"/>
      <c r="C3" s="1201"/>
      <c r="D3" s="1201"/>
      <c r="E3" s="1201"/>
      <c r="F3" s="1201"/>
      <c r="G3" s="1201"/>
      <c r="H3" s="1201"/>
      <c r="I3" s="1201"/>
      <c r="J3" s="1201"/>
      <c r="K3" s="1201"/>
      <c r="L3" s="1201"/>
      <c r="M3" s="1201"/>
      <c r="N3" s="1898" t="s">
        <v>699</v>
      </c>
      <c r="O3" s="1898"/>
      <c r="P3" s="1898"/>
      <c r="Q3" s="1342"/>
    </row>
    <row r="4" spans="1:17" s="1196" customFormat="1">
      <c r="A4" s="1345"/>
      <c r="B4" s="1201"/>
      <c r="C4" s="1201"/>
      <c r="D4" s="1201"/>
      <c r="E4" s="1201"/>
      <c r="F4" s="1201"/>
      <c r="G4" s="1201"/>
      <c r="H4" s="1201"/>
      <c r="I4" s="1201"/>
      <c r="J4" s="1201"/>
      <c r="K4" s="1201"/>
      <c r="L4" s="1201"/>
      <c r="M4" s="1201"/>
      <c r="N4" s="1201"/>
      <c r="O4" s="1898"/>
      <c r="P4" s="1898"/>
      <c r="Q4" s="1342"/>
    </row>
    <row r="5" spans="1:17" s="1196" customFormat="1">
      <c r="A5" s="1345"/>
      <c r="B5" s="1201"/>
      <c r="C5" s="1201"/>
      <c r="D5" s="1201"/>
      <c r="E5" s="1201"/>
      <c r="F5" s="1201"/>
      <c r="G5" s="1201"/>
      <c r="H5" s="1201"/>
      <c r="I5" s="1201"/>
      <c r="J5" s="1201"/>
      <c r="K5" s="1201"/>
      <c r="L5" s="1201"/>
      <c r="M5" s="1201"/>
      <c r="N5" s="1201"/>
      <c r="O5" s="1898" t="s">
        <v>197</v>
      </c>
      <c r="P5" s="1898"/>
      <c r="Q5" s="1342"/>
    </row>
    <row r="6" spans="1:17" s="1196" customFormat="1">
      <c r="A6" s="1345"/>
      <c r="B6" s="1201"/>
      <c r="C6" s="1201"/>
      <c r="D6" s="1201"/>
      <c r="E6" s="1201"/>
      <c r="F6" s="1201"/>
      <c r="G6" s="1201"/>
      <c r="H6" s="1201"/>
      <c r="I6" s="1201"/>
      <c r="J6" s="1201"/>
      <c r="K6" s="1201"/>
      <c r="L6" s="1201"/>
      <c r="M6" s="1201"/>
      <c r="N6" s="1201"/>
      <c r="O6" s="1201"/>
      <c r="P6" s="1201"/>
      <c r="Q6" s="1342"/>
    </row>
    <row r="7" spans="1:17" s="1196" customFormat="1">
      <c r="A7" s="1345"/>
      <c r="B7" s="1201"/>
      <c r="C7" s="1201"/>
      <c r="D7" s="1201"/>
      <c r="E7" s="1201"/>
      <c r="F7" s="1201"/>
      <c r="G7" s="1201"/>
      <c r="H7" s="1201"/>
      <c r="I7" s="1201"/>
      <c r="J7" s="1201"/>
      <c r="K7" s="1201"/>
      <c r="L7" s="1201"/>
      <c r="M7" s="1201"/>
      <c r="N7" s="1201"/>
      <c r="O7" s="1201"/>
      <c r="P7" s="1201"/>
      <c r="Q7" s="1342"/>
    </row>
    <row r="8" spans="1:17" s="1196" customFormat="1">
      <c r="A8" s="1202"/>
      <c r="B8" s="1197"/>
      <c r="C8" s="1197"/>
      <c r="D8" s="1197"/>
      <c r="E8" s="1197"/>
      <c r="F8" s="1197"/>
      <c r="G8" s="1197"/>
      <c r="H8" s="1197"/>
      <c r="I8" s="1197"/>
      <c r="J8" s="1197"/>
      <c r="K8" s="1197"/>
      <c r="L8" s="1197"/>
      <c r="M8" s="1197"/>
      <c r="N8" s="1197"/>
      <c r="O8" s="1197"/>
      <c r="P8" s="1197"/>
      <c r="Q8" s="1432"/>
    </row>
    <row r="9" spans="1:17" s="1196" customFormat="1" ht="15.75" thickBot="1">
      <c r="A9" s="1345"/>
      <c r="B9" s="1408"/>
      <c r="C9" s="1408"/>
      <c r="D9" s="1408"/>
      <c r="E9" s="1408"/>
      <c r="F9" s="1408"/>
      <c r="G9" s="1408"/>
      <c r="H9" s="1408"/>
      <c r="I9" s="1408"/>
      <c r="J9" s="1408"/>
      <c r="K9" s="1408"/>
      <c r="L9" s="1408"/>
      <c r="M9" s="1408"/>
      <c r="N9" s="1408"/>
      <c r="P9" s="1381"/>
      <c r="Q9" s="1431"/>
    </row>
    <row r="10" spans="1:17" s="1196" customFormat="1" ht="14.25" customHeight="1">
      <c r="A10" s="1900" t="s">
        <v>443</v>
      </c>
      <c r="B10" s="1901"/>
      <c r="C10" s="1901"/>
      <c r="D10" s="1901"/>
      <c r="E10" s="1901"/>
      <c r="F10" s="1901"/>
      <c r="G10" s="1901"/>
      <c r="H10" s="1901"/>
      <c r="I10" s="1901"/>
      <c r="J10" s="1901"/>
      <c r="K10" s="1901"/>
      <c r="L10" s="1901"/>
      <c r="M10" s="1901"/>
      <c r="N10" s="1901"/>
      <c r="O10" s="1901"/>
      <c r="P10" s="1901"/>
      <c r="Q10" s="1902"/>
    </row>
    <row r="11" spans="1:17" s="1196" customFormat="1" ht="15" customHeight="1" thickBot="1">
      <c r="A11" s="1903"/>
      <c r="B11" s="1904"/>
      <c r="C11" s="1904"/>
      <c r="D11" s="1904"/>
      <c r="E11" s="1904"/>
      <c r="F11" s="1904"/>
      <c r="G11" s="1904"/>
      <c r="H11" s="1904"/>
      <c r="I11" s="1904"/>
      <c r="J11" s="1904"/>
      <c r="K11" s="1904"/>
      <c r="L11" s="1904"/>
      <c r="M11" s="1904"/>
      <c r="N11" s="1904"/>
      <c r="O11" s="1904"/>
      <c r="P11" s="1904"/>
      <c r="Q11" s="1905"/>
    </row>
    <row r="12" spans="1:17" s="1196" customFormat="1" ht="15.75" thickBot="1">
      <c r="A12" s="1430"/>
      <c r="B12" s="1428"/>
      <c r="C12" s="1875" t="s">
        <v>506</v>
      </c>
      <c r="D12" s="1876"/>
      <c r="E12" s="1876"/>
      <c r="F12" s="1877"/>
      <c r="G12" s="1429"/>
      <c r="H12" s="1428"/>
      <c r="I12" s="1428"/>
      <c r="J12" s="1428"/>
      <c r="K12" s="1428"/>
      <c r="L12" s="1428"/>
      <c r="M12" s="1428"/>
      <c r="N12" s="1428"/>
      <c r="O12" s="1240"/>
      <c r="P12" s="1427"/>
      <c r="Q12" s="1426"/>
    </row>
    <row r="13" spans="1:17" s="1196" customFormat="1" ht="15.75" thickBot="1">
      <c r="A13" s="1409"/>
      <c r="B13" s="1425" t="s">
        <v>246</v>
      </c>
      <c r="C13" s="1425" t="s">
        <v>13</v>
      </c>
      <c r="D13" s="1424" t="s">
        <v>101</v>
      </c>
      <c r="E13" s="2248" t="s">
        <v>698</v>
      </c>
      <c r="F13" s="2249"/>
      <c r="I13" s="1201"/>
      <c r="J13" s="1344" t="s">
        <v>697</v>
      </c>
      <c r="K13" s="1343"/>
      <c r="L13" s="1343"/>
      <c r="M13" s="1201"/>
      <c r="N13" s="1344" t="s">
        <v>696</v>
      </c>
      <c r="O13" s="1"/>
      <c r="Q13" s="1342"/>
    </row>
    <row r="14" spans="1:17" s="1196" customFormat="1">
      <c r="A14" s="1409"/>
      <c r="B14" s="1400">
        <v>7</v>
      </c>
      <c r="C14" s="1423"/>
      <c r="D14" s="1422"/>
      <c r="E14" s="2250"/>
      <c r="F14" s="2251"/>
      <c r="I14" s="1201"/>
      <c r="J14" s="1836" t="s">
        <v>110</v>
      </c>
      <c r="K14" s="2252"/>
      <c r="L14" s="1421" t="s">
        <v>6</v>
      </c>
      <c r="M14" s="1201"/>
      <c r="N14" s="1871" t="s">
        <v>695</v>
      </c>
      <c r="O14" s="1906"/>
      <c r="P14" s="1417">
        <v>-0.25</v>
      </c>
      <c r="Q14" s="1342"/>
    </row>
    <row r="15" spans="1:17" s="1196" customFormat="1" ht="15.75" thickBot="1">
      <c r="A15" s="1409"/>
      <c r="B15" s="1400">
        <v>7.125</v>
      </c>
      <c r="C15" s="1399"/>
      <c r="D15" s="1398"/>
      <c r="E15" s="2237"/>
      <c r="F15" s="2238"/>
      <c r="I15" s="1201"/>
      <c r="J15" s="1913" t="s">
        <v>112</v>
      </c>
      <c r="K15" s="2253"/>
      <c r="L15" s="1416">
        <v>101</v>
      </c>
      <c r="M15" s="1201"/>
      <c r="N15" s="1896" t="s">
        <v>694</v>
      </c>
      <c r="O15" s="1897"/>
      <c r="P15" s="1419">
        <v>-0.375</v>
      </c>
      <c r="Q15" s="1342"/>
    </row>
    <row r="16" spans="1:17" s="1196" customFormat="1">
      <c r="A16" s="1409"/>
      <c r="B16" s="1400">
        <v>7.25</v>
      </c>
      <c r="C16" s="1399"/>
      <c r="D16" s="1398"/>
      <c r="E16" s="2237"/>
      <c r="F16" s="2238"/>
      <c r="I16" s="1201"/>
      <c r="J16" s="1913" t="s">
        <v>113</v>
      </c>
      <c r="K16" s="2253"/>
      <c r="L16" s="1416">
        <v>101</v>
      </c>
      <c r="M16" s="1201"/>
      <c r="Q16" s="1342"/>
    </row>
    <row r="17" spans="1:17" s="1196" customFormat="1" ht="15.75" thickBot="1">
      <c r="A17" s="1409"/>
      <c r="B17" s="1400">
        <v>7.375</v>
      </c>
      <c r="C17" s="1399"/>
      <c r="D17" s="1398"/>
      <c r="E17" s="2237"/>
      <c r="F17" s="2238"/>
      <c r="I17" s="1201"/>
      <c r="J17" s="1913" t="s">
        <v>7</v>
      </c>
      <c r="K17" s="2253"/>
      <c r="L17" s="1416">
        <v>101</v>
      </c>
      <c r="M17" s="1201"/>
      <c r="N17" s="2257" t="s">
        <v>693</v>
      </c>
      <c r="O17" s="2257"/>
      <c r="P17" s="2257"/>
      <c r="Q17" s="1342"/>
    </row>
    <row r="18" spans="1:17" s="1196" customFormat="1">
      <c r="A18" s="1409"/>
      <c r="B18" s="1400">
        <v>7.5</v>
      </c>
      <c r="C18" s="1399"/>
      <c r="D18" s="1398"/>
      <c r="E18" s="2237"/>
      <c r="F18" s="2238"/>
      <c r="I18" s="1201"/>
      <c r="J18" s="1913" t="s">
        <v>9</v>
      </c>
      <c r="K18" s="2253"/>
      <c r="L18" s="1416">
        <v>101</v>
      </c>
      <c r="M18" s="1201"/>
      <c r="N18" s="1871" t="s">
        <v>692</v>
      </c>
      <c r="O18" s="1872"/>
      <c r="P18" s="1417">
        <v>-0.125</v>
      </c>
      <c r="Q18" s="1342"/>
    </row>
    <row r="19" spans="1:17" s="1196" customFormat="1">
      <c r="A19" s="1409"/>
      <c r="B19" s="1400">
        <v>7.625</v>
      </c>
      <c r="C19" s="1399"/>
      <c r="D19" s="1398"/>
      <c r="E19" s="2237"/>
      <c r="F19" s="2238"/>
      <c r="I19" s="1201"/>
      <c r="J19" s="1913" t="s">
        <v>11</v>
      </c>
      <c r="K19" s="2253"/>
      <c r="L19" s="1416">
        <v>101</v>
      </c>
      <c r="M19" s="1201"/>
      <c r="N19" s="2258" t="s">
        <v>691</v>
      </c>
      <c r="O19" s="2259"/>
      <c r="P19" s="1415">
        <v>-0.25</v>
      </c>
      <c r="Q19" s="1342"/>
    </row>
    <row r="20" spans="1:17" s="1196" customFormat="1" ht="15.75" thickBot="1">
      <c r="A20" s="1409"/>
      <c r="B20" s="1400">
        <v>7.75</v>
      </c>
      <c r="C20" s="1399"/>
      <c r="D20" s="1398"/>
      <c r="E20" s="2237"/>
      <c r="F20" s="2238"/>
      <c r="G20" s="1201"/>
      <c r="H20" s="1201"/>
      <c r="I20" s="1201"/>
      <c r="J20" s="1873" t="s">
        <v>114</v>
      </c>
      <c r="K20" s="2239"/>
      <c r="L20" s="1414">
        <v>99</v>
      </c>
      <c r="M20" s="1201"/>
      <c r="N20" s="1981" t="s">
        <v>690</v>
      </c>
      <c r="O20" s="2240"/>
      <c r="P20" s="1412">
        <v>-0.375</v>
      </c>
      <c r="Q20" s="1342"/>
    </row>
    <row r="21" spans="1:17" s="1196" customFormat="1" ht="15.75" thickBot="1">
      <c r="A21" s="1409"/>
      <c r="B21" s="1400">
        <v>7.875</v>
      </c>
      <c r="C21" s="1399"/>
      <c r="D21" s="1398"/>
      <c r="E21" s="1398"/>
      <c r="F21" s="1397"/>
      <c r="G21" s="1201"/>
      <c r="H21" s="1201"/>
      <c r="I21" s="1201"/>
      <c r="J21" s="1411"/>
      <c r="K21" s="520"/>
      <c r="L21" s="1353"/>
      <c r="M21" s="1201"/>
      <c r="N21" s="2241" t="s">
        <v>689</v>
      </c>
      <c r="O21" s="2242"/>
      <c r="P21" s="1410">
        <v>-0.5</v>
      </c>
      <c r="Q21" s="1342"/>
    </row>
    <row r="22" spans="1:17" s="1196" customFormat="1">
      <c r="A22" s="1409"/>
      <c r="B22" s="1400">
        <v>8</v>
      </c>
      <c r="C22" s="1399"/>
      <c r="D22" s="1398"/>
      <c r="E22" s="2237"/>
      <c r="F22" s="2238"/>
      <c r="G22" s="1408"/>
      <c r="I22" s="1344"/>
      <c r="J22" s="1343"/>
      <c r="K22" s="1343"/>
      <c r="M22" s="1344"/>
      <c r="Q22" s="1342"/>
    </row>
    <row r="23" spans="1:17" s="1196" customFormat="1" ht="15.75" thickBot="1">
      <c r="A23" s="1345"/>
      <c r="B23" s="1400">
        <v>8.125</v>
      </c>
      <c r="C23" s="1399"/>
      <c r="D23" s="1398"/>
      <c r="E23" s="2237"/>
      <c r="F23" s="2238"/>
      <c r="G23" s="1408"/>
      <c r="I23" s="1344"/>
      <c r="J23" s="1344" t="s">
        <v>688</v>
      </c>
      <c r="L23" s="1201"/>
      <c r="M23" s="1344"/>
      <c r="N23" s="1344" t="s">
        <v>687</v>
      </c>
      <c r="O23" s="1343"/>
      <c r="P23" s="1343"/>
      <c r="Q23" s="1342"/>
    </row>
    <row r="24" spans="1:17" s="1196" customFormat="1" ht="14.25" customHeight="1">
      <c r="A24" s="1345"/>
      <c r="B24" s="1400">
        <v>8.25</v>
      </c>
      <c r="C24" s="1399"/>
      <c r="D24" s="1398"/>
      <c r="E24" s="2237"/>
      <c r="F24" s="2238"/>
      <c r="G24" s="1408"/>
      <c r="I24" s="1344"/>
      <c r="J24" s="1407" t="s">
        <v>287</v>
      </c>
      <c r="K24" s="1890" t="s">
        <v>686</v>
      </c>
      <c r="L24" s="1891"/>
      <c r="M24" s="1344"/>
      <c r="N24" s="2260" t="s">
        <v>301</v>
      </c>
      <c r="O24" s="1996"/>
      <c r="P24" s="2261"/>
      <c r="Q24" s="1342"/>
    </row>
    <row r="25" spans="1:17" s="1196" customFormat="1">
      <c r="A25" s="1345"/>
      <c r="B25" s="1400">
        <v>8.375</v>
      </c>
      <c r="C25" s="1399"/>
      <c r="D25" s="1398"/>
      <c r="E25" s="2237"/>
      <c r="F25" s="2238"/>
      <c r="I25" s="1201"/>
      <c r="J25" s="1406" t="s">
        <v>243</v>
      </c>
      <c r="K25" s="1894">
        <v>4.5</v>
      </c>
      <c r="L25" s="1895"/>
      <c r="N25" s="2243"/>
      <c r="O25" s="1984"/>
      <c r="P25" s="2244"/>
      <c r="Q25" s="1342"/>
    </row>
    <row r="26" spans="1:17" s="1196" customFormat="1" ht="14.25" customHeight="1">
      <c r="A26" s="1345"/>
      <c r="B26" s="1400">
        <v>8.5</v>
      </c>
      <c r="C26" s="1399"/>
      <c r="D26" s="1398"/>
      <c r="E26" s="2237"/>
      <c r="F26" s="2238"/>
      <c r="I26" s="1201"/>
      <c r="J26" s="1406" t="s">
        <v>685</v>
      </c>
      <c r="K26" s="1894" t="s">
        <v>684</v>
      </c>
      <c r="L26" s="1895"/>
      <c r="N26" s="2243" t="s">
        <v>505</v>
      </c>
      <c r="O26" s="1984"/>
      <c r="P26" s="2244"/>
      <c r="Q26" s="1342"/>
    </row>
    <row r="27" spans="1:17" s="1196" customFormat="1">
      <c r="A27" s="1345"/>
      <c r="B27" s="1400">
        <v>8.625</v>
      </c>
      <c r="C27" s="1399"/>
      <c r="D27" s="1398"/>
      <c r="E27" s="2237"/>
      <c r="F27" s="2238"/>
      <c r="I27" s="1201"/>
      <c r="J27" s="1406" t="s">
        <v>683</v>
      </c>
      <c r="K27" s="1894" t="s">
        <v>121</v>
      </c>
      <c r="L27" s="1895"/>
      <c r="N27" s="2243"/>
      <c r="O27" s="1984"/>
      <c r="P27" s="2244"/>
      <c r="Q27" s="1342"/>
    </row>
    <row r="28" spans="1:17" s="1196" customFormat="1" ht="14.25" customHeight="1">
      <c r="A28" s="1345"/>
      <c r="B28" s="1400">
        <v>8.75</v>
      </c>
      <c r="C28" s="1399"/>
      <c r="D28" s="1398"/>
      <c r="E28" s="2237"/>
      <c r="F28" s="2238"/>
      <c r="H28" s="1344"/>
      <c r="I28" s="1197"/>
      <c r="J28" s="1406" t="s">
        <v>682</v>
      </c>
      <c r="K28" s="1894" t="s">
        <v>3</v>
      </c>
      <c r="L28" s="1895"/>
      <c r="N28" s="2243" t="s">
        <v>644</v>
      </c>
      <c r="O28" s="1984"/>
      <c r="P28" s="2244"/>
      <c r="Q28" s="1342"/>
    </row>
    <row r="29" spans="1:17" s="1196" customFormat="1" ht="15.75" thickBot="1">
      <c r="A29" s="1345"/>
      <c r="B29" s="1400">
        <v>8.875</v>
      </c>
      <c r="C29" s="1399"/>
      <c r="D29" s="1398"/>
      <c r="E29" s="2237"/>
      <c r="F29" s="2238"/>
      <c r="H29" s="1344"/>
      <c r="I29" s="1197"/>
      <c r="J29" s="1403" t="s">
        <v>681</v>
      </c>
      <c r="K29" s="1892" t="s">
        <v>680</v>
      </c>
      <c r="L29" s="1893"/>
      <c r="N29" s="2245"/>
      <c r="O29" s="2246"/>
      <c r="P29" s="2247"/>
      <c r="Q29" s="1342"/>
    </row>
    <row r="30" spans="1:17" s="1196" customFormat="1">
      <c r="A30" s="1345"/>
      <c r="B30" s="1400">
        <v>9</v>
      </c>
      <c r="C30" s="1399"/>
      <c r="D30" s="1398"/>
      <c r="E30" s="2237"/>
      <c r="F30" s="2238"/>
      <c r="H30" s="1344"/>
      <c r="I30" s="1197"/>
      <c r="J30" s="1343"/>
      <c r="N30" s="1401"/>
      <c r="P30" s="1379"/>
      <c r="Q30" s="1342"/>
    </row>
    <row r="31" spans="1:17" s="1196" customFormat="1">
      <c r="A31" s="1345"/>
      <c r="B31" s="1400">
        <v>9.125</v>
      </c>
      <c r="C31" s="1399"/>
      <c r="D31" s="1398"/>
      <c r="E31" s="2237"/>
      <c r="F31" s="2238"/>
      <c r="H31" s="1344"/>
      <c r="I31" s="1197"/>
      <c r="J31" s="1343"/>
      <c r="N31" s="1401"/>
      <c r="O31" s="1343"/>
      <c r="P31" s="1343"/>
      <c r="Q31" s="1342"/>
    </row>
    <row r="32" spans="1:17" s="1196" customFormat="1">
      <c r="A32" s="1345"/>
      <c r="B32" s="1400">
        <v>9.25</v>
      </c>
      <c r="C32" s="1399"/>
      <c r="D32" s="1398"/>
      <c r="E32" s="2237"/>
      <c r="F32" s="2238"/>
      <c r="H32" s="1344"/>
      <c r="I32" s="1197"/>
      <c r="J32" s="1343"/>
      <c r="Q32" s="1342"/>
    </row>
    <row r="33" spans="1:17" s="1196" customFormat="1">
      <c r="A33" s="1345"/>
      <c r="B33" s="1400">
        <v>9.375</v>
      </c>
      <c r="C33" s="1399"/>
      <c r="D33" s="1398"/>
      <c r="E33" s="2237"/>
      <c r="F33" s="2238"/>
      <c r="H33" s="1344"/>
      <c r="I33" s="1197"/>
      <c r="J33" s="1343"/>
      <c r="Q33" s="1342"/>
    </row>
    <row r="34" spans="1:17" s="1196" customFormat="1">
      <c r="A34" s="1345"/>
      <c r="B34" s="1400">
        <v>9.5</v>
      </c>
      <c r="C34" s="1399"/>
      <c r="D34" s="1398"/>
      <c r="E34" s="2237"/>
      <c r="F34" s="2238"/>
      <c r="H34" s="1344"/>
      <c r="I34" s="1197"/>
      <c r="Q34" s="1342"/>
    </row>
    <row r="35" spans="1:17" s="1196" customFormat="1">
      <c r="A35" s="1345"/>
      <c r="B35" s="1400">
        <v>9.625</v>
      </c>
      <c r="C35" s="1399"/>
      <c r="D35" s="1398"/>
      <c r="E35" s="2237"/>
      <c r="F35" s="2238"/>
      <c r="H35" s="1344"/>
      <c r="I35" s="1197"/>
      <c r="Q35" s="1342"/>
    </row>
    <row r="36" spans="1:17" s="1196" customFormat="1">
      <c r="A36" s="1345"/>
      <c r="B36" s="1400">
        <v>9.75</v>
      </c>
      <c r="C36" s="1399"/>
      <c r="D36" s="1398"/>
      <c r="E36" s="2237"/>
      <c r="F36" s="2238"/>
      <c r="H36" s="1344"/>
      <c r="I36" s="1197"/>
      <c r="Q36" s="1342"/>
    </row>
    <row r="37" spans="1:17" s="1196" customFormat="1">
      <c r="A37" s="1345"/>
      <c r="B37" s="1400">
        <v>9.875</v>
      </c>
      <c r="C37" s="1399"/>
      <c r="D37" s="1398"/>
      <c r="E37" s="2237"/>
      <c r="F37" s="2238"/>
      <c r="H37" s="1344"/>
      <c r="I37" s="1197"/>
      <c r="Q37" s="1342"/>
    </row>
    <row r="38" spans="1:17" s="1196" customFormat="1">
      <c r="A38" s="1345"/>
      <c r="B38" s="1400">
        <v>10</v>
      </c>
      <c r="C38" s="1399"/>
      <c r="D38" s="1398"/>
      <c r="E38" s="2237"/>
      <c r="F38" s="2238"/>
      <c r="H38" s="1344"/>
      <c r="I38" s="1197"/>
      <c r="Q38" s="1342"/>
    </row>
    <row r="39" spans="1:17" s="1196" customFormat="1">
      <c r="A39" s="1345"/>
      <c r="B39" s="1400">
        <v>10.125</v>
      </c>
      <c r="C39" s="1399"/>
      <c r="D39" s="1398"/>
      <c r="E39" s="2237"/>
      <c r="F39" s="2238"/>
      <c r="H39" s="1344"/>
      <c r="I39" s="1197"/>
      <c r="Q39" s="1342"/>
    </row>
    <row r="40" spans="1:17" s="1196" customFormat="1">
      <c r="A40" s="1345"/>
      <c r="B40" s="1400">
        <v>10.25</v>
      </c>
      <c r="C40" s="1399"/>
      <c r="D40" s="1398"/>
      <c r="E40" s="2237"/>
      <c r="F40" s="2238"/>
      <c r="H40" s="1344"/>
      <c r="I40" s="1197"/>
      <c r="Q40" s="1342"/>
    </row>
    <row r="41" spans="1:17" s="1196" customFormat="1">
      <c r="A41" s="1345"/>
      <c r="B41" s="1400">
        <v>10.375</v>
      </c>
      <c r="C41" s="1399"/>
      <c r="D41" s="1398"/>
      <c r="E41" s="2237"/>
      <c r="F41" s="2238"/>
      <c r="H41" s="1344"/>
      <c r="I41" s="1197"/>
      <c r="Q41" s="1342"/>
    </row>
    <row r="42" spans="1:17" s="1196" customFormat="1" ht="15.75" thickBot="1">
      <c r="A42" s="1345"/>
      <c r="B42" s="1396">
        <v>10.25</v>
      </c>
      <c r="C42" s="1395"/>
      <c r="D42" s="1394"/>
      <c r="E42" s="2234"/>
      <c r="F42" s="2235"/>
      <c r="H42" s="1344"/>
      <c r="I42" s="1197"/>
      <c r="Q42" s="1342"/>
    </row>
    <row r="43" spans="1:17" s="1196" customFormat="1">
      <c r="A43" s="1345"/>
      <c r="B43" s="1393"/>
      <c r="C43" s="1392"/>
      <c r="D43" s="1886"/>
      <c r="E43" s="2236"/>
      <c r="H43" s="1344"/>
      <c r="I43" s="1197"/>
      <c r="J43" s="1343"/>
      <c r="Q43" s="1342"/>
    </row>
    <row r="44" spans="1:17" s="1196" customFormat="1" ht="15.75" thickBot="1">
      <c r="A44" s="1345"/>
      <c r="H44" s="1344"/>
      <c r="I44" s="1197"/>
      <c r="J44" s="1343"/>
      <c r="Q44" s="1342"/>
    </row>
    <row r="45" spans="1:17" s="1196" customFormat="1" ht="15.75" thickBot="1">
      <c r="A45" s="1345"/>
      <c r="B45" s="1344" t="s">
        <v>679</v>
      </c>
      <c r="D45" s="1351"/>
      <c r="E45" s="1"/>
      <c r="F45" s="1351"/>
      <c r="G45" s="1875" t="s">
        <v>349</v>
      </c>
      <c r="H45" s="1876"/>
      <c r="I45" s="1876"/>
      <c r="J45" s="1876"/>
      <c r="K45" s="1876"/>
      <c r="L45" s="1876"/>
      <c r="M45" s="1876"/>
      <c r="N45" s="1876"/>
      <c r="O45" s="1876"/>
      <c r="P45" s="1877"/>
      <c r="Q45" s="1342"/>
    </row>
    <row r="46" spans="1:17" s="1196" customFormat="1">
      <c r="A46" s="1345"/>
      <c r="B46" s="1836" t="s">
        <v>678</v>
      </c>
      <c r="C46" s="1839"/>
      <c r="D46" s="1839"/>
      <c r="E46" s="1839"/>
      <c r="F46" s="1839"/>
      <c r="G46" s="1391" t="s">
        <v>15</v>
      </c>
      <c r="H46" s="1390" t="s">
        <v>16</v>
      </c>
      <c r="I46" s="1389"/>
      <c r="J46" s="1385" t="s">
        <v>17</v>
      </c>
      <c r="K46" s="1388" t="s">
        <v>18</v>
      </c>
      <c r="L46" s="1387" t="s">
        <v>19</v>
      </c>
      <c r="M46" s="1386"/>
      <c r="N46" s="1385" t="s">
        <v>20</v>
      </c>
      <c r="O46" s="1385" t="s">
        <v>21</v>
      </c>
      <c r="P46" s="1384" t="s">
        <v>22</v>
      </c>
      <c r="Q46" s="1342"/>
    </row>
    <row r="47" spans="1:17" s="1196" customFormat="1">
      <c r="A47" s="1345"/>
      <c r="B47" s="1860" t="s">
        <v>129</v>
      </c>
      <c r="C47" s="1861"/>
      <c r="D47" s="1861"/>
      <c r="E47" s="1861"/>
      <c r="F47" s="1861"/>
      <c r="G47" s="1367">
        <v>1.425</v>
      </c>
      <c r="H47" s="1366">
        <v>1.175</v>
      </c>
      <c r="I47" s="1460"/>
      <c r="J47" s="1366">
        <v>0.92500000000000004</v>
      </c>
      <c r="K47" s="1366">
        <v>0.17500000000000004</v>
      </c>
      <c r="L47" s="1366">
        <v>-0.7</v>
      </c>
      <c r="M47" s="1460"/>
      <c r="N47" s="1366">
        <v>-1.45</v>
      </c>
      <c r="O47" s="1366">
        <v>-3.3250000000000002</v>
      </c>
      <c r="P47" s="1365">
        <v>-6.4749999999999996</v>
      </c>
      <c r="Q47" s="1342"/>
    </row>
    <row r="48" spans="1:17" s="1196" customFormat="1">
      <c r="A48" s="1345"/>
      <c r="B48" s="1860" t="s">
        <v>24</v>
      </c>
      <c r="C48" s="1861"/>
      <c r="D48" s="1861"/>
      <c r="E48" s="1861"/>
      <c r="F48" s="1861"/>
      <c r="G48" s="1367">
        <v>1.3</v>
      </c>
      <c r="H48" s="1366">
        <v>1.05</v>
      </c>
      <c r="I48" s="1460"/>
      <c r="J48" s="1366">
        <v>0.79999999999999982</v>
      </c>
      <c r="K48" s="1366">
        <v>5.0000000000000044E-2</v>
      </c>
      <c r="L48" s="1366">
        <v>-0.95000000000000018</v>
      </c>
      <c r="M48" s="1460"/>
      <c r="N48" s="1366">
        <v>-1.7</v>
      </c>
      <c r="O48" s="1366">
        <v>-3.5750000000000002</v>
      </c>
      <c r="P48" s="1365">
        <v>-6.7249999999999996</v>
      </c>
      <c r="Q48" s="1342"/>
    </row>
    <row r="49" spans="1:17" s="1196" customFormat="1">
      <c r="A49" s="1345"/>
      <c r="B49" s="1860" t="s">
        <v>25</v>
      </c>
      <c r="C49" s="1861"/>
      <c r="D49" s="1861"/>
      <c r="E49" s="1861"/>
      <c r="F49" s="1861"/>
      <c r="G49" s="1367">
        <v>1.05</v>
      </c>
      <c r="H49" s="1366">
        <v>0.8</v>
      </c>
      <c r="I49" s="1460"/>
      <c r="J49" s="1366">
        <v>0.54999999999999982</v>
      </c>
      <c r="K49" s="1366">
        <v>-0.19999999999999996</v>
      </c>
      <c r="L49" s="1366">
        <v>-1.2</v>
      </c>
      <c r="M49" s="1460"/>
      <c r="N49" s="1366">
        <v>-1.95</v>
      </c>
      <c r="O49" s="1366">
        <v>-4.45</v>
      </c>
      <c r="P49" s="1365" t="s">
        <v>14</v>
      </c>
      <c r="Q49" s="1342"/>
    </row>
    <row r="50" spans="1:17" s="1196" customFormat="1">
      <c r="A50" s="1345"/>
      <c r="B50" s="1860" t="s">
        <v>26</v>
      </c>
      <c r="C50" s="1861"/>
      <c r="D50" s="1861"/>
      <c r="E50" s="1861"/>
      <c r="F50" s="1861"/>
      <c r="G50" s="1367">
        <v>0.67500000000000004</v>
      </c>
      <c r="H50" s="1366">
        <v>0.42499999999999999</v>
      </c>
      <c r="I50" s="1460"/>
      <c r="J50" s="1366">
        <v>-7.5000000000000233E-2</v>
      </c>
      <c r="K50" s="1366">
        <v>-0.82499999999999996</v>
      </c>
      <c r="L50" s="1366">
        <v>-1.95</v>
      </c>
      <c r="M50" s="1460"/>
      <c r="N50" s="1366">
        <v>-2.5750000000000002</v>
      </c>
      <c r="O50" s="1366">
        <v>-5.2</v>
      </c>
      <c r="P50" s="1365" t="s">
        <v>14</v>
      </c>
      <c r="Q50" s="1342"/>
    </row>
    <row r="51" spans="1:17" s="1196" customFormat="1">
      <c r="A51" s="1345"/>
      <c r="B51" s="1860" t="s">
        <v>27</v>
      </c>
      <c r="C51" s="1861"/>
      <c r="D51" s="1861"/>
      <c r="E51" s="1861"/>
      <c r="F51" s="1861"/>
      <c r="G51" s="1367">
        <v>4.9999999999999878E-2</v>
      </c>
      <c r="H51" s="1366">
        <v>-0.32500000000000012</v>
      </c>
      <c r="I51" s="1460"/>
      <c r="J51" s="1366">
        <v>-0.57500000000000018</v>
      </c>
      <c r="K51" s="1366">
        <v>-1.325</v>
      </c>
      <c r="L51" s="1366">
        <v>-2.95</v>
      </c>
      <c r="M51" s="1460"/>
      <c r="N51" s="1366">
        <v>-4.45</v>
      </c>
      <c r="O51" s="1366" t="s">
        <v>14</v>
      </c>
      <c r="P51" s="1365" t="s">
        <v>14</v>
      </c>
      <c r="Q51" s="1342"/>
    </row>
    <row r="52" spans="1:17" s="1196" customFormat="1" ht="15.75" thickBot="1">
      <c r="A52" s="1345"/>
      <c r="B52" s="1857" t="s">
        <v>28</v>
      </c>
      <c r="C52" s="1858"/>
      <c r="D52" s="1858"/>
      <c r="E52" s="1858"/>
      <c r="F52" s="1858"/>
      <c r="G52" s="1449">
        <v>-0.20000000000000012</v>
      </c>
      <c r="H52" s="1448">
        <v>-0.57500000000000018</v>
      </c>
      <c r="I52" s="1461"/>
      <c r="J52" s="1448">
        <v>-1.075</v>
      </c>
      <c r="K52" s="1448">
        <v>-1.825</v>
      </c>
      <c r="L52" s="1448">
        <v>-3.45</v>
      </c>
      <c r="M52" s="1461"/>
      <c r="N52" s="1448">
        <v>-6.2</v>
      </c>
      <c r="O52" s="1448" t="s">
        <v>14</v>
      </c>
      <c r="P52" s="1447" t="s">
        <v>14</v>
      </c>
      <c r="Q52" s="1342"/>
    </row>
    <row r="53" spans="1:17" s="1196" customFormat="1">
      <c r="A53" s="1345"/>
      <c r="B53" s="1351"/>
      <c r="D53" s="1351"/>
      <c r="E53" s="1"/>
      <c r="F53" s="1351"/>
      <c r="G53" s="1379"/>
      <c r="H53" s="1"/>
      <c r="I53" s="1380"/>
      <c r="J53" s="1"/>
      <c r="L53" s="1381"/>
      <c r="Q53" s="1342"/>
    </row>
    <row r="54" spans="1:17" s="1196" customFormat="1" ht="15.75" thickBot="1">
      <c r="A54" s="1345"/>
      <c r="B54" s="1344"/>
      <c r="D54" s="1351"/>
      <c r="E54" s="1"/>
      <c r="F54" s="1378"/>
      <c r="G54" s="1379"/>
      <c r="H54" s="1379"/>
      <c r="I54" s="1380"/>
      <c r="J54" s="1378"/>
      <c r="K54" s="1379"/>
      <c r="L54" s="1379"/>
      <c r="M54" s="1380"/>
      <c r="N54" s="1378"/>
      <c r="O54" s="1379"/>
      <c r="P54" s="1379"/>
      <c r="Q54" s="1342"/>
    </row>
    <row r="55" spans="1:17" s="1196" customFormat="1" ht="15.75" thickBot="1">
      <c r="A55" s="1345"/>
      <c r="B55" s="1344" t="s">
        <v>677</v>
      </c>
      <c r="D55" s="1351"/>
      <c r="E55" s="1"/>
      <c r="F55" s="1378"/>
      <c r="G55" s="1875" t="s">
        <v>349</v>
      </c>
      <c r="H55" s="1876"/>
      <c r="I55" s="1876"/>
      <c r="J55" s="1876"/>
      <c r="K55" s="1876"/>
      <c r="L55" s="1876"/>
      <c r="M55" s="1876"/>
      <c r="N55" s="1876"/>
      <c r="O55" s="1876"/>
      <c r="P55" s="1877"/>
      <c r="Q55" s="1342"/>
    </row>
    <row r="56" spans="1:17" s="1196" customFormat="1" ht="15.75" thickBot="1">
      <c r="A56" s="1345"/>
      <c r="B56" s="1856" t="s">
        <v>493</v>
      </c>
      <c r="C56" s="2014"/>
      <c r="D56" s="2014"/>
      <c r="E56" s="2014"/>
      <c r="F56" s="1375"/>
      <c r="G56" s="1376" t="s">
        <v>15</v>
      </c>
      <c r="H56" s="1879" t="s">
        <v>16</v>
      </c>
      <c r="I56" s="1879"/>
      <c r="J56" s="1374" t="s">
        <v>17</v>
      </c>
      <c r="K56" s="1375" t="s">
        <v>18</v>
      </c>
      <c r="L56" s="1879" t="s">
        <v>19</v>
      </c>
      <c r="M56" s="1879"/>
      <c r="N56" s="1374" t="s">
        <v>20</v>
      </c>
      <c r="O56" s="1374" t="s">
        <v>21</v>
      </c>
      <c r="P56" s="1373" t="s">
        <v>22</v>
      </c>
      <c r="Q56" s="1342"/>
    </row>
    <row r="57" spans="1:17" s="1196" customFormat="1">
      <c r="A57" s="1345"/>
      <c r="B57" s="1855" t="s">
        <v>52</v>
      </c>
      <c r="C57" s="2224" t="s">
        <v>676</v>
      </c>
      <c r="D57" s="2225"/>
      <c r="E57" s="2225"/>
      <c r="F57" s="2225"/>
      <c r="G57" s="1364">
        <v>-0.75</v>
      </c>
      <c r="H57" s="1363">
        <v>-0.75</v>
      </c>
      <c r="I57" s="1363"/>
      <c r="J57" s="1363">
        <v>-0.875</v>
      </c>
      <c r="K57" s="1363">
        <v>-0.875</v>
      </c>
      <c r="L57" s="1363">
        <v>-0.875</v>
      </c>
      <c r="M57" s="1363"/>
      <c r="N57" s="1363">
        <v>-1.75</v>
      </c>
      <c r="O57" s="1363">
        <v>-2</v>
      </c>
      <c r="P57" s="1362">
        <v>-4</v>
      </c>
      <c r="Q57" s="1342"/>
    </row>
    <row r="58" spans="1:17" s="1196" customFormat="1">
      <c r="A58" s="1345"/>
      <c r="B58" s="1853"/>
      <c r="C58" s="2231" t="s">
        <v>675</v>
      </c>
      <c r="D58" s="2232"/>
      <c r="E58" s="2232"/>
      <c r="F58" s="2232"/>
      <c r="G58" s="1367">
        <v>-0.25</v>
      </c>
      <c r="H58" s="1366">
        <v>-0.25</v>
      </c>
      <c r="I58" s="1366"/>
      <c r="J58" s="1366">
        <v>-0.25</v>
      </c>
      <c r="K58" s="1366">
        <v>-0.25</v>
      </c>
      <c r="L58" s="1366">
        <v>-0.25</v>
      </c>
      <c r="M58" s="1366"/>
      <c r="N58" s="1366">
        <v>-0.25</v>
      </c>
      <c r="O58" s="1366">
        <v>-0.25</v>
      </c>
      <c r="P58" s="1365">
        <v>-0.25</v>
      </c>
      <c r="Q58" s="1342"/>
    </row>
    <row r="59" spans="1:17" s="1196" customFormat="1">
      <c r="A59" s="1345"/>
      <c r="B59" s="1853"/>
      <c r="C59" s="2231" t="s">
        <v>430</v>
      </c>
      <c r="D59" s="2232"/>
      <c r="E59" s="2232"/>
      <c r="F59" s="2232"/>
      <c r="G59" s="1367">
        <v>0</v>
      </c>
      <c r="H59" s="1366">
        <v>0</v>
      </c>
      <c r="I59" s="1366"/>
      <c r="J59" s="1366">
        <v>0</v>
      </c>
      <c r="K59" s="1366">
        <v>0</v>
      </c>
      <c r="L59" s="1366">
        <v>0</v>
      </c>
      <c r="M59" s="1366"/>
      <c r="N59" s="1366">
        <v>0</v>
      </c>
      <c r="O59" s="1366">
        <v>0</v>
      </c>
      <c r="P59" s="1365">
        <v>0</v>
      </c>
      <c r="Q59" s="1342"/>
    </row>
    <row r="60" spans="1:17" s="1196" customFormat="1">
      <c r="A60" s="1345"/>
      <c r="B60" s="1853"/>
      <c r="C60" s="2231" t="s">
        <v>431</v>
      </c>
      <c r="D60" s="2232"/>
      <c r="E60" s="2232"/>
      <c r="F60" s="2232"/>
      <c r="G60" s="1367">
        <v>0</v>
      </c>
      <c r="H60" s="1366">
        <v>0</v>
      </c>
      <c r="I60" s="1366"/>
      <c r="J60" s="1366">
        <v>0</v>
      </c>
      <c r="K60" s="1366">
        <v>0</v>
      </c>
      <c r="L60" s="1366">
        <v>0</v>
      </c>
      <c r="M60" s="1366"/>
      <c r="N60" s="1366">
        <v>0</v>
      </c>
      <c r="O60" s="1366">
        <v>0</v>
      </c>
      <c r="P60" s="1365">
        <v>0</v>
      </c>
      <c r="Q60" s="1342"/>
    </row>
    <row r="61" spans="1:17" s="1196" customFormat="1">
      <c r="A61" s="1345"/>
      <c r="B61" s="1853"/>
      <c r="C61" s="2231" t="s">
        <v>432</v>
      </c>
      <c r="D61" s="2232"/>
      <c r="E61" s="2232"/>
      <c r="F61" s="2232"/>
      <c r="G61" s="1367">
        <v>0</v>
      </c>
      <c r="H61" s="1366">
        <v>0</v>
      </c>
      <c r="I61" s="1366"/>
      <c r="J61" s="1366">
        <v>0</v>
      </c>
      <c r="K61" s="1366">
        <v>0</v>
      </c>
      <c r="L61" s="1366">
        <v>0</v>
      </c>
      <c r="M61" s="1366"/>
      <c r="N61" s="1366">
        <v>0</v>
      </c>
      <c r="O61" s="1366">
        <v>-0.5</v>
      </c>
      <c r="P61" s="1365" t="s">
        <v>14</v>
      </c>
      <c r="Q61" s="1342"/>
    </row>
    <row r="62" spans="1:17" s="1196" customFormat="1">
      <c r="A62" s="1345"/>
      <c r="B62" s="1853"/>
      <c r="C62" s="2231" t="s">
        <v>433</v>
      </c>
      <c r="D62" s="2232"/>
      <c r="E62" s="2232"/>
      <c r="F62" s="2232"/>
      <c r="G62" s="1367">
        <v>-0.125</v>
      </c>
      <c r="H62" s="1366">
        <v>-0.125</v>
      </c>
      <c r="I62" s="1366"/>
      <c r="J62" s="1366">
        <v>-0.25</v>
      </c>
      <c r="K62" s="1366">
        <v>-0.25</v>
      </c>
      <c r="L62" s="1366">
        <v>-0.375</v>
      </c>
      <c r="M62" s="1366"/>
      <c r="N62" s="1366">
        <v>-0.5</v>
      </c>
      <c r="O62" s="1366" t="s">
        <v>14</v>
      </c>
      <c r="P62" s="1365" t="s">
        <v>14</v>
      </c>
      <c r="Q62" s="1342"/>
    </row>
    <row r="63" spans="1:17" s="1196" customFormat="1">
      <c r="A63" s="1345"/>
      <c r="B63" s="1853"/>
      <c r="C63" s="2231" t="s">
        <v>427</v>
      </c>
      <c r="D63" s="2232"/>
      <c r="E63" s="2232"/>
      <c r="F63" s="2232"/>
      <c r="G63" s="1367">
        <v>-0.125</v>
      </c>
      <c r="H63" s="1366">
        <v>-0.125</v>
      </c>
      <c r="I63" s="1366"/>
      <c r="J63" s="1366">
        <v>-0.25</v>
      </c>
      <c r="K63" s="1366">
        <v>-0.375</v>
      </c>
      <c r="L63" s="1366">
        <v>-0.5</v>
      </c>
      <c r="M63" s="1366"/>
      <c r="N63" s="1366">
        <v>-1</v>
      </c>
      <c r="O63" s="1366" t="s">
        <v>14</v>
      </c>
      <c r="P63" s="1365" t="s">
        <v>14</v>
      </c>
      <c r="Q63" s="1342"/>
    </row>
    <row r="64" spans="1:17" s="1196" customFormat="1">
      <c r="A64" s="1345"/>
      <c r="B64" s="1853"/>
      <c r="C64" s="2231" t="s">
        <v>428</v>
      </c>
      <c r="D64" s="2232"/>
      <c r="E64" s="2232"/>
      <c r="F64" s="2232"/>
      <c r="G64" s="1367">
        <v>-0.5</v>
      </c>
      <c r="H64" s="1366">
        <v>-0.5</v>
      </c>
      <c r="I64" s="1366"/>
      <c r="J64" s="1366">
        <v>-0.5</v>
      </c>
      <c r="K64" s="1366">
        <v>-0.875</v>
      </c>
      <c r="L64" s="1366">
        <v>-1</v>
      </c>
      <c r="M64" s="1366"/>
      <c r="N64" s="1366">
        <v>-1.75</v>
      </c>
      <c r="O64" s="1366" t="s">
        <v>14</v>
      </c>
      <c r="P64" s="1365" t="s">
        <v>14</v>
      </c>
      <c r="Q64" s="1342"/>
    </row>
    <row r="65" spans="1:17" s="1196" customFormat="1" ht="15.75" thickBot="1">
      <c r="A65" s="1345"/>
      <c r="B65" s="1854"/>
      <c r="C65" s="2231" t="s">
        <v>429</v>
      </c>
      <c r="D65" s="2232"/>
      <c r="E65" s="2232"/>
      <c r="F65" s="2232"/>
      <c r="G65" s="1360">
        <v>-1.25</v>
      </c>
      <c r="H65" s="1359">
        <v>-1.25</v>
      </c>
      <c r="I65" s="1359"/>
      <c r="J65" s="1359">
        <v>-1.25</v>
      </c>
      <c r="K65" s="1359">
        <v>-1.25</v>
      </c>
      <c r="L65" s="1359">
        <v>-1.5</v>
      </c>
      <c r="M65" s="1359"/>
      <c r="N65" s="1359">
        <v>-2.5</v>
      </c>
      <c r="O65" s="1359" t="s">
        <v>14</v>
      </c>
      <c r="P65" s="1358" t="s">
        <v>14</v>
      </c>
      <c r="Q65" s="1342"/>
    </row>
    <row r="66" spans="1:17" s="1196" customFormat="1" ht="15.75" thickBot="1">
      <c r="A66" s="1345"/>
      <c r="B66" s="1368" t="s">
        <v>61</v>
      </c>
      <c r="C66" s="2229" t="s">
        <v>64</v>
      </c>
      <c r="D66" s="2230"/>
      <c r="E66" s="2230"/>
      <c r="F66" s="2233"/>
      <c r="G66" s="1363">
        <v>-0.375</v>
      </c>
      <c r="H66" s="1363">
        <v>-0.375</v>
      </c>
      <c r="I66" s="1363"/>
      <c r="J66" s="1363">
        <v>-0.375</v>
      </c>
      <c r="K66" s="1363">
        <v>-0.5</v>
      </c>
      <c r="L66" s="1363">
        <v>-0.75</v>
      </c>
      <c r="M66" s="1363"/>
      <c r="N66" s="1363">
        <v>-1.25</v>
      </c>
      <c r="O66" s="1363">
        <v>-2.5</v>
      </c>
      <c r="P66" s="1362" t="s">
        <v>14</v>
      </c>
      <c r="Q66" s="1342"/>
    </row>
    <row r="67" spans="1:17" s="1196" customFormat="1">
      <c r="A67" s="1345"/>
      <c r="B67" s="2254" t="s">
        <v>674</v>
      </c>
      <c r="C67" s="2226" t="s">
        <v>68</v>
      </c>
      <c r="D67" s="2227"/>
      <c r="E67" s="2227"/>
      <c r="F67" s="2227"/>
      <c r="G67" s="1364">
        <v>-0.125</v>
      </c>
      <c r="H67" s="1363">
        <v>-0.125</v>
      </c>
      <c r="I67" s="1363"/>
      <c r="J67" s="1363">
        <v>-0.125</v>
      </c>
      <c r="K67" s="1363">
        <v>-0.25</v>
      </c>
      <c r="L67" s="1363">
        <v>-0.5</v>
      </c>
      <c r="M67" s="1363"/>
      <c r="N67" s="1363">
        <v>-0.75</v>
      </c>
      <c r="O67" s="1363">
        <v>-1.25</v>
      </c>
      <c r="P67" s="1362">
        <v>-3.5</v>
      </c>
      <c r="Q67" s="1342"/>
    </row>
    <row r="68" spans="1:17" s="1196" customFormat="1" ht="15.75" thickBot="1">
      <c r="A68" s="1345"/>
      <c r="B68" s="2255"/>
      <c r="C68" s="2026" t="s">
        <v>69</v>
      </c>
      <c r="D68" s="2228"/>
      <c r="E68" s="2228"/>
      <c r="F68" s="2228"/>
      <c r="G68" s="1360">
        <v>-0.5</v>
      </c>
      <c r="H68" s="1359">
        <v>-0.5</v>
      </c>
      <c r="I68" s="1359"/>
      <c r="J68" s="1359">
        <v>-0.5</v>
      </c>
      <c r="K68" s="1359">
        <v>-0.5</v>
      </c>
      <c r="L68" s="1359">
        <v>-0.625</v>
      </c>
      <c r="M68" s="1359"/>
      <c r="N68" s="1359">
        <v>-0.75</v>
      </c>
      <c r="O68" s="1359">
        <v>-1.25</v>
      </c>
      <c r="P68" s="1358">
        <v>-4</v>
      </c>
      <c r="Q68" s="1342"/>
    </row>
    <row r="69" spans="1:17" s="1196" customFormat="1" ht="15.75" thickBot="1">
      <c r="A69" s="1345"/>
      <c r="B69" s="1372" t="s">
        <v>70</v>
      </c>
      <c r="C69" s="2229" t="s">
        <v>155</v>
      </c>
      <c r="D69" s="2230"/>
      <c r="E69" s="2230"/>
      <c r="F69" s="2230"/>
      <c r="G69" s="1371">
        <v>-0.5</v>
      </c>
      <c r="H69" s="1370">
        <v>-0.5</v>
      </c>
      <c r="I69" s="1370"/>
      <c r="J69" s="1370">
        <v>-0.5</v>
      </c>
      <c r="K69" s="1370">
        <v>-0.5</v>
      </c>
      <c r="L69" s="1370">
        <v>-0.625</v>
      </c>
      <c r="M69" s="1370"/>
      <c r="N69" s="1370">
        <v>-0.75</v>
      </c>
      <c r="O69" s="1370">
        <v>-0.75</v>
      </c>
      <c r="P69" s="1369">
        <v>-1.25</v>
      </c>
      <c r="Q69" s="1342"/>
    </row>
    <row r="70" spans="1:17" s="1196" customFormat="1">
      <c r="A70" s="1345"/>
      <c r="B70" s="1462"/>
      <c r="C70" s="2224" t="s">
        <v>112</v>
      </c>
      <c r="D70" s="2225"/>
      <c r="E70" s="2225"/>
      <c r="F70" s="2256"/>
      <c r="G70" s="1364">
        <v>1</v>
      </c>
      <c r="H70" s="1363">
        <v>1</v>
      </c>
      <c r="I70" s="1363"/>
      <c r="J70" s="1363">
        <v>1</v>
      </c>
      <c r="K70" s="1363">
        <v>1</v>
      </c>
      <c r="L70" s="1363">
        <v>1.125</v>
      </c>
      <c r="M70" s="1363">
        <v>1.125</v>
      </c>
      <c r="N70" s="1363">
        <v>1.125</v>
      </c>
      <c r="O70" s="1363">
        <v>1.125</v>
      </c>
      <c r="P70" s="1362">
        <v>1</v>
      </c>
      <c r="Q70" s="1342"/>
    </row>
    <row r="71" spans="1:17" s="1196" customFormat="1">
      <c r="A71" s="1345"/>
      <c r="B71" s="1915" t="s">
        <v>673</v>
      </c>
      <c r="C71" s="1921" t="s">
        <v>113</v>
      </c>
      <c r="D71" s="1922"/>
      <c r="E71" s="1922"/>
      <c r="F71" s="1922"/>
      <c r="G71" s="1443">
        <v>0.75</v>
      </c>
      <c r="H71" s="1442">
        <v>0.75</v>
      </c>
      <c r="I71" s="1442"/>
      <c r="J71" s="1442">
        <v>0.75</v>
      </c>
      <c r="K71" s="1442">
        <v>0.75</v>
      </c>
      <c r="L71" s="1442">
        <v>0.875</v>
      </c>
      <c r="M71" s="1442"/>
      <c r="N71" s="1442">
        <v>0.875</v>
      </c>
      <c r="O71" s="1442">
        <v>0.875</v>
      </c>
      <c r="P71" s="1441">
        <v>0.75</v>
      </c>
      <c r="Q71" s="1342"/>
    </row>
    <row r="72" spans="1:17" s="1196" customFormat="1">
      <c r="A72" s="1345"/>
      <c r="B72" s="1915"/>
      <c r="C72" s="1883" t="s">
        <v>7</v>
      </c>
      <c r="D72" s="1884"/>
      <c r="E72" s="1884"/>
      <c r="F72" s="1884"/>
      <c r="G72" s="1367">
        <v>0.25</v>
      </c>
      <c r="H72" s="1366">
        <v>0.25</v>
      </c>
      <c r="I72" s="1366"/>
      <c r="J72" s="1366">
        <v>0.25</v>
      </c>
      <c r="K72" s="1366">
        <v>0.25</v>
      </c>
      <c r="L72" s="1366">
        <v>0.25</v>
      </c>
      <c r="M72" s="1366"/>
      <c r="N72" s="1366">
        <v>0.25</v>
      </c>
      <c r="O72" s="1366">
        <v>0.25</v>
      </c>
      <c r="P72" s="1365">
        <v>0.25</v>
      </c>
      <c r="Q72" s="1342"/>
    </row>
    <row r="73" spans="1:17" s="1196" customFormat="1">
      <c r="A73" s="1345"/>
      <c r="B73" s="1915"/>
      <c r="C73" s="2226" t="s">
        <v>9</v>
      </c>
      <c r="D73" s="2227"/>
      <c r="E73" s="2227"/>
      <c r="F73" s="2227"/>
      <c r="G73" s="1367">
        <v>-0.375</v>
      </c>
      <c r="H73" s="1366">
        <v>-0.375</v>
      </c>
      <c r="I73" s="1366"/>
      <c r="J73" s="1366">
        <v>-0.375</v>
      </c>
      <c r="K73" s="1366">
        <v>-0.375</v>
      </c>
      <c r="L73" s="1366">
        <v>-0.5</v>
      </c>
      <c r="M73" s="1366"/>
      <c r="N73" s="1366">
        <v>-0.5</v>
      </c>
      <c r="O73" s="1366">
        <v>-0.5</v>
      </c>
      <c r="P73" s="1365">
        <v>-0.5</v>
      </c>
      <c r="Q73" s="1342"/>
    </row>
    <row r="74" spans="1:17" s="1196" customFormat="1">
      <c r="A74" s="1345"/>
      <c r="B74" s="1915"/>
      <c r="C74" s="2231" t="s">
        <v>11</v>
      </c>
      <c r="D74" s="2232"/>
      <c r="E74" s="2232"/>
      <c r="F74" s="2232"/>
      <c r="G74" s="1367">
        <v>-1.125</v>
      </c>
      <c r="H74" s="1366">
        <v>-1.125</v>
      </c>
      <c r="I74" s="1366"/>
      <c r="J74" s="1366">
        <v>-1.375</v>
      </c>
      <c r="K74" s="1366">
        <v>-1.375</v>
      </c>
      <c r="L74" s="1366">
        <v>-1.6250000000000002</v>
      </c>
      <c r="M74" s="1366"/>
      <c r="N74" s="1366">
        <v>-1.6250000000000002</v>
      </c>
      <c r="O74" s="1366">
        <v>-1.6250000000000002</v>
      </c>
      <c r="P74" s="1365">
        <v>-1.6250000000000002</v>
      </c>
      <c r="Q74" s="1342"/>
    </row>
    <row r="75" spans="1:17" s="1196" customFormat="1" ht="15.75" thickBot="1">
      <c r="A75" s="1345"/>
      <c r="B75" s="1851"/>
      <c r="C75" s="2026" t="s">
        <v>114</v>
      </c>
      <c r="D75" s="2228"/>
      <c r="E75" s="2228"/>
      <c r="F75" s="2228"/>
      <c r="G75" s="1360">
        <v>-1.7500000000000002</v>
      </c>
      <c r="H75" s="1359">
        <v>-1.7500000000000002</v>
      </c>
      <c r="I75" s="1359"/>
      <c r="J75" s="1359">
        <v>-2</v>
      </c>
      <c r="K75" s="1359">
        <v>-2</v>
      </c>
      <c r="L75" s="1359">
        <v>-2.25</v>
      </c>
      <c r="M75" s="1359"/>
      <c r="N75" s="1359">
        <v>-2.25</v>
      </c>
      <c r="O75" s="1359">
        <v>-2.25</v>
      </c>
      <c r="P75" s="1358">
        <v>-2.25</v>
      </c>
      <c r="Q75" s="1342"/>
    </row>
    <row r="76" spans="1:17" s="1196" customFormat="1">
      <c r="A76" s="1345"/>
      <c r="B76" s="1855" t="s">
        <v>672</v>
      </c>
      <c r="C76" s="2224" t="s">
        <v>210</v>
      </c>
      <c r="D76" s="2225"/>
      <c r="E76" s="2225"/>
      <c r="F76" s="2225"/>
      <c r="G76" s="1364">
        <v>0.75</v>
      </c>
      <c r="H76" s="1363">
        <v>0.75</v>
      </c>
      <c r="I76" s="1363"/>
      <c r="J76" s="1363">
        <v>0.75</v>
      </c>
      <c r="K76" s="1363">
        <v>0.75</v>
      </c>
      <c r="L76" s="1363">
        <v>0.875</v>
      </c>
      <c r="M76" s="1363"/>
      <c r="N76" s="1363">
        <v>1</v>
      </c>
      <c r="O76" s="1363">
        <v>1</v>
      </c>
      <c r="P76" s="1362">
        <v>0.875</v>
      </c>
      <c r="Q76" s="1342"/>
    </row>
    <row r="77" spans="1:17" s="1196" customFormat="1" ht="15" customHeight="1">
      <c r="A77" s="1345"/>
      <c r="B77" s="1853"/>
      <c r="C77" s="1883" t="s">
        <v>211</v>
      </c>
      <c r="D77" s="1884"/>
      <c r="E77" s="1884"/>
      <c r="F77" s="1884"/>
      <c r="G77" s="1367">
        <v>0.5</v>
      </c>
      <c r="H77" s="1366">
        <v>0.5</v>
      </c>
      <c r="I77" s="1366"/>
      <c r="J77" s="1366">
        <v>0.5</v>
      </c>
      <c r="K77" s="1366">
        <v>0.5</v>
      </c>
      <c r="L77" s="1366">
        <v>0.625</v>
      </c>
      <c r="M77" s="1366"/>
      <c r="N77" s="1366">
        <v>0.625</v>
      </c>
      <c r="O77" s="1366">
        <v>0.625</v>
      </c>
      <c r="P77" s="1365">
        <v>0.625</v>
      </c>
      <c r="Q77" s="1342"/>
    </row>
    <row r="78" spans="1:17" s="1196" customFormat="1">
      <c r="A78" s="1345"/>
      <c r="B78" s="1853"/>
      <c r="C78" s="2226" t="s">
        <v>212</v>
      </c>
      <c r="D78" s="2227"/>
      <c r="E78" s="2227"/>
      <c r="F78" s="2227"/>
      <c r="G78" s="1367">
        <v>0</v>
      </c>
      <c r="H78" s="1366">
        <v>0</v>
      </c>
      <c r="I78" s="1366"/>
      <c r="J78" s="1366">
        <v>0</v>
      </c>
      <c r="K78" s="1366">
        <v>0</v>
      </c>
      <c r="L78" s="1366">
        <v>0</v>
      </c>
      <c r="M78" s="1366"/>
      <c r="N78" s="1366">
        <v>0</v>
      </c>
      <c r="O78" s="1366">
        <v>0</v>
      </c>
      <c r="P78" s="1365">
        <v>0</v>
      </c>
      <c r="Q78" s="1342"/>
    </row>
    <row r="79" spans="1:17" s="1196" customFormat="1" ht="15.75" thickBot="1">
      <c r="A79" s="1345"/>
      <c r="B79" s="1854"/>
      <c r="C79" s="2026" t="s">
        <v>213</v>
      </c>
      <c r="D79" s="2228"/>
      <c r="E79" s="2228"/>
      <c r="F79" s="2228"/>
      <c r="G79" s="1360">
        <v>-0.5</v>
      </c>
      <c r="H79" s="1359">
        <v>-0.5</v>
      </c>
      <c r="I79" s="1359"/>
      <c r="J79" s="1359">
        <v>-0.5</v>
      </c>
      <c r="K79" s="1359">
        <v>-0.5</v>
      </c>
      <c r="L79" s="1359">
        <v>-0.625</v>
      </c>
      <c r="M79" s="1359"/>
      <c r="N79" s="1359">
        <v>-0.625</v>
      </c>
      <c r="O79" s="1359">
        <v>-0.625</v>
      </c>
      <c r="P79" s="1358">
        <v>-0.625</v>
      </c>
      <c r="Q79" s="1342"/>
    </row>
    <row r="80" spans="1:17" s="1196" customFormat="1">
      <c r="A80" s="1345"/>
      <c r="B80" s="1855" t="s">
        <v>73</v>
      </c>
      <c r="C80" s="2224" t="s">
        <v>74</v>
      </c>
      <c r="D80" s="2225"/>
      <c r="E80" s="2225"/>
      <c r="F80" s="2225"/>
      <c r="G80" s="1364">
        <v>-0.25</v>
      </c>
      <c r="H80" s="1363">
        <v>-0.25</v>
      </c>
      <c r="I80" s="1363"/>
      <c r="J80" s="1363">
        <v>-0.25</v>
      </c>
      <c r="K80" s="1363">
        <v>-0.25</v>
      </c>
      <c r="L80" s="1363">
        <v>-0.25</v>
      </c>
      <c r="M80" s="1363"/>
      <c r="N80" s="1363">
        <v>-0.25</v>
      </c>
      <c r="O80" s="1363">
        <v>-0.25</v>
      </c>
      <c r="P80" s="1362" t="s">
        <v>14</v>
      </c>
      <c r="Q80" s="1342"/>
    </row>
    <row r="81" spans="1:17" s="1196" customFormat="1" ht="15.75" thickBot="1">
      <c r="A81" s="1345"/>
      <c r="B81" s="1853"/>
      <c r="C81" s="1883" t="s">
        <v>187</v>
      </c>
      <c r="D81" s="1884"/>
      <c r="E81" s="1884"/>
      <c r="F81" s="1885"/>
      <c r="G81" s="1360">
        <v>-0.25</v>
      </c>
      <c r="H81" s="1359">
        <v>-0.25</v>
      </c>
      <c r="I81" s="1359"/>
      <c r="J81" s="1359">
        <v>-0.25</v>
      </c>
      <c r="K81" s="1359">
        <v>-0.25</v>
      </c>
      <c r="L81" s="1359">
        <v>-0.25</v>
      </c>
      <c r="M81" s="1359"/>
      <c r="N81" s="1359">
        <v>-0.25</v>
      </c>
      <c r="O81" s="1359">
        <v>-0.25</v>
      </c>
      <c r="P81" s="1358">
        <v>-0.25</v>
      </c>
      <c r="Q81" s="1342"/>
    </row>
    <row r="82" spans="1:17" s="1196" customFormat="1" ht="15.75" thickBot="1">
      <c r="A82" s="1345"/>
      <c r="B82" s="1854"/>
      <c r="C82" s="1918" t="s">
        <v>539</v>
      </c>
      <c r="D82" s="1919"/>
      <c r="E82" s="1919"/>
      <c r="F82" s="1919"/>
      <c r="G82" s="1360">
        <v>-0.75</v>
      </c>
      <c r="H82" s="1359">
        <v>-0.75</v>
      </c>
      <c r="I82" s="1359"/>
      <c r="J82" s="1359">
        <v>-0.75</v>
      </c>
      <c r="K82" s="1359">
        <v>-0.75</v>
      </c>
      <c r="L82" s="1359">
        <v>-0.75</v>
      </c>
      <c r="M82" s="1359"/>
      <c r="N82" s="1359">
        <v>-0.75</v>
      </c>
      <c r="O82" s="1359">
        <v>-0.75</v>
      </c>
      <c r="P82" s="1358">
        <v>-0.75</v>
      </c>
      <c r="Q82" s="1342"/>
    </row>
    <row r="83" spans="1:17" s="1196" customFormat="1" ht="15.75" thickBot="1">
      <c r="A83" s="1345"/>
      <c r="B83" s="1372" t="s">
        <v>152</v>
      </c>
      <c r="C83" s="2229" t="s">
        <v>153</v>
      </c>
      <c r="D83" s="2230"/>
      <c r="E83" s="2230"/>
      <c r="F83" s="2230"/>
      <c r="G83" s="1371">
        <v>0</v>
      </c>
      <c r="H83" s="1370">
        <v>0</v>
      </c>
      <c r="I83" s="1370"/>
      <c r="J83" s="1370">
        <v>0</v>
      </c>
      <c r="K83" s="1370">
        <v>0</v>
      </c>
      <c r="L83" s="1370">
        <v>0</v>
      </c>
      <c r="M83" s="1370"/>
      <c r="N83" s="1370">
        <v>-0.25</v>
      </c>
      <c r="O83" s="1370">
        <v>-0.5</v>
      </c>
      <c r="P83" s="1369">
        <v>-0.5</v>
      </c>
      <c r="Q83" s="1342"/>
    </row>
    <row r="84" spans="1:17" s="1196" customFormat="1">
      <c r="A84" s="1345"/>
      <c r="B84" s="1356"/>
      <c r="C84" s="1357"/>
      <c r="D84" s="1357"/>
      <c r="E84" s="1357"/>
      <c r="F84" s="1353"/>
      <c r="G84" s="1353"/>
      <c r="H84" s="1353"/>
      <c r="I84" s="1355"/>
      <c r="J84" s="1353"/>
      <c r="K84" s="1353"/>
      <c r="L84" s="1354"/>
      <c r="M84" s="1"/>
      <c r="N84" s="1353"/>
      <c r="O84" s="1353"/>
      <c r="P84" s="1353"/>
      <c r="Q84" s="1342"/>
    </row>
    <row r="85" spans="1:17" s="1196" customFormat="1">
      <c r="A85" s="1345"/>
      <c r="B85" s="1356"/>
      <c r="C85" s="1357"/>
      <c r="D85" s="1357"/>
      <c r="E85" s="1357"/>
      <c r="F85" s="1353"/>
      <c r="G85" s="1353"/>
      <c r="H85" s="1353"/>
      <c r="I85" s="1355"/>
      <c r="J85" s="1353"/>
      <c r="K85" s="1353"/>
      <c r="L85" s="1354"/>
      <c r="M85" s="1"/>
      <c r="N85" s="1353"/>
      <c r="O85" s="1353"/>
      <c r="P85" s="1353"/>
      <c r="Q85" s="1342"/>
    </row>
    <row r="86" spans="1:17" s="1196" customFormat="1">
      <c r="A86" s="1345"/>
      <c r="B86" s="1356"/>
      <c r="C86" s="1"/>
      <c r="D86" s="1"/>
      <c r="E86" s="1"/>
      <c r="F86" s="1353"/>
      <c r="G86" s="1353"/>
      <c r="H86" s="1353"/>
      <c r="I86" s="1355"/>
      <c r="J86" s="1353"/>
      <c r="K86" s="1353"/>
      <c r="L86" s="1354"/>
      <c r="M86" s="1"/>
      <c r="N86" s="1353"/>
      <c r="O86" s="1353"/>
      <c r="P86" s="1353"/>
      <c r="Q86" s="1342"/>
    </row>
    <row r="87" spans="1:17" s="1196" customFormat="1">
      <c r="A87" s="1345"/>
      <c r="B87" s="1356"/>
      <c r="C87" s="1"/>
      <c r="D87" s="1"/>
      <c r="E87" s="1"/>
      <c r="F87" s="1353"/>
      <c r="G87" s="1353"/>
      <c r="H87" s="1353"/>
      <c r="I87" s="1355"/>
      <c r="J87" s="1353"/>
      <c r="K87" s="1353"/>
      <c r="L87" s="1354"/>
      <c r="M87" s="1"/>
      <c r="N87" s="1353"/>
      <c r="O87" s="1353"/>
      <c r="P87" s="1353"/>
      <c r="Q87" s="1342"/>
    </row>
    <row r="88" spans="1:17" s="1196" customFormat="1">
      <c r="A88" s="1345"/>
      <c r="B88" s="1352"/>
      <c r="C88" s="1351"/>
      <c r="D88" s="1351"/>
      <c r="E88" s="1"/>
      <c r="F88" s="1351"/>
      <c r="G88" s="1350"/>
      <c r="H88" s="1349"/>
      <c r="I88" s="105"/>
      <c r="J88" s="1348"/>
      <c r="K88" s="1347"/>
      <c r="L88" s="1347"/>
      <c r="M88" s="1347"/>
      <c r="N88" s="1347"/>
      <c r="O88" s="1347"/>
      <c r="P88" s="1346"/>
      <c r="Q88" s="1342"/>
    </row>
    <row r="89" spans="1:17" s="1196" customFormat="1">
      <c r="A89" s="1345"/>
      <c r="Q89" s="1342"/>
    </row>
    <row r="90" spans="1:17" s="1196" customFormat="1">
      <c r="A90" s="1345"/>
      <c r="Q90" s="1342"/>
    </row>
    <row r="91" spans="1:17" s="1196" customFormat="1">
      <c r="A91" s="1345"/>
      <c r="H91" s="1344"/>
      <c r="I91" s="1197"/>
      <c r="J91" s="1343"/>
      <c r="Q91" s="1342"/>
    </row>
    <row r="92" spans="1:17" s="1196" customFormat="1">
      <c r="A92" s="1345"/>
      <c r="H92" s="1344"/>
      <c r="I92" s="1197"/>
      <c r="J92" s="1343"/>
      <c r="Q92" s="1342"/>
    </row>
    <row r="93" spans="1:17" s="1196" customFormat="1">
      <c r="A93" s="1345"/>
      <c r="H93" s="1344"/>
      <c r="I93" s="1197"/>
      <c r="J93" s="1343"/>
      <c r="Q93" s="1342"/>
    </row>
    <row r="94" spans="1:17" s="1196" customFormat="1">
      <c r="A94" s="1345"/>
      <c r="H94" s="1344"/>
      <c r="I94" s="1197"/>
      <c r="J94" s="1343"/>
      <c r="Q94" s="1342"/>
    </row>
    <row r="95" spans="1:17" s="1196" customFormat="1">
      <c r="A95" s="1345"/>
      <c r="H95" s="1344"/>
      <c r="I95" s="1197"/>
      <c r="J95" s="1343"/>
      <c r="Q95" s="1342"/>
    </row>
    <row r="96" spans="1:17" s="1196" customFormat="1">
      <c r="A96" s="1345"/>
      <c r="H96" s="1344"/>
      <c r="I96" s="1197"/>
      <c r="J96" s="1343"/>
      <c r="Q96" s="1342"/>
    </row>
    <row r="97" spans="1:17" s="1196" customFormat="1">
      <c r="A97" s="1345"/>
      <c r="H97" s="1344"/>
      <c r="I97" s="1197"/>
      <c r="J97" s="1343"/>
      <c r="Q97" s="1342"/>
    </row>
    <row r="98" spans="1:17" s="1196" customFormat="1">
      <c r="A98" s="1345"/>
      <c r="H98" s="1344"/>
      <c r="I98" s="1197"/>
      <c r="J98" s="1343"/>
      <c r="Q98" s="1342"/>
    </row>
    <row r="99" spans="1:17" s="1196" customFormat="1">
      <c r="A99" s="1345"/>
      <c r="H99" s="1344"/>
      <c r="I99" s="1197"/>
      <c r="J99" s="1343"/>
      <c r="Q99" s="1342"/>
    </row>
    <row r="100" spans="1:17" s="1196" customFormat="1">
      <c r="A100" s="1345"/>
      <c r="H100" s="1344"/>
      <c r="I100" s="1197"/>
      <c r="J100" s="1343"/>
      <c r="Q100" s="1342"/>
    </row>
    <row r="101" spans="1:17" s="1196" customFormat="1">
      <c r="A101" s="1345"/>
      <c r="H101" s="1344"/>
      <c r="I101" s="1197"/>
      <c r="J101" s="1343"/>
      <c r="Q101" s="1342"/>
    </row>
    <row r="102" spans="1:17" s="1196" customFormat="1" ht="15" customHeight="1">
      <c r="A102" s="1345"/>
      <c r="H102" s="1344"/>
      <c r="I102" s="1197"/>
      <c r="J102" s="1343"/>
      <c r="Q102" s="1342"/>
    </row>
    <row r="103" spans="1:17" s="1196" customFormat="1" ht="15" customHeight="1">
      <c r="A103" s="1345"/>
      <c r="H103" s="1344"/>
      <c r="I103" s="1197"/>
      <c r="J103" s="1343"/>
      <c r="Q103" s="1342"/>
    </row>
    <row r="104" spans="1:17" s="1196" customFormat="1" ht="15" customHeight="1">
      <c r="A104" s="1345"/>
      <c r="H104" s="1344"/>
      <c r="I104" s="1197"/>
      <c r="J104" s="1343"/>
      <c r="Q104" s="1342"/>
    </row>
    <row r="105" spans="1:17" s="1196" customFormat="1" ht="15" customHeight="1">
      <c r="A105" s="1345"/>
      <c r="H105" s="1344"/>
      <c r="I105" s="1197"/>
      <c r="J105" s="1343"/>
      <c r="Q105" s="1342"/>
    </row>
    <row r="106" spans="1:17" s="1196" customFormat="1" ht="15" customHeight="1">
      <c r="A106" s="1345"/>
      <c r="H106" s="1344"/>
      <c r="I106" s="1197"/>
      <c r="J106" s="1343"/>
      <c r="Q106" s="1342"/>
    </row>
    <row r="107" spans="1:17" s="1196" customFormat="1" ht="15" customHeight="1">
      <c r="A107" s="1345"/>
      <c r="H107" s="1344"/>
      <c r="I107" s="1197"/>
      <c r="J107" s="1343"/>
      <c r="Q107" s="1342"/>
    </row>
    <row r="108" spans="1:17" s="1196" customFormat="1">
      <c r="A108" s="1345"/>
      <c r="H108" s="1344"/>
      <c r="I108" s="1197"/>
      <c r="J108" s="1343"/>
      <c r="Q108" s="1342"/>
    </row>
    <row r="109" spans="1:17" s="1196" customFormat="1">
      <c r="A109" s="1345"/>
      <c r="H109" s="1344"/>
      <c r="I109" s="1197"/>
      <c r="J109" s="1343"/>
      <c r="Q109" s="1342"/>
    </row>
    <row r="110" spans="1:17" s="1196" customFormat="1">
      <c r="A110" s="1345"/>
      <c r="H110" s="1344"/>
      <c r="I110" s="1197"/>
      <c r="J110" s="1343"/>
      <c r="Q110" s="1342"/>
    </row>
    <row r="111" spans="1:17" s="1196" customFormat="1">
      <c r="A111" s="1345"/>
      <c r="H111" s="1344"/>
      <c r="I111" s="1197"/>
      <c r="J111" s="1343"/>
      <c r="Q111" s="1342"/>
    </row>
    <row r="112" spans="1:17" s="1196" customFormat="1">
      <c r="A112" s="1345"/>
      <c r="H112" s="1344"/>
      <c r="I112" s="1197"/>
      <c r="J112" s="1343"/>
      <c r="Q112" s="1342"/>
    </row>
    <row r="113" spans="1:17" s="1196" customFormat="1">
      <c r="A113" s="1345"/>
      <c r="H113" s="1344"/>
      <c r="I113" s="1197"/>
      <c r="J113" s="1343"/>
      <c r="Q113" s="1342"/>
    </row>
    <row r="114" spans="1:17" s="1196" customFormat="1">
      <c r="A114" s="1345"/>
      <c r="H114" s="1344"/>
      <c r="I114" s="1197"/>
      <c r="J114" s="1343"/>
      <c r="Q114" s="1342"/>
    </row>
    <row r="115" spans="1:17" s="1196" customFormat="1">
      <c r="A115" s="1345"/>
      <c r="H115" s="1344"/>
      <c r="I115" s="1197"/>
      <c r="J115" s="1343"/>
      <c r="Q115" s="1342"/>
    </row>
    <row r="116" spans="1:17" s="1196" customFormat="1">
      <c r="A116" s="1345"/>
      <c r="H116" s="1344"/>
      <c r="I116" s="1197"/>
      <c r="J116" s="1343"/>
      <c r="Q116" s="1342"/>
    </row>
    <row r="117" spans="1:17" s="1196" customFormat="1">
      <c r="A117" s="1345"/>
      <c r="H117" s="1344"/>
      <c r="I117" s="1197"/>
      <c r="J117" s="1343"/>
      <c r="Q117" s="1342"/>
    </row>
    <row r="118" spans="1:17" s="1196" customFormat="1">
      <c r="A118" s="1345"/>
      <c r="H118" s="1344"/>
      <c r="I118" s="1197"/>
      <c r="J118" s="1343"/>
      <c r="Q118" s="1342"/>
    </row>
    <row r="119" spans="1:17" s="1196" customFormat="1">
      <c r="A119" s="1345"/>
      <c r="H119" s="1344"/>
      <c r="I119" s="1197"/>
      <c r="J119" s="1343"/>
      <c r="Q119" s="1342"/>
    </row>
    <row r="120" spans="1:17" s="1196" customFormat="1">
      <c r="A120" s="1345"/>
      <c r="H120" s="1344"/>
      <c r="I120" s="1197"/>
      <c r="J120" s="1343"/>
      <c r="Q120" s="1342"/>
    </row>
    <row r="121" spans="1:17" s="1196" customFormat="1">
      <c r="A121" s="1345"/>
      <c r="H121" s="1344"/>
      <c r="I121" s="1197"/>
      <c r="J121" s="1343"/>
      <c r="Q121" s="1342"/>
    </row>
    <row r="122" spans="1:17" s="1196" customFormat="1">
      <c r="A122" s="1345"/>
      <c r="H122" s="1344"/>
      <c r="I122" s="1197"/>
      <c r="J122" s="1343"/>
      <c r="Q122" s="1342"/>
    </row>
    <row r="123" spans="1:17" s="1196" customFormat="1">
      <c r="A123" s="1345"/>
      <c r="H123" s="1344"/>
      <c r="I123" s="1197"/>
      <c r="J123" s="1343"/>
      <c r="Q123" s="1342"/>
    </row>
    <row r="124" spans="1:17" s="1196" customFormat="1" ht="15.75" thickBot="1">
      <c r="A124" s="1341"/>
      <c r="B124" s="1340"/>
      <c r="C124" s="1340"/>
      <c r="D124" s="1340"/>
      <c r="E124" s="1340"/>
      <c r="F124" s="1340"/>
      <c r="G124" s="1340"/>
      <c r="H124" s="1340"/>
      <c r="I124" s="1340"/>
      <c r="J124" s="1340"/>
      <c r="K124" s="1340"/>
      <c r="L124" s="1340"/>
      <c r="M124" s="1340"/>
      <c r="N124" s="1340"/>
      <c r="O124" s="1340"/>
      <c r="P124" s="1340"/>
      <c r="Q124" s="1210"/>
    </row>
    <row r="125" spans="1:17" s="1196" customFormat="1" ht="15" customHeight="1">
      <c r="A125" s="1205"/>
      <c r="B125" s="1847" t="s">
        <v>207</v>
      </c>
      <c r="C125" s="1847"/>
      <c r="D125" s="1847"/>
      <c r="E125" s="1847"/>
      <c r="F125" s="1847"/>
      <c r="G125" s="1847"/>
      <c r="H125" s="1847"/>
      <c r="I125" s="1847"/>
      <c r="J125" s="1847"/>
      <c r="K125" s="1847"/>
      <c r="L125" s="1847"/>
      <c r="M125" s="1847"/>
      <c r="N125" s="1847"/>
      <c r="O125" s="1847"/>
      <c r="P125" s="1847"/>
      <c r="Q125" s="1203"/>
    </row>
    <row r="126" spans="1:17" s="1196" customFormat="1">
      <c r="A126" s="1202"/>
      <c r="B126" s="1848"/>
      <c r="C126" s="1848"/>
      <c r="D126" s="1848"/>
      <c r="E126" s="1848"/>
      <c r="F126" s="1848"/>
      <c r="G126" s="1848"/>
      <c r="H126" s="1848"/>
      <c r="I126" s="1848"/>
      <c r="J126" s="1848"/>
      <c r="K126" s="1848"/>
      <c r="L126" s="1848"/>
      <c r="M126" s="1848"/>
      <c r="N126" s="1848"/>
      <c r="O126" s="1848"/>
      <c r="P126" s="1848"/>
      <c r="Q126" s="1200"/>
    </row>
    <row r="127" spans="1:17" s="1196" customFormat="1">
      <c r="A127" s="1202"/>
      <c r="B127" s="1848"/>
      <c r="C127" s="1848"/>
      <c r="D127" s="1848"/>
      <c r="E127" s="1848"/>
      <c r="F127" s="1848"/>
      <c r="G127" s="1848"/>
      <c r="H127" s="1848"/>
      <c r="I127" s="1848"/>
      <c r="J127" s="1848"/>
      <c r="K127" s="1848"/>
      <c r="L127" s="1848"/>
      <c r="M127" s="1848"/>
      <c r="N127" s="1848"/>
      <c r="O127" s="1848"/>
      <c r="P127" s="1848"/>
      <c r="Q127" s="1200"/>
    </row>
    <row r="128" spans="1:17" s="1196" customFormat="1" ht="15.75" thickBot="1">
      <c r="A128" s="1199"/>
      <c r="B128" s="1849"/>
      <c r="C128" s="1849"/>
      <c r="D128" s="1849"/>
      <c r="E128" s="1849"/>
      <c r="F128" s="1849"/>
      <c r="G128" s="1849"/>
      <c r="H128" s="1849"/>
      <c r="I128" s="1849"/>
      <c r="J128" s="1849"/>
      <c r="K128" s="1849"/>
      <c r="L128" s="1849"/>
      <c r="M128" s="1849"/>
      <c r="N128" s="1849"/>
      <c r="O128" s="1849"/>
      <c r="P128" s="1849"/>
      <c r="Q128" s="1198"/>
    </row>
  </sheetData>
  <mergeCells count="105">
    <mergeCell ref="E15:F15"/>
    <mergeCell ref="J15:K15"/>
    <mergeCell ref="N15:O15"/>
    <mergeCell ref="B67:B68"/>
    <mergeCell ref="C70:F70"/>
    <mergeCell ref="E16:F16"/>
    <mergeCell ref="J16:K16"/>
    <mergeCell ref="E17:F17"/>
    <mergeCell ref="J17:K17"/>
    <mergeCell ref="N17:P17"/>
    <mergeCell ref="E18:F18"/>
    <mergeCell ref="J18:K18"/>
    <mergeCell ref="N18:O18"/>
    <mergeCell ref="E26:F26"/>
    <mergeCell ref="E27:F27"/>
    <mergeCell ref="E28:F28"/>
    <mergeCell ref="E19:F19"/>
    <mergeCell ref="J19:K19"/>
    <mergeCell ref="N19:O19"/>
    <mergeCell ref="N24:P25"/>
    <mergeCell ref="E25:F25"/>
    <mergeCell ref="K25:L25"/>
    <mergeCell ref="E36:F36"/>
    <mergeCell ref="E20:F20"/>
    <mergeCell ref="C12:F12"/>
    <mergeCell ref="E13:F13"/>
    <mergeCell ref="E14:F14"/>
    <mergeCell ref="J14:K14"/>
    <mergeCell ref="N14:O14"/>
    <mergeCell ref="L2:N2"/>
    <mergeCell ref="O2:P2"/>
    <mergeCell ref="N3:P3"/>
    <mergeCell ref="O4:P4"/>
    <mergeCell ref="O5:P5"/>
    <mergeCell ref="A10:Q11"/>
    <mergeCell ref="J20:K20"/>
    <mergeCell ref="N20:O20"/>
    <mergeCell ref="E35:F35"/>
    <mergeCell ref="E29:F29"/>
    <mergeCell ref="E22:F22"/>
    <mergeCell ref="E23:F23"/>
    <mergeCell ref="E24:F24"/>
    <mergeCell ref="K24:L24"/>
    <mergeCell ref="N21:O21"/>
    <mergeCell ref="K29:L29"/>
    <mergeCell ref="N28:P29"/>
    <mergeCell ref="K28:L28"/>
    <mergeCell ref="K27:L27"/>
    <mergeCell ref="N26:P27"/>
    <mergeCell ref="K26:L26"/>
    <mergeCell ref="E37:F37"/>
    <mergeCell ref="E38:F38"/>
    <mergeCell ref="E39:F39"/>
    <mergeCell ref="E40:F40"/>
    <mergeCell ref="E41:F41"/>
    <mergeCell ref="E30:F30"/>
    <mergeCell ref="E31:F31"/>
    <mergeCell ref="E32:F32"/>
    <mergeCell ref="E33:F33"/>
    <mergeCell ref="E34:F34"/>
    <mergeCell ref="B48:F48"/>
    <mergeCell ref="B49:F49"/>
    <mergeCell ref="B50:F50"/>
    <mergeCell ref="E42:F42"/>
    <mergeCell ref="D43:E43"/>
    <mergeCell ref="G45:P45"/>
    <mergeCell ref="B46:F46"/>
    <mergeCell ref="B47:F47"/>
    <mergeCell ref="B51:F51"/>
    <mergeCell ref="B52:F52"/>
    <mergeCell ref="G55:P55"/>
    <mergeCell ref="B56:E56"/>
    <mergeCell ref="C61:F61"/>
    <mergeCell ref="C65:F65"/>
    <mergeCell ref="L56:M56"/>
    <mergeCell ref="H56:I56"/>
    <mergeCell ref="B57:B65"/>
    <mergeCell ref="C57:F57"/>
    <mergeCell ref="C58:F58"/>
    <mergeCell ref="C59:F59"/>
    <mergeCell ref="C60:F60"/>
    <mergeCell ref="C62:F62"/>
    <mergeCell ref="C63:F63"/>
    <mergeCell ref="C64:F64"/>
    <mergeCell ref="C67:F67"/>
    <mergeCell ref="C68:F68"/>
    <mergeCell ref="B71:B75"/>
    <mergeCell ref="C71:F71"/>
    <mergeCell ref="C72:F72"/>
    <mergeCell ref="C73:F73"/>
    <mergeCell ref="C74:F74"/>
    <mergeCell ref="C75:F75"/>
    <mergeCell ref="C66:F66"/>
    <mergeCell ref="C69:F69"/>
    <mergeCell ref="C76:F76"/>
    <mergeCell ref="C77:F77"/>
    <mergeCell ref="C78:F78"/>
    <mergeCell ref="C79:F79"/>
    <mergeCell ref="C80:F80"/>
    <mergeCell ref="C81:F81"/>
    <mergeCell ref="B80:B82"/>
    <mergeCell ref="C82:F82"/>
    <mergeCell ref="B125:P128"/>
    <mergeCell ref="B76:B79"/>
    <mergeCell ref="C83:F83"/>
  </mergeCells>
  <printOptions horizontalCentered="1"/>
  <pageMargins left="0.7" right="0.7" top="0.75" bottom="0.75" header="0.3" footer="0.3"/>
  <pageSetup paperSize="5" scale="47" fitToHeight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85D89-20FD-484F-925D-5B4832C3A8F0}">
  <sheetPr codeName="Sheet29">
    <tabColor rgb="FF00B050"/>
  </sheetPr>
  <dimension ref="A1:Q102"/>
  <sheetViews>
    <sheetView view="pageBreakPreview" zoomScale="70" zoomScaleNormal="100" zoomScaleSheetLayoutView="70" workbookViewId="0">
      <selection activeCell="A12" sqref="A12:Q13"/>
    </sheetView>
  </sheetViews>
  <sheetFormatPr defaultRowHeight="15"/>
  <cols>
    <col min="1" max="1" width="3.5703125" style="1197" customWidth="1"/>
    <col min="2" max="2" width="17.7109375" style="1196" customWidth="1"/>
    <col min="3" max="4" width="13.7109375" style="1196" customWidth="1"/>
    <col min="5" max="5" width="1.5703125" style="1196" customWidth="1"/>
    <col min="6" max="6" width="13.85546875" style="1196" customWidth="1"/>
    <col min="7" max="8" width="13.7109375" style="1196" customWidth="1"/>
    <col min="9" max="9" width="1.5703125" style="1196" customWidth="1"/>
    <col min="10" max="11" width="13.7109375" style="1196" customWidth="1"/>
    <col min="12" max="12" width="16.5703125" style="1196" customWidth="1"/>
    <col min="13" max="13" width="1.42578125" style="1196" customWidth="1"/>
    <col min="14" max="16" width="13.7109375" style="1196" customWidth="1"/>
    <col min="17" max="17" width="2" style="1196" customWidth="1"/>
    <col min="18" max="16384" width="9.140625" style="1195"/>
  </cols>
  <sheetData>
    <row r="1" spans="1:17">
      <c r="A1" s="1338" t="s">
        <v>671</v>
      </c>
      <c r="B1" s="1337"/>
      <c r="C1" s="1337"/>
      <c r="D1" s="1337"/>
      <c r="E1" s="1337"/>
      <c r="F1" s="1337"/>
      <c r="G1" s="1337"/>
      <c r="H1" s="1337"/>
      <c r="I1" s="1337"/>
      <c r="J1" s="1337"/>
      <c r="K1" s="1337"/>
      <c r="L1" s="1337"/>
      <c r="M1" s="1337"/>
      <c r="N1" s="1337"/>
      <c r="O1" s="1337"/>
      <c r="P1" s="1337"/>
      <c r="Q1" s="1336"/>
    </row>
    <row r="2" spans="1:17">
      <c r="A2" s="1320"/>
      <c r="B2" s="1321"/>
      <c r="C2" s="1318"/>
      <c r="D2" s="1334"/>
      <c r="E2" s="1334"/>
      <c r="F2" s="1318"/>
      <c r="G2" s="1318"/>
      <c r="H2" s="1318"/>
      <c r="I2" s="1318"/>
      <c r="J2" s="1318"/>
      <c r="K2" s="1318"/>
      <c r="L2" s="2194" t="s">
        <v>383</v>
      </c>
      <c r="M2" s="2194"/>
      <c r="N2" s="2194"/>
      <c r="O2" s="2195">
        <f ca="1">NOW()</f>
        <v>45933.35966840278</v>
      </c>
      <c r="P2" s="2195"/>
      <c r="Q2" s="1335"/>
    </row>
    <row r="3" spans="1:17">
      <c r="A3" s="1320"/>
      <c r="B3" s="1321"/>
      <c r="C3" s="1334"/>
      <c r="D3" s="1333"/>
      <c r="E3" s="1323"/>
      <c r="F3" s="1318"/>
      <c r="G3" s="1318"/>
      <c r="H3" s="1318"/>
      <c r="I3" s="1318"/>
      <c r="J3" s="1318"/>
      <c r="K3" s="1318"/>
      <c r="L3" s="1319"/>
      <c r="M3" s="1321"/>
      <c r="N3" s="2195"/>
      <c r="O3" s="2195"/>
      <c r="P3" s="1332" t="s">
        <v>670</v>
      </c>
      <c r="Q3" s="1328"/>
    </row>
    <row r="4" spans="1:17">
      <c r="A4" s="1320"/>
      <c r="B4" s="1321"/>
      <c r="C4" s="1321"/>
      <c r="D4" s="1326"/>
      <c r="E4" s="1323"/>
      <c r="F4" s="1318"/>
      <c r="G4" s="1318"/>
      <c r="H4" s="1318"/>
      <c r="I4" s="1318"/>
      <c r="J4" s="1318"/>
      <c r="K4" s="1318"/>
      <c r="L4" s="1318"/>
      <c r="M4" s="1321"/>
      <c r="N4" s="1321"/>
      <c r="O4" s="2194"/>
      <c r="P4" s="2194"/>
      <c r="Q4" s="1328"/>
    </row>
    <row r="5" spans="1:17" ht="15.75">
      <c r="A5" s="1320"/>
      <c r="B5" s="1331"/>
      <c r="C5" s="1330"/>
      <c r="D5" s="1329"/>
      <c r="E5" s="1323"/>
      <c r="F5" s="1318"/>
      <c r="G5" s="1318"/>
      <c r="H5" s="1318"/>
      <c r="I5" s="1318"/>
      <c r="J5" s="1318"/>
      <c r="K5" s="1318"/>
      <c r="L5" s="1318"/>
      <c r="M5" s="1319"/>
      <c r="N5" s="1319"/>
      <c r="O5" s="2196"/>
      <c r="P5" s="2196"/>
      <c r="Q5" s="1328"/>
    </row>
    <row r="6" spans="1:17">
      <c r="A6" s="1327"/>
      <c r="B6" s="1326"/>
      <c r="C6" s="1326"/>
      <c r="D6" s="1318"/>
      <c r="E6" s="1323"/>
      <c r="F6" s="1318"/>
      <c r="G6" s="1318"/>
      <c r="H6" s="1318"/>
      <c r="I6" s="1318"/>
      <c r="J6" s="1318"/>
      <c r="K6" s="1318"/>
      <c r="L6" s="1318"/>
      <c r="M6" s="1319"/>
      <c r="N6" s="2218"/>
      <c r="O6" s="2219"/>
      <c r="P6" s="2219"/>
      <c r="Q6" s="1325"/>
    </row>
    <row r="7" spans="1:17">
      <c r="A7" s="1320"/>
      <c r="B7" s="1324"/>
      <c r="C7" s="1319"/>
      <c r="D7" s="1324"/>
      <c r="E7" s="1323"/>
      <c r="F7" s="1318"/>
      <c r="G7" s="1318"/>
      <c r="H7" s="1318"/>
      <c r="I7" s="1318"/>
      <c r="J7" s="1318"/>
      <c r="K7" s="1318"/>
      <c r="L7" s="1318"/>
      <c r="M7" s="1318"/>
      <c r="N7" s="2220"/>
      <c r="O7" s="2220"/>
      <c r="P7" s="2220"/>
      <c r="Q7" s="1316"/>
    </row>
    <row r="8" spans="1:17">
      <c r="A8" s="1320"/>
      <c r="B8" s="1324"/>
      <c r="C8" s="1319"/>
      <c r="D8" s="1324"/>
      <c r="E8" s="1323"/>
      <c r="F8" s="1318"/>
      <c r="G8" s="1318"/>
      <c r="H8" s="1318"/>
      <c r="I8" s="1318"/>
      <c r="J8" s="1318"/>
      <c r="K8" s="1318"/>
      <c r="L8" s="1319"/>
      <c r="M8" s="1319"/>
      <c r="N8" s="2220"/>
      <c r="O8" s="2220"/>
      <c r="P8" s="2220"/>
      <c r="Q8" s="1316"/>
    </row>
    <row r="9" spans="1:17">
      <c r="A9" s="1320"/>
      <c r="B9" s="1324"/>
      <c r="C9" s="1319"/>
      <c r="D9" s="1324"/>
      <c r="E9" s="1323"/>
      <c r="F9" s="1318"/>
      <c r="G9" s="1318"/>
      <c r="H9" s="1318"/>
      <c r="I9" s="1318"/>
      <c r="J9" s="1318"/>
      <c r="K9" s="1318"/>
      <c r="L9" s="1319"/>
      <c r="M9" s="1319"/>
      <c r="N9" s="1322"/>
      <c r="O9" s="1321"/>
      <c r="P9" s="1317"/>
      <c r="Q9" s="1316"/>
    </row>
    <row r="10" spans="1:17">
      <c r="A10" s="1320"/>
      <c r="B10" s="1319"/>
      <c r="C10" s="1319"/>
      <c r="D10" s="1319"/>
      <c r="E10" s="1319"/>
      <c r="F10" s="1319"/>
      <c r="G10" s="1319"/>
      <c r="H10" s="1319"/>
      <c r="I10" s="1319"/>
      <c r="J10" s="1319"/>
      <c r="K10" s="1319"/>
      <c r="L10" s="1319"/>
      <c r="M10" s="1313"/>
      <c r="N10" s="1318"/>
      <c r="O10" s="1318"/>
      <c r="P10" s="1317"/>
      <c r="Q10" s="1316"/>
    </row>
    <row r="11" spans="1:17">
      <c r="A11" s="1315"/>
      <c r="B11" s="1314"/>
      <c r="C11" s="1314"/>
      <c r="D11" s="1314"/>
      <c r="E11" s="1314"/>
      <c r="F11" s="1314"/>
      <c r="G11" s="1314"/>
      <c r="H11" s="1314"/>
      <c r="I11" s="1314"/>
      <c r="J11" s="1314"/>
      <c r="K11" s="1314"/>
      <c r="L11" s="1314"/>
      <c r="M11" s="1314"/>
      <c r="N11" s="1314"/>
      <c r="O11" s="1314"/>
      <c r="P11" s="1313"/>
      <c r="Q11" s="1312"/>
    </row>
    <row r="12" spans="1:17" ht="15" customHeight="1">
      <c r="A12" s="2198" t="s">
        <v>737</v>
      </c>
      <c r="B12" s="2199"/>
      <c r="C12" s="2199"/>
      <c r="D12" s="2199"/>
      <c r="E12" s="2199"/>
      <c r="F12" s="2199"/>
      <c r="G12" s="2199"/>
      <c r="H12" s="2199"/>
      <c r="I12" s="2199"/>
      <c r="J12" s="2199"/>
      <c r="K12" s="2199"/>
      <c r="L12" s="2199"/>
      <c r="M12" s="2199"/>
      <c r="N12" s="2199"/>
      <c r="O12" s="2199"/>
      <c r="P12" s="2199"/>
      <c r="Q12" s="2200"/>
    </row>
    <row r="13" spans="1:17" ht="15.75" customHeight="1" thickBot="1">
      <c r="A13" s="2221"/>
      <c r="B13" s="2222"/>
      <c r="C13" s="2222"/>
      <c r="D13" s="2222"/>
      <c r="E13" s="2222"/>
      <c r="F13" s="2222"/>
      <c r="G13" s="2222"/>
      <c r="H13" s="2222"/>
      <c r="I13" s="2222"/>
      <c r="J13" s="2222"/>
      <c r="K13" s="2222"/>
      <c r="L13" s="2222"/>
      <c r="M13" s="2222"/>
      <c r="N13" s="2222"/>
      <c r="O13" s="2222"/>
      <c r="P13" s="2222"/>
      <c r="Q13" s="2223"/>
    </row>
    <row r="14" spans="1:17">
      <c r="A14" s="1216"/>
      <c r="B14" s="1311"/>
      <c r="C14" s="1311"/>
      <c r="D14" s="1311"/>
      <c r="E14" s="1311"/>
      <c r="F14" s="1311"/>
      <c r="G14" s="1311"/>
      <c r="H14" s="1311"/>
      <c r="I14" s="1311"/>
      <c r="J14" s="1311"/>
      <c r="K14" s="1311"/>
      <c r="L14" s="1311"/>
      <c r="M14" s="1311"/>
      <c r="N14" s="1311"/>
      <c r="O14" s="1311"/>
      <c r="P14" s="1311"/>
      <c r="Q14" s="1212"/>
    </row>
    <row r="15" spans="1:17" ht="15" customHeight="1">
      <c r="A15" s="1216"/>
      <c r="B15" s="1310" t="s">
        <v>669</v>
      </c>
      <c r="C15" s="1309"/>
      <c r="D15" s="1309"/>
      <c r="E15" s="1309"/>
      <c r="F15" s="1309"/>
      <c r="G15" s="1309"/>
      <c r="H15" s="1309"/>
      <c r="I15" s="1309"/>
      <c r="J15" s="1309"/>
      <c r="K15" s="1309"/>
      <c r="L15" s="1309"/>
      <c r="M15" s="1309"/>
      <c r="N15" s="1309"/>
      <c r="O15" s="1309"/>
      <c r="P15" s="1308"/>
      <c r="Q15" s="1212"/>
    </row>
    <row r="16" spans="1:17" ht="15" customHeight="1">
      <c r="A16" s="1216"/>
      <c r="B16" s="1298"/>
      <c r="C16" s="1293"/>
      <c r="D16" s="1293"/>
      <c r="E16" s="1293"/>
      <c r="F16" s="1293"/>
      <c r="G16" s="1293"/>
      <c r="H16" s="1293"/>
      <c r="I16" s="1293"/>
      <c r="J16" s="2197"/>
      <c r="K16" s="2197"/>
      <c r="L16" s="1293"/>
      <c r="M16" s="1293"/>
      <c r="N16" s="1293"/>
      <c r="O16" s="1293"/>
      <c r="P16" s="1297"/>
      <c r="Q16" s="1212"/>
    </row>
    <row r="17" spans="1:17" ht="15" customHeight="1">
      <c r="A17" s="1216"/>
      <c r="B17" s="1298"/>
      <c r="C17" s="1293"/>
      <c r="D17" s="1293"/>
      <c r="E17" s="1293"/>
      <c r="F17" s="1293"/>
      <c r="G17" s="1293"/>
      <c r="H17" s="1293"/>
      <c r="I17" s="1293"/>
      <c r="J17" s="1248"/>
      <c r="K17" s="1303"/>
      <c r="L17" s="1302"/>
      <c r="M17" s="1293"/>
      <c r="N17" s="1301"/>
      <c r="O17" s="1300"/>
      <c r="P17" s="1299"/>
      <c r="Q17" s="1212"/>
    </row>
    <row r="18" spans="1:17" ht="15" customHeight="1">
      <c r="A18" s="1216"/>
      <c r="B18" s="1298"/>
      <c r="C18" s="1293"/>
      <c r="D18" s="1293"/>
      <c r="E18" s="1293"/>
      <c r="F18" s="1293"/>
      <c r="G18" s="1293"/>
      <c r="H18" s="1293"/>
      <c r="I18" s="1293"/>
      <c r="J18" s="2197"/>
      <c r="K18" s="2197"/>
      <c r="L18" s="1307"/>
      <c r="M18" s="1305"/>
      <c r="N18" s="1300"/>
      <c r="O18" s="1305"/>
      <c r="P18" s="1304"/>
      <c r="Q18" s="1212"/>
    </row>
    <row r="19" spans="1:17" ht="15" customHeight="1">
      <c r="A19" s="1216"/>
      <c r="B19" s="1298"/>
      <c r="C19" s="1293"/>
      <c r="D19" s="1293"/>
      <c r="E19" s="1293"/>
      <c r="F19" s="1293"/>
      <c r="G19" s="1293"/>
      <c r="H19" s="1293"/>
      <c r="I19" s="1293"/>
      <c r="J19" s="1248"/>
      <c r="K19" s="1303"/>
      <c r="L19" s="1302"/>
      <c r="M19" s="1293"/>
      <c r="N19" s="1301"/>
      <c r="O19" s="1300"/>
      <c r="P19" s="1299"/>
      <c r="Q19" s="1212"/>
    </row>
    <row r="20" spans="1:17" ht="15" customHeight="1">
      <c r="A20" s="1216"/>
      <c r="B20" s="1298"/>
      <c r="C20" s="1293"/>
      <c r="D20" s="1293"/>
      <c r="E20" s="1293"/>
      <c r="F20" s="1293"/>
      <c r="G20" s="1293"/>
      <c r="H20" s="1293"/>
      <c r="I20" s="1293"/>
      <c r="J20" s="2197"/>
      <c r="K20" s="2197"/>
      <c r="L20" s="1302"/>
      <c r="M20" s="1305"/>
      <c r="N20" s="1302"/>
      <c r="O20" s="1305"/>
      <c r="P20" s="1304"/>
      <c r="Q20" s="1212"/>
    </row>
    <row r="21" spans="1:17" ht="15" customHeight="1">
      <c r="A21" s="1216"/>
      <c r="B21" s="1298"/>
      <c r="C21" s="1293"/>
      <c r="D21" s="1293"/>
      <c r="E21" s="1293"/>
      <c r="F21" s="1293"/>
      <c r="G21" s="1293"/>
      <c r="H21" s="1293"/>
      <c r="I21" s="1293"/>
      <c r="J21" s="1248"/>
      <c r="K21" s="1303"/>
      <c r="L21" s="1302"/>
      <c r="M21" s="1293"/>
      <c r="N21" s="1301"/>
      <c r="O21" s="1300"/>
      <c r="P21" s="1299"/>
      <c r="Q21" s="1212"/>
    </row>
    <row r="22" spans="1:17" ht="14.25" customHeight="1">
      <c r="A22" s="1216"/>
      <c r="B22" s="1298"/>
      <c r="C22" s="1293"/>
      <c r="D22" s="1293"/>
      <c r="E22" s="1293"/>
      <c r="F22" s="1293"/>
      <c r="G22" s="1293"/>
      <c r="H22" s="1293"/>
      <c r="I22" s="1293"/>
      <c r="J22" s="2197"/>
      <c r="K22" s="2197"/>
      <c r="L22" s="1305"/>
      <c r="M22" s="1305"/>
      <c r="N22" s="1306"/>
      <c r="O22" s="1305"/>
      <c r="P22" s="1304"/>
      <c r="Q22" s="1212"/>
    </row>
    <row r="23" spans="1:17" ht="15" customHeight="1">
      <c r="A23" s="1216"/>
      <c r="B23" s="1298"/>
      <c r="C23" s="1293"/>
      <c r="D23" s="1293"/>
      <c r="E23" s="1293"/>
      <c r="F23" s="1293"/>
      <c r="G23" s="1293"/>
      <c r="H23" s="1293"/>
      <c r="I23" s="1293"/>
      <c r="J23" s="1248"/>
      <c r="K23" s="1303"/>
      <c r="L23" s="1302"/>
      <c r="M23" s="1293"/>
      <c r="N23" s="1301"/>
      <c r="O23" s="1300"/>
      <c r="P23" s="1299"/>
      <c r="Q23" s="1212"/>
    </row>
    <row r="24" spans="1:17" ht="15" customHeight="1">
      <c r="A24" s="1216"/>
      <c r="B24" s="1298"/>
      <c r="C24" s="1293"/>
      <c r="D24" s="1293"/>
      <c r="E24" s="1293"/>
      <c r="F24" s="1293"/>
      <c r="G24" s="1293"/>
      <c r="H24" s="1293"/>
      <c r="I24" s="1293"/>
      <c r="J24" s="1293"/>
      <c r="K24" s="1293"/>
      <c r="L24" s="1293" t="s">
        <v>668</v>
      </c>
      <c r="M24" s="1293"/>
      <c r="N24" s="1293"/>
      <c r="O24" s="1293"/>
      <c r="P24" s="1297"/>
      <c r="Q24" s="1212"/>
    </row>
    <row r="25" spans="1:17" ht="15" customHeight="1">
      <c r="A25" s="1216"/>
      <c r="B25" s="1298"/>
      <c r="C25" s="1293"/>
      <c r="D25" s="1293"/>
      <c r="E25" s="1293"/>
      <c r="F25" s="1293"/>
      <c r="G25" s="1293"/>
      <c r="H25" s="1293"/>
      <c r="I25" s="1293"/>
      <c r="J25" s="1293"/>
      <c r="K25" s="1293"/>
      <c r="L25" s="1293"/>
      <c r="M25" s="1293"/>
      <c r="N25" s="1293"/>
      <c r="O25" s="1293"/>
      <c r="P25" s="1297"/>
      <c r="Q25" s="1212"/>
    </row>
    <row r="26" spans="1:17" ht="15" customHeight="1">
      <c r="A26" s="1216"/>
      <c r="B26" s="1298"/>
      <c r="C26" s="1293"/>
      <c r="D26" s="1293"/>
      <c r="E26" s="1293"/>
      <c r="F26" s="1293"/>
      <c r="G26" s="1293"/>
      <c r="H26" s="1293"/>
      <c r="I26" s="1293"/>
      <c r="J26" s="1293"/>
      <c r="K26" s="1293"/>
      <c r="L26" s="1293"/>
      <c r="M26" s="1293"/>
      <c r="N26" s="1293"/>
      <c r="O26" s="1293"/>
      <c r="P26" s="1297"/>
      <c r="Q26" s="1212"/>
    </row>
    <row r="27" spans="1:17" ht="15" customHeight="1">
      <c r="A27" s="1216"/>
      <c r="B27" s="1296"/>
      <c r="C27" s="1295"/>
      <c r="D27" s="1295"/>
      <c r="E27" s="1295"/>
      <c r="F27" s="1295"/>
      <c r="G27" s="1295"/>
      <c r="H27" s="1295"/>
      <c r="I27" s="1295"/>
      <c r="J27" s="1295"/>
      <c r="K27" s="1295"/>
      <c r="L27" s="1295"/>
      <c r="M27" s="1295"/>
      <c r="N27" s="1295"/>
      <c r="O27" s="1295"/>
      <c r="P27" s="1294"/>
      <c r="Q27" s="1212"/>
    </row>
    <row r="28" spans="1:17" ht="11.25" customHeight="1" thickBot="1">
      <c r="A28" s="1216"/>
      <c r="B28" s="1293"/>
      <c r="C28" s="1293"/>
      <c r="D28" s="1293"/>
      <c r="E28" s="1293"/>
      <c r="F28" s="1293"/>
      <c r="G28" s="1293"/>
      <c r="H28" s="1293"/>
      <c r="I28" s="1293"/>
      <c r="J28" s="1293"/>
      <c r="K28" s="1293"/>
      <c r="L28" s="1293"/>
      <c r="M28" s="1293"/>
      <c r="N28" s="1293"/>
      <c r="O28" s="1293"/>
      <c r="P28" s="1293"/>
      <c r="Q28" s="1212"/>
    </row>
    <row r="29" spans="1:17" ht="31.5" customHeight="1" thickBot="1">
      <c r="A29" s="1216"/>
      <c r="B29" s="2215" t="s">
        <v>667</v>
      </c>
      <c r="C29" s="2216"/>
      <c r="D29" s="2216"/>
      <c r="E29" s="2216"/>
      <c r="F29" s="2216"/>
      <c r="G29" s="2216"/>
      <c r="H29" s="2217"/>
      <c r="I29" s="1219"/>
      <c r="J29" s="1900" t="s">
        <v>666</v>
      </c>
      <c r="K29" s="1901"/>
      <c r="L29" s="1901"/>
      <c r="M29" s="1901"/>
      <c r="N29" s="1901"/>
      <c r="O29" s="1901"/>
      <c r="P29" s="1902"/>
      <c r="Q29" s="1212"/>
    </row>
    <row r="30" spans="1:17" ht="29.25" customHeight="1">
      <c r="A30" s="1216"/>
      <c r="B30" s="1226"/>
      <c r="C30" s="1219"/>
      <c r="D30" s="1219"/>
      <c r="E30" s="1219"/>
      <c r="F30" s="1219"/>
      <c r="G30" s="1219"/>
      <c r="H30" s="1258"/>
      <c r="I30" s="1219"/>
      <c r="J30" s="2206" t="s">
        <v>304</v>
      </c>
      <c r="K30" s="2207"/>
      <c r="L30" s="2207"/>
      <c r="M30" s="2207"/>
      <c r="N30" s="2207"/>
      <c r="O30" s="2207"/>
      <c r="P30" s="2208"/>
      <c r="Q30" s="1212"/>
    </row>
    <row r="31" spans="1:17" ht="20.25" customHeight="1">
      <c r="A31" s="1216"/>
      <c r="B31" s="1291" t="s">
        <v>372</v>
      </c>
      <c r="C31" s="1225"/>
      <c r="D31" s="1225"/>
      <c r="E31" s="1272"/>
      <c r="F31" s="1272"/>
      <c r="G31" s="2169" t="s">
        <v>197</v>
      </c>
      <c r="H31" s="2177"/>
      <c r="I31" s="1219"/>
      <c r="J31" s="2209"/>
      <c r="K31" s="2210"/>
      <c r="L31" s="2210"/>
      <c r="M31" s="2210"/>
      <c r="N31" s="2210"/>
      <c r="O31" s="2210"/>
      <c r="P31" s="2211"/>
      <c r="Q31" s="1212"/>
    </row>
    <row r="32" spans="1:17" ht="19.5" customHeight="1">
      <c r="A32" s="1216"/>
      <c r="B32" s="1291" t="s">
        <v>388</v>
      </c>
      <c r="C32" s="1292"/>
      <c r="D32" s="1225"/>
      <c r="E32" s="1225"/>
      <c r="F32" s="1225"/>
      <c r="G32" s="2169" t="s">
        <v>198</v>
      </c>
      <c r="H32" s="2177"/>
      <c r="I32" s="1219"/>
      <c r="J32" s="2209"/>
      <c r="K32" s="2210"/>
      <c r="L32" s="2210"/>
      <c r="M32" s="2210"/>
      <c r="N32" s="2210"/>
      <c r="O32" s="2210"/>
      <c r="P32" s="2211"/>
      <c r="Q32" s="1212"/>
    </row>
    <row r="33" spans="1:17" ht="20.25" customHeight="1">
      <c r="A33" s="1216"/>
      <c r="B33" s="1239"/>
      <c r="G33" s="2169"/>
      <c r="H33" s="2177"/>
      <c r="I33" s="1219"/>
      <c r="J33" s="2209"/>
      <c r="K33" s="2210"/>
      <c r="L33" s="2210"/>
      <c r="M33" s="2210"/>
      <c r="N33" s="2210"/>
      <c r="O33" s="2210"/>
      <c r="P33" s="2211"/>
      <c r="Q33" s="1212"/>
    </row>
    <row r="34" spans="1:17" ht="20.25" customHeight="1">
      <c r="A34" s="1216"/>
      <c r="B34" s="1291"/>
      <c r="C34" s="1244"/>
      <c r="D34" s="1225"/>
      <c r="E34" s="1225"/>
      <c r="F34" s="1225"/>
      <c r="G34" s="2169"/>
      <c r="H34" s="2177"/>
      <c r="I34" s="1219"/>
      <c r="J34" s="2209"/>
      <c r="K34" s="2210"/>
      <c r="L34" s="2210"/>
      <c r="M34" s="2210"/>
      <c r="N34" s="2210"/>
      <c r="O34" s="2210"/>
      <c r="P34" s="2211"/>
      <c r="Q34" s="1212"/>
    </row>
    <row r="35" spans="1:17" ht="20.25" customHeight="1">
      <c r="A35" s="1216"/>
      <c r="B35" s="1239"/>
      <c r="H35" s="1200"/>
      <c r="I35" s="1219"/>
      <c r="J35" s="2209"/>
      <c r="K35" s="2210"/>
      <c r="L35" s="2210"/>
      <c r="M35" s="2210"/>
      <c r="N35" s="2210"/>
      <c r="O35" s="2210"/>
      <c r="P35" s="2211"/>
      <c r="Q35" s="1212"/>
    </row>
    <row r="36" spans="1:17" ht="20.25" customHeight="1">
      <c r="A36" s="1216"/>
      <c r="B36" s="2268"/>
      <c r="C36" s="2269"/>
      <c r="D36" s="2269"/>
      <c r="E36" s="2269"/>
      <c r="F36" s="2269"/>
      <c r="G36" s="2269"/>
      <c r="H36" s="2270"/>
      <c r="I36" s="1219"/>
      <c r="J36" s="2209"/>
      <c r="K36" s="2210"/>
      <c r="L36" s="2210"/>
      <c r="M36" s="2210"/>
      <c r="N36" s="2210"/>
      <c r="O36" s="2210"/>
      <c r="P36" s="2211"/>
      <c r="Q36" s="1212"/>
    </row>
    <row r="37" spans="1:17" ht="20.25" customHeight="1">
      <c r="A37" s="1216"/>
      <c r="B37" s="1287"/>
      <c r="C37" s="1286"/>
      <c r="D37" s="1286"/>
      <c r="E37" s="1286"/>
      <c r="F37" s="1286"/>
      <c r="G37" s="1286"/>
      <c r="H37" s="1285"/>
      <c r="I37" s="1219"/>
      <c r="J37" s="2209"/>
      <c r="K37" s="2210"/>
      <c r="L37" s="2210"/>
      <c r="M37" s="2210"/>
      <c r="N37" s="2210"/>
      <c r="O37" s="2210"/>
      <c r="P37" s="2211"/>
      <c r="Q37" s="1212"/>
    </row>
    <row r="38" spans="1:17" ht="21" customHeight="1" thickBot="1">
      <c r="A38" s="1216"/>
      <c r="B38" s="1284"/>
      <c r="C38" s="1283"/>
      <c r="D38" s="1283"/>
      <c r="E38" s="1283"/>
      <c r="F38" s="1283"/>
      <c r="G38" s="1283"/>
      <c r="H38" s="1282"/>
      <c r="I38" s="1219"/>
      <c r="J38" s="2212"/>
      <c r="K38" s="2213"/>
      <c r="L38" s="2213"/>
      <c r="M38" s="2213"/>
      <c r="N38" s="2213"/>
      <c r="O38" s="2213"/>
      <c r="P38" s="2214"/>
      <c r="Q38" s="1212"/>
    </row>
    <row r="39" spans="1:17" ht="17.25" customHeight="1" thickBot="1">
      <c r="A39" s="1216"/>
      <c r="B39" s="1281"/>
      <c r="C39" s="1280"/>
      <c r="D39" s="1280"/>
      <c r="E39" s="1280"/>
      <c r="F39" s="1280"/>
      <c r="G39" s="1280"/>
      <c r="H39" s="1279"/>
      <c r="I39" s="1219"/>
      <c r="J39" s="1278"/>
      <c r="K39" s="1277"/>
      <c r="L39" s="1277"/>
      <c r="M39" s="1277"/>
      <c r="N39" s="1277"/>
      <c r="O39" s="1277"/>
      <c r="P39" s="1198"/>
      <c r="Q39" s="1212"/>
    </row>
    <row r="40" spans="1:17" ht="31.5" customHeight="1" thickBot="1">
      <c r="A40" s="1216"/>
      <c r="B40" s="2174" t="s">
        <v>664</v>
      </c>
      <c r="C40" s="2175"/>
      <c r="D40" s="2175"/>
      <c r="E40" s="2175"/>
      <c r="F40" s="2175"/>
      <c r="G40" s="2175"/>
      <c r="H40" s="2176"/>
      <c r="I40" s="1219"/>
      <c r="J40" s="2198" t="s">
        <v>663</v>
      </c>
      <c r="K40" s="2199"/>
      <c r="L40" s="2199"/>
      <c r="M40" s="2199"/>
      <c r="N40" s="2199"/>
      <c r="O40" s="2199"/>
      <c r="P40" s="2200"/>
      <c r="Q40" s="1212"/>
    </row>
    <row r="41" spans="1:17" ht="20.25">
      <c r="A41" s="1216"/>
      <c r="B41" s="2159" t="s">
        <v>662</v>
      </c>
      <c r="C41" s="2160"/>
      <c r="D41" s="2160"/>
      <c r="E41" s="1276"/>
      <c r="F41" s="2201">
        <v>1995</v>
      </c>
      <c r="G41" s="2201"/>
      <c r="H41" s="2202"/>
      <c r="I41" s="1219"/>
      <c r="J41" s="2203" t="s">
        <v>661</v>
      </c>
      <c r="K41" s="2204"/>
      <c r="L41" s="2204"/>
      <c r="M41" s="2204"/>
      <c r="N41" s="2204"/>
      <c r="O41" s="2204"/>
      <c r="P41" s="2205"/>
      <c r="Q41" s="1212"/>
    </row>
    <row r="42" spans="1:17" ht="20.25">
      <c r="A42" s="1216"/>
      <c r="B42" s="2190" t="s">
        <v>660</v>
      </c>
      <c r="C42" s="2191"/>
      <c r="D42" s="2191"/>
      <c r="E42" s="1261"/>
      <c r="F42" s="2192">
        <v>599</v>
      </c>
      <c r="G42" s="2192"/>
      <c r="H42" s="2193"/>
      <c r="I42" s="1219"/>
      <c r="J42" s="1239"/>
      <c r="P42" s="1200"/>
      <c r="Q42" s="1212"/>
    </row>
    <row r="43" spans="1:17" ht="20.25">
      <c r="A43" s="1216"/>
      <c r="B43" s="2168" t="s">
        <v>735</v>
      </c>
      <c r="C43" s="2169"/>
      <c r="D43" s="2169"/>
      <c r="E43" s="1275"/>
      <c r="F43" s="2192">
        <v>575</v>
      </c>
      <c r="G43" s="2192"/>
      <c r="H43" s="2193"/>
      <c r="I43" s="1219"/>
      <c r="J43" s="2262" t="s">
        <v>659</v>
      </c>
      <c r="K43" s="2263"/>
      <c r="L43" s="2263"/>
      <c r="M43" s="2263"/>
      <c r="N43" s="2263"/>
      <c r="O43" s="2263"/>
      <c r="P43" s="2264"/>
      <c r="Q43" s="1212"/>
    </row>
    <row r="44" spans="1:17" ht="20.25">
      <c r="A44" s="1216"/>
      <c r="B44" s="2168" t="s">
        <v>658</v>
      </c>
      <c r="C44" s="2169"/>
      <c r="D44" s="2169"/>
      <c r="E44" s="2169"/>
      <c r="F44" s="2169"/>
      <c r="G44" s="2169"/>
      <c r="H44" s="2177"/>
      <c r="I44" s="1219"/>
      <c r="J44" s="2265" t="s">
        <v>657</v>
      </c>
      <c r="K44" s="2266"/>
      <c r="L44" s="2266"/>
      <c r="M44" s="2266"/>
      <c r="N44" s="2266"/>
      <c r="O44" s="2266"/>
      <c r="P44" s="2267"/>
      <c r="Q44" s="1212"/>
    </row>
    <row r="45" spans="1:17" ht="20.25">
      <c r="A45" s="1216"/>
      <c r="B45" s="2184" t="s">
        <v>656</v>
      </c>
      <c r="C45" s="2185"/>
      <c r="D45" s="2185"/>
      <c r="E45" s="2185"/>
      <c r="F45" s="2185"/>
      <c r="G45" s="2185"/>
      <c r="H45" s="2186"/>
      <c r="I45" s="1219"/>
      <c r="J45" s="1239"/>
      <c r="P45" s="1200"/>
      <c r="Q45" s="1212"/>
    </row>
    <row r="46" spans="1:17" ht="20.25">
      <c r="A46" s="1216"/>
      <c r="B46" s="1254"/>
      <c r="C46" s="1248"/>
      <c r="D46" s="1219"/>
      <c r="E46" s="1219"/>
      <c r="F46" s="1274"/>
      <c r="G46" s="1274"/>
      <c r="H46" s="1258"/>
      <c r="I46" s="1219"/>
      <c r="J46" s="1270"/>
      <c r="K46" s="1269"/>
      <c r="L46" s="1269"/>
      <c r="M46" s="1269"/>
      <c r="N46" s="1269"/>
      <c r="O46" s="1269"/>
      <c r="P46" s="1268"/>
      <c r="Q46" s="1212"/>
    </row>
    <row r="47" spans="1:17" ht="21" thickBot="1">
      <c r="A47" s="1216"/>
      <c r="B47" s="1273"/>
      <c r="C47" s="1272"/>
      <c r="D47" s="1272"/>
      <c r="E47" s="1272"/>
      <c r="F47" s="1272"/>
      <c r="G47" s="1272"/>
      <c r="H47" s="1271"/>
      <c r="I47" s="1219"/>
      <c r="J47" s="1270"/>
      <c r="K47" s="1269"/>
      <c r="L47" s="1269"/>
      <c r="M47" s="1269"/>
      <c r="N47" s="1269"/>
      <c r="O47" s="1269"/>
      <c r="P47" s="1268"/>
      <c r="Q47" s="1212"/>
    </row>
    <row r="48" spans="1:17" ht="31.5" customHeight="1" thickBot="1">
      <c r="A48" s="1216"/>
      <c r="B48" s="1267"/>
      <c r="C48" s="1266"/>
      <c r="D48" s="1266"/>
      <c r="E48" s="1266"/>
      <c r="F48" s="1266"/>
      <c r="G48" s="1266"/>
      <c r="H48" s="1265"/>
      <c r="I48" s="1259"/>
      <c r="J48" s="1264"/>
      <c r="K48" s="1263"/>
      <c r="L48" s="1263"/>
      <c r="M48" s="1263"/>
      <c r="N48" s="1263"/>
      <c r="O48" s="1263"/>
      <c r="P48" s="1262"/>
      <c r="Q48" s="1212"/>
    </row>
    <row r="49" spans="1:17" ht="30.75" customHeight="1" thickBot="1">
      <c r="A49" s="1216"/>
      <c r="B49" s="2174" t="s">
        <v>655</v>
      </c>
      <c r="C49" s="2175"/>
      <c r="D49" s="2175"/>
      <c r="E49" s="2175"/>
      <c r="F49" s="2175"/>
      <c r="G49" s="2175"/>
      <c r="H49" s="2176"/>
      <c r="J49" s="1239"/>
      <c r="P49" s="1200"/>
      <c r="Q49" s="1212"/>
    </row>
    <row r="50" spans="1:17" ht="19.5" customHeight="1">
      <c r="A50" s="1216"/>
      <c r="B50" s="2187" t="s">
        <v>654</v>
      </c>
      <c r="C50" s="2188"/>
      <c r="D50" s="2188"/>
      <c r="E50" s="2188"/>
      <c r="F50" s="2188"/>
      <c r="G50" s="2188"/>
      <c r="H50" s="2189"/>
      <c r="J50" s="1239"/>
      <c r="P50" s="1200"/>
      <c r="Q50" s="1212"/>
    </row>
    <row r="51" spans="1:17" ht="19.5" customHeight="1">
      <c r="A51" s="1216"/>
      <c r="B51" s="2187" t="s">
        <v>653</v>
      </c>
      <c r="C51" s="2188"/>
      <c r="D51" s="2188"/>
      <c r="E51" s="2188"/>
      <c r="F51" s="2188"/>
      <c r="G51" s="2188"/>
      <c r="H51" s="2189"/>
      <c r="J51" s="1239"/>
      <c r="P51" s="1200"/>
      <c r="Q51" s="1212"/>
    </row>
    <row r="52" spans="1:17" ht="20.25">
      <c r="A52" s="1216"/>
      <c r="B52" s="2168" t="s">
        <v>652</v>
      </c>
      <c r="C52" s="2169"/>
      <c r="D52" s="1260"/>
      <c r="E52" s="1260"/>
      <c r="F52" s="2170">
        <v>-0.125</v>
      </c>
      <c r="G52" s="2170"/>
      <c r="H52" s="1258"/>
      <c r="J52" s="1239"/>
      <c r="P52" s="1200"/>
      <c r="Q52" s="1212"/>
    </row>
    <row r="53" spans="1:17" ht="20.25">
      <c r="A53" s="1216"/>
      <c r="B53" s="2168" t="s">
        <v>651</v>
      </c>
      <c r="C53" s="2169"/>
      <c r="D53" s="1260"/>
      <c r="E53" s="1260"/>
      <c r="F53" s="2170">
        <v>-0.25</v>
      </c>
      <c r="G53" s="2170"/>
      <c r="H53" s="1258"/>
      <c r="J53" s="1239"/>
      <c r="P53" s="1200"/>
      <c r="Q53" s="1212"/>
    </row>
    <row r="54" spans="1:17" ht="20.25">
      <c r="A54" s="1216"/>
      <c r="B54" s="2168" t="s">
        <v>650</v>
      </c>
      <c r="C54" s="2169"/>
      <c r="D54" s="1260"/>
      <c r="E54" s="1260"/>
      <c r="F54" s="2170">
        <v>-0.375</v>
      </c>
      <c r="G54" s="2170"/>
      <c r="H54" s="1258"/>
      <c r="J54" s="1239"/>
      <c r="P54" s="1200"/>
      <c r="Q54" s="1212"/>
    </row>
    <row r="55" spans="1:17" ht="20.25">
      <c r="A55" s="1216"/>
      <c r="B55" s="2168" t="s">
        <v>649</v>
      </c>
      <c r="C55" s="2169"/>
      <c r="D55" s="1219"/>
      <c r="E55" s="1219"/>
      <c r="F55" s="2170">
        <v>-0.5</v>
      </c>
      <c r="G55" s="2170"/>
      <c r="H55" s="1258"/>
      <c r="J55" s="1239"/>
      <c r="P55" s="1200"/>
      <c r="Q55" s="1212"/>
    </row>
    <row r="56" spans="1:17" ht="20.25" customHeight="1" thickBot="1">
      <c r="A56" s="1216"/>
      <c r="B56" s="2171" t="s">
        <v>34</v>
      </c>
      <c r="C56" s="2172"/>
      <c r="D56" s="2172"/>
      <c r="E56" s="2172"/>
      <c r="F56" s="2172"/>
      <c r="G56" s="2172"/>
      <c r="H56" s="2173"/>
      <c r="I56" s="1219"/>
      <c r="J56" s="1257"/>
      <c r="K56" s="1256"/>
      <c r="L56" s="1256"/>
      <c r="M56" s="1256"/>
      <c r="N56" s="1256"/>
      <c r="O56" s="1256"/>
      <c r="P56" s="1255"/>
      <c r="Q56" s="1212"/>
    </row>
    <row r="57" spans="1:17" ht="20.25">
      <c r="A57" s="1216"/>
      <c r="B57" s="1239"/>
      <c r="D57" s="1240"/>
      <c r="E57" s="1240"/>
      <c r="F57" s="1240"/>
      <c r="G57" s="1259"/>
      <c r="H57" s="1258"/>
      <c r="I57" s="1219"/>
      <c r="J57" s="1239"/>
      <c r="P57" s="1200"/>
      <c r="Q57" s="1212"/>
    </row>
    <row r="58" spans="1:17" ht="32.25" customHeight="1" thickBot="1">
      <c r="A58" s="1216"/>
      <c r="B58" s="1257"/>
      <c r="C58" s="1256"/>
      <c r="D58" s="1256"/>
      <c r="E58" s="1256"/>
      <c r="F58" s="1256"/>
      <c r="G58" s="1256"/>
      <c r="H58" s="1255"/>
      <c r="I58" s="1219"/>
      <c r="J58" s="1239"/>
      <c r="P58" s="1200"/>
      <c r="Q58" s="1212"/>
    </row>
    <row r="59" spans="1:17" ht="31.5" customHeight="1" thickBot="1">
      <c r="A59" s="1216"/>
      <c r="B59" s="2174" t="s">
        <v>201</v>
      </c>
      <c r="C59" s="2175"/>
      <c r="D59" s="2175"/>
      <c r="E59" s="2175"/>
      <c r="F59" s="2175"/>
      <c r="G59" s="2175"/>
      <c r="H59" s="2175"/>
      <c r="I59" s="2175"/>
      <c r="J59" s="2175"/>
      <c r="K59" s="2175"/>
      <c r="L59" s="2175"/>
      <c r="M59" s="2175"/>
      <c r="N59" s="2175"/>
      <c r="O59" s="2175"/>
      <c r="P59" s="2176"/>
      <c r="Q59" s="1212"/>
    </row>
    <row r="60" spans="1:17" ht="20.25" customHeight="1">
      <c r="A60" s="1216"/>
      <c r="B60" s="2159" t="s">
        <v>202</v>
      </c>
      <c r="C60" s="2160"/>
      <c r="D60" s="2160"/>
      <c r="E60" s="2160"/>
      <c r="F60" s="2160"/>
      <c r="G60" s="2160"/>
      <c r="H60" s="2160"/>
      <c r="I60" s="2160"/>
      <c r="J60" s="2160"/>
      <c r="K60" s="2160"/>
      <c r="L60" s="2160"/>
      <c r="M60" s="2160"/>
      <c r="N60" s="2160"/>
      <c r="O60" s="2160"/>
      <c r="P60" s="2161"/>
      <c r="Q60" s="1212"/>
    </row>
    <row r="61" spans="1:17" ht="20.25" customHeight="1">
      <c r="A61" s="1216"/>
      <c r="B61" s="2168" t="s">
        <v>405</v>
      </c>
      <c r="C61" s="2169"/>
      <c r="D61" s="2169"/>
      <c r="E61" s="2169"/>
      <c r="F61" s="2169"/>
      <c r="G61" s="2169"/>
      <c r="H61" s="2169"/>
      <c r="I61" s="2169"/>
      <c r="J61" s="2169"/>
      <c r="K61" s="2169"/>
      <c r="L61" s="2169"/>
      <c r="M61" s="2169"/>
      <c r="N61" s="2169"/>
      <c r="O61" s="2169"/>
      <c r="P61" s="2177"/>
      <c r="Q61" s="1212"/>
    </row>
    <row r="62" spans="1:17" ht="20.25" customHeight="1">
      <c r="A62" s="1216"/>
      <c r="B62" s="1251"/>
      <c r="C62" s="1250"/>
      <c r="D62" s="1250"/>
      <c r="E62" s="1250"/>
      <c r="F62" s="1250"/>
      <c r="G62" s="1245"/>
      <c r="H62" s="1245"/>
      <c r="I62" s="1272"/>
      <c r="J62" s="1243"/>
      <c r="K62" s="1243"/>
      <c r="L62" s="1243"/>
      <c r="M62" s="1243"/>
      <c r="N62" s="1243"/>
      <c r="O62" s="1243"/>
      <c r="P62" s="1242"/>
      <c r="Q62" s="1212"/>
    </row>
    <row r="63" spans="1:17" ht="20.25" customHeight="1">
      <c r="A63" s="1216"/>
      <c r="B63" s="1251" t="s">
        <v>203</v>
      </c>
      <c r="C63" s="1250"/>
      <c r="D63" s="1250"/>
      <c r="E63" s="1250"/>
      <c r="F63" s="1250"/>
      <c r="G63" s="1245"/>
      <c r="H63" s="1245"/>
      <c r="I63" s="1272"/>
      <c r="J63" s="1466"/>
      <c r="K63" s="1466"/>
      <c r="L63" s="1466"/>
      <c r="M63" s="1466"/>
      <c r="N63" s="1466"/>
      <c r="O63" s="1466"/>
      <c r="P63" s="1465"/>
      <c r="Q63" s="1212"/>
    </row>
    <row r="64" spans="1:17" ht="20.25" customHeight="1">
      <c r="A64" s="1216"/>
      <c r="B64" s="1239"/>
      <c r="G64" s="1245"/>
      <c r="H64" s="1245"/>
      <c r="I64" s="1219"/>
      <c r="J64" s="1243"/>
      <c r="K64" s="1243"/>
      <c r="L64" s="1243"/>
      <c r="M64" s="1243"/>
      <c r="N64" s="1243"/>
      <c r="O64" s="1243"/>
      <c r="P64" s="1242"/>
      <c r="Q64" s="1212"/>
    </row>
    <row r="65" spans="1:17" ht="23.25" customHeight="1" thickBot="1">
      <c r="A65" s="1216"/>
      <c r="B65" s="1239"/>
      <c r="G65" s="1244"/>
      <c r="H65" s="1244"/>
      <c r="I65" s="1219"/>
      <c r="J65" s="1243"/>
      <c r="K65" s="1243"/>
      <c r="L65" s="1243"/>
      <c r="M65" s="1243"/>
      <c r="N65" s="1243"/>
      <c r="O65" s="1243"/>
      <c r="P65" s="1242"/>
      <c r="Q65" s="1212"/>
    </row>
    <row r="66" spans="1:17">
      <c r="A66" s="1216"/>
      <c r="B66" s="1241"/>
      <c r="C66" s="1240"/>
      <c r="D66" s="1240"/>
      <c r="E66" s="1240"/>
      <c r="F66" s="1240"/>
      <c r="G66" s="1240"/>
      <c r="H66" s="1240"/>
      <c r="I66" s="1240"/>
      <c r="J66" s="1240"/>
      <c r="K66" s="1240"/>
      <c r="L66" s="1240"/>
      <c r="M66" s="1240"/>
      <c r="N66" s="1240"/>
      <c r="O66" s="1240"/>
      <c r="P66" s="1203"/>
      <c r="Q66" s="1212"/>
    </row>
    <row r="67" spans="1:17" ht="19.5" customHeight="1">
      <c r="A67" s="1216"/>
      <c r="B67" s="1239"/>
      <c r="P67" s="1200"/>
      <c r="Q67" s="1212"/>
    </row>
    <row r="68" spans="1:17" ht="22.5" customHeight="1">
      <c r="A68" s="1216"/>
      <c r="B68" s="1239"/>
      <c r="P68" s="1200"/>
      <c r="Q68" s="1212"/>
    </row>
    <row r="69" spans="1:17">
      <c r="A69" s="1216"/>
      <c r="B69" s="1239"/>
      <c r="P69" s="1200"/>
      <c r="Q69" s="1212"/>
    </row>
    <row r="70" spans="1:17">
      <c r="A70" s="1216"/>
      <c r="B70" s="1239"/>
      <c r="P70" s="1200"/>
      <c r="Q70" s="1212"/>
    </row>
    <row r="71" spans="1:17">
      <c r="A71" s="1216"/>
      <c r="B71" s="1239"/>
      <c r="P71" s="1200"/>
      <c r="Q71" s="1212"/>
    </row>
    <row r="72" spans="1:17" ht="40.5" customHeight="1">
      <c r="A72" s="1216"/>
      <c r="B72" s="1238"/>
      <c r="C72" s="1230"/>
      <c r="D72" s="1230"/>
      <c r="E72" s="1230"/>
      <c r="F72" s="1230"/>
      <c r="G72" s="1230"/>
      <c r="H72" s="1230"/>
      <c r="I72" s="1219"/>
      <c r="J72" s="1234"/>
      <c r="K72" s="1234"/>
      <c r="L72" s="1234"/>
      <c r="M72" s="1234"/>
      <c r="N72" s="1234"/>
      <c r="O72" s="1234"/>
      <c r="P72" s="1233"/>
      <c r="Q72" s="1212"/>
    </row>
    <row r="73" spans="1:17" ht="20.25">
      <c r="A73" s="1216"/>
      <c r="B73" s="1237"/>
      <c r="C73" s="1236"/>
      <c r="D73" s="1219"/>
      <c r="E73" s="1219"/>
      <c r="F73" s="1235"/>
      <c r="G73" s="1219"/>
      <c r="H73" s="1219"/>
      <c r="I73" s="1219"/>
      <c r="J73" s="1234"/>
      <c r="K73" s="1234"/>
      <c r="L73" s="1234"/>
      <c r="M73" s="1234"/>
      <c r="N73" s="1234"/>
      <c r="O73" s="1234"/>
      <c r="P73" s="1233"/>
      <c r="Q73" s="1212"/>
    </row>
    <row r="74" spans="1:17" ht="20.25">
      <c r="A74" s="1216"/>
      <c r="B74" s="1232"/>
      <c r="C74" s="1225"/>
      <c r="D74" s="1231"/>
      <c r="E74" s="1231"/>
      <c r="F74" s="1231"/>
      <c r="G74" s="1231"/>
      <c r="H74" s="1231"/>
      <c r="I74" s="1219"/>
      <c r="J74" s="1230"/>
      <c r="K74" s="1195"/>
      <c r="L74" s="1195"/>
      <c r="M74" s="1195"/>
      <c r="N74" s="1195"/>
      <c r="O74" s="1195"/>
      <c r="P74" s="1229"/>
      <c r="Q74" s="1212"/>
    </row>
    <row r="75" spans="1:17" ht="20.25">
      <c r="A75" s="1216"/>
      <c r="B75" s="1226"/>
      <c r="C75" s="1219"/>
      <c r="D75" s="1219"/>
      <c r="E75" s="1219"/>
      <c r="F75" s="1219"/>
      <c r="G75" s="1219"/>
      <c r="H75" s="1219"/>
      <c r="I75" s="1219"/>
      <c r="J75" s="1195"/>
      <c r="K75" s="1195"/>
      <c r="L75" s="1195"/>
      <c r="M75" s="1195"/>
      <c r="N75" s="1195"/>
      <c r="O75" s="1195"/>
      <c r="P75" s="1229"/>
      <c r="Q75" s="1212"/>
    </row>
    <row r="76" spans="1:17" ht="20.25">
      <c r="A76" s="1216"/>
      <c r="B76" s="1226"/>
      <c r="D76" s="1219"/>
      <c r="E76" s="1219"/>
      <c r="F76" s="1219"/>
      <c r="G76" s="1219"/>
      <c r="H76" s="1219"/>
      <c r="I76" s="1219"/>
      <c r="P76" s="1200"/>
      <c r="Q76" s="1212"/>
    </row>
    <row r="77" spans="1:17" ht="20.25" customHeight="1">
      <c r="A77" s="1216"/>
      <c r="B77" s="1226"/>
      <c r="C77" s="1219"/>
      <c r="D77" s="1219"/>
      <c r="E77" s="1219"/>
      <c r="F77" s="1219"/>
      <c r="G77" s="1219"/>
      <c r="H77" s="1219"/>
      <c r="I77" s="1219"/>
      <c r="J77" s="1220"/>
      <c r="N77" s="1218"/>
      <c r="O77" s="1218"/>
      <c r="P77" s="1217"/>
      <c r="Q77" s="1212"/>
    </row>
    <row r="78" spans="1:17" ht="20.25">
      <c r="A78" s="1216"/>
      <c r="B78" s="1228"/>
      <c r="C78" s="1227"/>
      <c r="D78" s="1227"/>
      <c r="E78" s="1227"/>
      <c r="F78" s="1227"/>
      <c r="G78" s="1227"/>
      <c r="H78" s="1227"/>
      <c r="I78" s="1219"/>
      <c r="J78" s="1220"/>
      <c r="K78" s="1219"/>
      <c r="L78" s="1219"/>
      <c r="M78" s="1219"/>
      <c r="N78" s="1218"/>
      <c r="O78" s="1218"/>
      <c r="P78" s="1217"/>
      <c r="Q78" s="1212"/>
    </row>
    <row r="79" spans="1:17" ht="20.25" customHeight="1">
      <c r="A79" s="1216"/>
      <c r="B79" s="1228"/>
      <c r="C79" s="1227"/>
      <c r="D79" s="1227"/>
      <c r="E79" s="1227"/>
      <c r="F79" s="1227"/>
      <c r="G79" s="1227"/>
      <c r="H79" s="1227"/>
      <c r="I79" s="1219"/>
      <c r="J79" s="1220"/>
      <c r="K79" s="1225"/>
      <c r="L79" s="1225"/>
      <c r="M79" s="1219"/>
      <c r="N79" s="1218"/>
      <c r="O79" s="1218"/>
      <c r="P79" s="1217"/>
      <c r="Q79" s="1212"/>
    </row>
    <row r="80" spans="1:17" ht="20.25">
      <c r="A80" s="1216"/>
      <c r="B80" s="1226"/>
      <c r="C80" s="1219"/>
      <c r="D80" s="1219"/>
      <c r="E80" s="1219"/>
      <c r="F80" s="1219"/>
      <c r="G80" s="1219"/>
      <c r="H80" s="1219"/>
      <c r="I80" s="1219"/>
      <c r="J80" s="1220"/>
      <c r="K80" s="1225"/>
      <c r="L80" s="1225"/>
      <c r="M80" s="1219"/>
      <c r="N80" s="1218"/>
      <c r="O80" s="1218"/>
      <c r="P80" s="1217"/>
      <c r="Q80" s="1212"/>
    </row>
    <row r="81" spans="1:17" ht="20.25">
      <c r="A81" s="1216"/>
      <c r="B81" s="1223"/>
      <c r="C81" s="1222"/>
      <c r="D81" s="1222"/>
      <c r="E81" s="1219"/>
      <c r="F81" s="1219"/>
      <c r="G81" s="1224"/>
      <c r="H81" s="1219"/>
      <c r="I81" s="1219"/>
      <c r="J81" s="1220"/>
      <c r="K81" s="1225"/>
      <c r="L81" s="1225"/>
      <c r="M81" s="1219"/>
      <c r="N81" s="1218"/>
      <c r="O81" s="1218"/>
      <c r="P81" s="1217"/>
      <c r="Q81" s="1212"/>
    </row>
    <row r="82" spans="1:17" ht="20.25">
      <c r="A82" s="1216"/>
      <c r="B82" s="1223"/>
      <c r="C82" s="1222"/>
      <c r="D82" s="1222"/>
      <c r="E82" s="1219"/>
      <c r="F82" s="1219"/>
      <c r="G82" s="1224"/>
      <c r="H82" s="1219"/>
      <c r="I82" s="1219"/>
      <c r="J82" s="1220"/>
      <c r="K82" s="1219"/>
      <c r="L82" s="1219"/>
      <c r="M82" s="1219"/>
      <c r="N82" s="1218"/>
      <c r="O82" s="1218"/>
      <c r="P82" s="1217"/>
      <c r="Q82" s="1212"/>
    </row>
    <row r="83" spans="1:17" ht="20.25">
      <c r="A83" s="1216"/>
      <c r="B83" s="1223"/>
      <c r="C83" s="1222"/>
      <c r="D83" s="1222"/>
      <c r="E83" s="1219"/>
      <c r="F83" s="1219"/>
      <c r="G83" s="1221"/>
      <c r="H83" s="1219"/>
      <c r="I83" s="1219"/>
      <c r="J83" s="1220"/>
      <c r="K83" s="1219"/>
      <c r="L83" s="1219"/>
      <c r="M83" s="1219"/>
      <c r="N83" s="1218"/>
      <c r="O83" s="1218"/>
      <c r="P83" s="1217"/>
      <c r="Q83" s="1212"/>
    </row>
    <row r="84" spans="1:17" ht="20.25" customHeight="1" thickBot="1">
      <c r="A84" s="1216"/>
      <c r="B84" s="1215"/>
      <c r="C84" s="1214"/>
      <c r="D84" s="1214"/>
      <c r="E84" s="1207"/>
      <c r="F84" s="1207"/>
      <c r="G84" s="1207"/>
      <c r="H84" s="1207"/>
      <c r="I84" s="1207"/>
      <c r="J84" s="1207"/>
      <c r="K84" s="1207"/>
      <c r="L84" s="1207"/>
      <c r="M84" s="1207"/>
      <c r="N84" s="1207"/>
      <c r="O84" s="1207"/>
      <c r="P84" s="1213"/>
      <c r="Q84" s="1212"/>
    </row>
    <row r="85" spans="1:17" s="1196" customFormat="1" ht="15.75" thickBot="1">
      <c r="A85" s="1202"/>
      <c r="B85" s="1202"/>
      <c r="C85" s="1197"/>
      <c r="D85" s="1197"/>
      <c r="E85" s="1197"/>
      <c r="F85" s="1197"/>
      <c r="G85" s="1197"/>
      <c r="H85" s="1197"/>
      <c r="I85" s="1197"/>
      <c r="J85" s="1197"/>
      <c r="K85" s="1197"/>
      <c r="L85" s="1197"/>
      <c r="M85" s="1197"/>
      <c r="N85" s="1197"/>
      <c r="O85" s="1197"/>
      <c r="P85" s="1209"/>
      <c r="Q85" s="1209"/>
    </row>
    <row r="86" spans="1:17" s="1196" customFormat="1">
      <c r="A86" s="1202"/>
      <c r="B86" s="1900" t="s">
        <v>648</v>
      </c>
      <c r="C86" s="1901"/>
      <c r="D86" s="1901"/>
      <c r="E86" s="1901"/>
      <c r="F86" s="1901"/>
      <c r="G86" s="1901"/>
      <c r="H86" s="1901"/>
      <c r="I86" s="1901"/>
      <c r="J86" s="1901"/>
      <c r="K86" s="1901"/>
      <c r="L86" s="1901"/>
      <c r="M86" s="1901"/>
      <c r="N86" s="1901"/>
      <c r="O86" s="1901"/>
      <c r="P86" s="1902"/>
      <c r="Q86" s="1209"/>
    </row>
    <row r="87" spans="1:17" s="1196" customFormat="1" ht="15.75" thickBot="1">
      <c r="A87" s="1202"/>
      <c r="B87" s="1903"/>
      <c r="C87" s="1904"/>
      <c r="D87" s="1904"/>
      <c r="E87" s="1904"/>
      <c r="F87" s="1904"/>
      <c r="G87" s="1904"/>
      <c r="H87" s="1904"/>
      <c r="I87" s="1904"/>
      <c r="J87" s="1904"/>
      <c r="K87" s="1904"/>
      <c r="L87" s="1904"/>
      <c r="M87" s="1904"/>
      <c r="N87" s="1904"/>
      <c r="O87" s="1904"/>
      <c r="P87" s="1905"/>
      <c r="Q87" s="1209"/>
    </row>
    <row r="88" spans="1:17" s="1196" customFormat="1" ht="21" customHeight="1">
      <c r="A88" s="1202"/>
      <c r="B88" s="2159" t="s">
        <v>205</v>
      </c>
      <c r="C88" s="2160"/>
      <c r="D88" s="2160"/>
      <c r="E88" s="2160"/>
      <c r="F88" s="2160"/>
      <c r="G88" s="2160"/>
      <c r="H88" s="2160"/>
      <c r="I88" s="2160"/>
      <c r="J88" s="2160"/>
      <c r="K88" s="2160"/>
      <c r="L88" s="2160"/>
      <c r="M88" s="2160"/>
      <c r="N88" s="2160"/>
      <c r="O88" s="2160"/>
      <c r="P88" s="2161"/>
      <c r="Q88" s="1209"/>
    </row>
    <row r="89" spans="1:17" s="1196" customFormat="1" ht="21" customHeight="1" thickBot="1">
      <c r="A89" s="1202"/>
      <c r="B89" s="2162" t="s">
        <v>206</v>
      </c>
      <c r="C89" s="2163"/>
      <c r="D89" s="2163"/>
      <c r="E89" s="2163"/>
      <c r="F89" s="2163"/>
      <c r="G89" s="2163"/>
      <c r="H89" s="2163"/>
      <c r="I89" s="2163"/>
      <c r="J89" s="2163"/>
      <c r="K89" s="2163"/>
      <c r="L89" s="2163"/>
      <c r="M89" s="2163"/>
      <c r="N89" s="2163"/>
      <c r="O89" s="2163"/>
      <c r="P89" s="2164"/>
      <c r="Q89" s="1209"/>
    </row>
    <row r="90" spans="1:17" s="1196" customFormat="1">
      <c r="A90" s="1202"/>
      <c r="B90" s="1202"/>
      <c r="C90" s="1197"/>
      <c r="D90" s="1197"/>
      <c r="E90" s="1197"/>
      <c r="F90" s="1197"/>
      <c r="G90" s="1197"/>
      <c r="H90" s="1197"/>
      <c r="I90" s="1197"/>
      <c r="J90" s="1197"/>
      <c r="K90" s="1197"/>
      <c r="L90" s="1197"/>
      <c r="M90" s="1197"/>
      <c r="N90" s="1197"/>
      <c r="O90" s="1197"/>
      <c r="P90" s="1209"/>
      <c r="Q90" s="1209"/>
    </row>
    <row r="91" spans="1:17" s="1196" customFormat="1">
      <c r="A91" s="1202"/>
      <c r="B91" s="1202"/>
      <c r="C91" s="1197"/>
      <c r="D91" s="1197"/>
      <c r="E91" s="1197"/>
      <c r="F91" s="1197"/>
      <c r="G91" s="1197"/>
      <c r="H91" s="1197"/>
      <c r="I91" s="1197"/>
      <c r="J91" s="1197"/>
      <c r="K91" s="1197"/>
      <c r="L91" s="1197"/>
      <c r="M91" s="1197"/>
      <c r="N91" s="1197"/>
      <c r="O91" s="1197"/>
      <c r="P91" s="1209"/>
      <c r="Q91" s="1209"/>
    </row>
    <row r="92" spans="1:17" s="1196" customFormat="1">
      <c r="A92" s="1202"/>
      <c r="B92" s="1202"/>
      <c r="C92" s="1197"/>
      <c r="D92" s="1197"/>
      <c r="E92" s="1197"/>
      <c r="F92" s="1197"/>
      <c r="G92" s="1197"/>
      <c r="H92" s="1197"/>
      <c r="I92" s="1197"/>
      <c r="J92" s="1197"/>
      <c r="K92" s="1197"/>
      <c r="L92" s="1197"/>
      <c r="M92" s="1197"/>
      <c r="N92" s="1197"/>
      <c r="O92" s="1197"/>
      <c r="P92" s="1209"/>
      <c r="Q92" s="1209"/>
    </row>
    <row r="93" spans="1:17" s="1196" customFormat="1">
      <c r="A93" s="1202"/>
      <c r="B93" s="1202"/>
      <c r="C93" s="1197"/>
      <c r="D93" s="1197"/>
      <c r="E93" s="1197"/>
      <c r="F93" s="1197"/>
      <c r="G93" s="1197"/>
      <c r="H93" s="1197"/>
      <c r="I93" s="1197"/>
      <c r="J93" s="1197"/>
      <c r="K93" s="1197"/>
      <c r="L93" s="1197"/>
      <c r="M93" s="1197"/>
      <c r="N93" s="1197"/>
      <c r="O93" s="1197"/>
      <c r="P93" s="1209"/>
      <c r="Q93" s="1209"/>
    </row>
    <row r="94" spans="1:17" s="1196" customFormat="1">
      <c r="A94" s="1202"/>
      <c r="B94" s="1202"/>
      <c r="C94" s="1197"/>
      <c r="D94" s="1197"/>
      <c r="E94" s="1197"/>
      <c r="F94" s="1197"/>
      <c r="G94" s="1197"/>
      <c r="H94" s="1197"/>
      <c r="I94" s="1197"/>
      <c r="J94" s="1197"/>
      <c r="K94" s="1197"/>
      <c r="L94" s="1197"/>
      <c r="M94" s="1197"/>
      <c r="N94" s="1197"/>
      <c r="O94" s="1197"/>
      <c r="P94" s="1209"/>
      <c r="Q94" s="1209"/>
    </row>
    <row r="95" spans="1:17" s="1196" customFormat="1">
      <c r="A95" s="1202"/>
      <c r="B95" s="1202"/>
      <c r="C95" s="1197"/>
      <c r="D95" s="1197"/>
      <c r="E95" s="1197"/>
      <c r="F95" s="1197"/>
      <c r="G95" s="1197"/>
      <c r="H95" s="1197"/>
      <c r="I95" s="1197"/>
      <c r="J95" s="1197"/>
      <c r="K95" s="1197"/>
      <c r="L95" s="1197"/>
      <c r="M95" s="1197"/>
      <c r="N95" s="1197"/>
      <c r="O95" s="1197"/>
      <c r="P95" s="1209"/>
      <c r="Q95" s="1209"/>
    </row>
    <row r="96" spans="1:17" s="1196" customFormat="1">
      <c r="A96" s="1202"/>
      <c r="B96" s="1202"/>
      <c r="C96" s="1197"/>
      <c r="D96" s="1197"/>
      <c r="E96" s="1197"/>
      <c r="F96" s="1197"/>
      <c r="G96" s="1197"/>
      <c r="H96" s="1197"/>
      <c r="I96" s="1197"/>
      <c r="J96" s="1197"/>
      <c r="K96" s="1197"/>
      <c r="L96" s="1197"/>
      <c r="M96" s="1197"/>
      <c r="N96" s="1197"/>
      <c r="O96" s="1197"/>
      <c r="P96" s="1209"/>
      <c r="Q96" s="1209"/>
    </row>
    <row r="97" spans="1:17" s="1196" customFormat="1" ht="15.75" thickBot="1">
      <c r="A97" s="1202"/>
      <c r="B97" s="1199"/>
      <c r="C97" s="1211"/>
      <c r="D97" s="1211"/>
      <c r="E97" s="1211"/>
      <c r="F97" s="1211"/>
      <c r="G97" s="1211"/>
      <c r="H97" s="1211"/>
      <c r="I97" s="1211"/>
      <c r="J97" s="1211"/>
      <c r="K97" s="1211"/>
      <c r="L97" s="1211"/>
      <c r="M97" s="1211"/>
      <c r="N97" s="1211"/>
      <c r="O97" s="1211"/>
      <c r="P97" s="1210"/>
      <c r="Q97" s="1209"/>
    </row>
    <row r="98" spans="1:17" ht="21" thickBot="1">
      <c r="A98" s="1208"/>
      <c r="B98" s="1207"/>
      <c r="C98" s="1207"/>
      <c r="D98" s="1207"/>
      <c r="E98" s="1207"/>
      <c r="F98" s="1207"/>
      <c r="G98" s="1207"/>
      <c r="H98" s="1207"/>
      <c r="I98" s="1207"/>
      <c r="J98" s="1207"/>
      <c r="K98" s="1207"/>
      <c r="L98" s="1207"/>
      <c r="M98" s="1207"/>
      <c r="N98" s="1207"/>
      <c r="O98" s="1207"/>
      <c r="P98" s="1207"/>
      <c r="Q98" s="1206"/>
    </row>
    <row r="99" spans="1:17" ht="15" customHeight="1">
      <c r="A99" s="1205"/>
      <c r="B99" s="2165" t="s">
        <v>207</v>
      </c>
      <c r="C99" s="2165"/>
      <c r="D99" s="2165"/>
      <c r="E99" s="2165"/>
      <c r="F99" s="2165"/>
      <c r="G99" s="2165"/>
      <c r="H99" s="2165"/>
      <c r="I99" s="2165"/>
      <c r="J99" s="2165"/>
      <c r="K99" s="2165"/>
      <c r="L99" s="2165"/>
      <c r="M99" s="2165"/>
      <c r="N99" s="2165"/>
      <c r="O99" s="2165"/>
      <c r="P99" s="2165"/>
      <c r="Q99" s="1203"/>
    </row>
    <row r="100" spans="1:17">
      <c r="A100" s="1202"/>
      <c r="B100" s="2166"/>
      <c r="C100" s="2166"/>
      <c r="D100" s="2166"/>
      <c r="E100" s="2166"/>
      <c r="F100" s="2166"/>
      <c r="G100" s="2166"/>
      <c r="H100" s="2166"/>
      <c r="I100" s="2166"/>
      <c r="J100" s="2166"/>
      <c r="K100" s="2166"/>
      <c r="L100" s="2166"/>
      <c r="M100" s="2166"/>
      <c r="N100" s="2166"/>
      <c r="O100" s="2166"/>
      <c r="P100" s="2166"/>
      <c r="Q100" s="1200"/>
    </row>
    <row r="101" spans="1:17">
      <c r="A101" s="1202"/>
      <c r="B101" s="2166"/>
      <c r="C101" s="2166"/>
      <c r="D101" s="2166"/>
      <c r="E101" s="2166"/>
      <c r="F101" s="2166"/>
      <c r="G101" s="2166"/>
      <c r="H101" s="2166"/>
      <c r="I101" s="2166"/>
      <c r="J101" s="2166"/>
      <c r="K101" s="2166"/>
      <c r="L101" s="2166"/>
      <c r="M101" s="2166"/>
      <c r="N101" s="2166"/>
      <c r="O101" s="2166"/>
      <c r="P101" s="2166"/>
      <c r="Q101" s="1200"/>
    </row>
    <row r="102" spans="1:17" ht="15.75" thickBot="1">
      <c r="A102" s="1199"/>
      <c r="B102" s="2167"/>
      <c r="C102" s="2167"/>
      <c r="D102" s="2167"/>
      <c r="E102" s="2167"/>
      <c r="F102" s="2167"/>
      <c r="G102" s="2167"/>
      <c r="H102" s="2167"/>
      <c r="I102" s="2167"/>
      <c r="J102" s="2167"/>
      <c r="K102" s="2167"/>
      <c r="L102" s="2167"/>
      <c r="M102" s="2167"/>
      <c r="N102" s="2167"/>
      <c r="O102" s="2167"/>
      <c r="P102" s="2167"/>
      <c r="Q102" s="1198"/>
    </row>
  </sheetData>
  <mergeCells count="52">
    <mergeCell ref="L2:N2"/>
    <mergeCell ref="O2:P2"/>
    <mergeCell ref="N3:O3"/>
    <mergeCell ref="O4:P4"/>
    <mergeCell ref="O5:P5"/>
    <mergeCell ref="N6:P6"/>
    <mergeCell ref="B40:H40"/>
    <mergeCell ref="J40:P40"/>
    <mergeCell ref="B41:D41"/>
    <mergeCell ref="F41:H41"/>
    <mergeCell ref="J41:P41"/>
    <mergeCell ref="J22:K22"/>
    <mergeCell ref="N7:P8"/>
    <mergeCell ref="A12:Q13"/>
    <mergeCell ref="J16:K16"/>
    <mergeCell ref="J18:K18"/>
    <mergeCell ref="J20:K20"/>
    <mergeCell ref="B42:D42"/>
    <mergeCell ref="F42:H42"/>
    <mergeCell ref="B29:H29"/>
    <mergeCell ref="J29:P29"/>
    <mergeCell ref="J30:P38"/>
    <mergeCell ref="G31:H31"/>
    <mergeCell ref="G32:H32"/>
    <mergeCell ref="G33:H33"/>
    <mergeCell ref="G34:H34"/>
    <mergeCell ref="B36:H36"/>
    <mergeCell ref="B53:C53"/>
    <mergeCell ref="F53:G53"/>
    <mergeCell ref="B54:C54"/>
    <mergeCell ref="F54:G54"/>
    <mergeCell ref="J43:P43"/>
    <mergeCell ref="B44:H44"/>
    <mergeCell ref="J44:P44"/>
    <mergeCell ref="B45:H45"/>
    <mergeCell ref="B49:H49"/>
    <mergeCell ref="B86:P87"/>
    <mergeCell ref="B88:P88"/>
    <mergeCell ref="B89:P89"/>
    <mergeCell ref="B99:P102"/>
    <mergeCell ref="B43:D43"/>
    <mergeCell ref="F43:H43"/>
    <mergeCell ref="B55:C55"/>
    <mergeCell ref="F55:G55"/>
    <mergeCell ref="B56:H56"/>
    <mergeCell ref="B59:P59"/>
    <mergeCell ref="B50:H50"/>
    <mergeCell ref="B60:P60"/>
    <mergeCell ref="B61:P61"/>
    <mergeCell ref="B51:H51"/>
    <mergeCell ref="B52:C52"/>
    <mergeCell ref="F52:G52"/>
  </mergeCells>
  <conditionalFormatting sqref="P17">
    <cfRule type="cellIs" dxfId="35" priority="14" operator="lessThan">
      <formula>0</formula>
    </cfRule>
    <cfRule type="cellIs" dxfId="34" priority="15" operator="equal">
      <formula>0</formula>
    </cfRule>
    <cfRule type="cellIs" dxfId="33" priority="16" operator="greaterThan">
      <formula>0</formula>
    </cfRule>
  </conditionalFormatting>
  <conditionalFormatting sqref="P19">
    <cfRule type="cellIs" dxfId="32" priority="11" operator="lessThan">
      <formula>0</formula>
    </cfRule>
    <cfRule type="cellIs" dxfId="31" priority="12" operator="equal">
      <formula>0</formula>
    </cfRule>
    <cfRule type="cellIs" dxfId="30" priority="13" operator="greaterThan">
      <formula>0</formula>
    </cfRule>
  </conditionalFormatting>
  <conditionalFormatting sqref="P21">
    <cfRule type="cellIs" dxfId="29" priority="8" operator="lessThan">
      <formula>0</formula>
    </cfRule>
    <cfRule type="cellIs" dxfId="28" priority="9" operator="equal">
      <formula>0</formula>
    </cfRule>
    <cfRule type="cellIs" dxfId="27" priority="10" operator="greaterThan">
      <formula>0</formula>
    </cfRule>
  </conditionalFormatting>
  <conditionalFormatting sqref="P23">
    <cfRule type="cellIs" dxfId="26" priority="2" operator="lessThan">
      <formula>0</formula>
    </cfRule>
    <cfRule type="cellIs" dxfId="25" priority="3" operator="equal">
      <formula>0</formula>
    </cfRule>
    <cfRule type="cellIs" dxfId="24" priority="4" operator="greaterThan">
      <formula>0</formula>
    </cfRule>
  </conditionalFormatting>
  <hyperlinks>
    <hyperlink ref="J30:P38" r:id="rId1" display="AMC selection can be made at: https://www.thelender.com/appraisals/" xr:uid="{52563B80-923B-4914-AD3A-B11C1B970DF5}"/>
    <hyperlink ref="B45:H45" r:id="rId2" display="Fee Sheet Link" xr:uid="{2E56184B-5B0B-497C-A41D-AEF28E74007C}"/>
  </hyperlinks>
  <printOptions horizontalCentered="1"/>
  <pageMargins left="0.7" right="0.7" top="0.75" bottom="0.75" header="0.3" footer="0.3"/>
  <pageSetup paperSize="5" scale="47" fitToHeight="9" orientation="portrait" r:id="rId3"/>
  <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64FF85FA-879F-453C-A9FA-E776AA41675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O17</xm:sqref>
        </x14:conditionalFormatting>
        <x14:conditionalFormatting xmlns:xm="http://schemas.microsoft.com/office/excel/2006/main">
          <x14:cfRule type="iconSet" priority="6" id="{98A48B9E-0976-438D-ADC0-7319CC8187D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O19</xm:sqref>
        </x14:conditionalFormatting>
        <x14:conditionalFormatting xmlns:xm="http://schemas.microsoft.com/office/excel/2006/main">
          <x14:cfRule type="iconSet" priority="7" id="{54E66151-F5F0-4012-B740-644E3BB1D3C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O21</xm:sqref>
        </x14:conditionalFormatting>
        <x14:conditionalFormatting xmlns:xm="http://schemas.microsoft.com/office/excel/2006/main">
          <x14:cfRule type="iconSet" priority="1" id="{559C8AE3-7416-4C8A-96FC-1845C5BFE29B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O23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3D661-8908-4E80-9415-9F47ED766E61}">
  <sheetPr codeName="Sheet3">
    <pageSetUpPr fitToPage="1"/>
  </sheetPr>
  <dimension ref="A1:X96"/>
  <sheetViews>
    <sheetView showGridLines="0" topLeftCell="A21" zoomScaleNormal="100" workbookViewId="0">
      <selection activeCell="V61" sqref="V61"/>
    </sheetView>
  </sheetViews>
  <sheetFormatPr defaultRowHeight="15"/>
  <cols>
    <col min="1" max="1" width="27.7109375" customWidth="1"/>
    <col min="2" max="6" width="18.28515625" customWidth="1"/>
    <col min="7" max="7" width="18.7109375" customWidth="1"/>
    <col min="8" max="9" width="18.28515625" customWidth="1"/>
    <col min="10" max="10" width="16.28515625" customWidth="1"/>
    <col min="11" max="11" width="2.140625" customWidth="1"/>
    <col min="12" max="14" width="19.42578125" customWidth="1"/>
  </cols>
  <sheetData>
    <row r="1" spans="1:17" ht="15.75" thickBot="1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7" ht="26.25">
      <c r="A2" s="76"/>
      <c r="B2" s="77"/>
      <c r="C2" s="1808" t="s">
        <v>300</v>
      </c>
      <c r="D2" s="1808"/>
      <c r="E2" s="1808"/>
      <c r="F2" s="1808"/>
      <c r="G2" s="1808"/>
      <c r="H2" s="1808"/>
      <c r="I2" s="1808"/>
      <c r="J2" s="1808"/>
      <c r="N2" s="75"/>
    </row>
    <row r="3" spans="1:17" ht="31.5" thickBot="1">
      <c r="A3" s="78"/>
      <c r="B3" s="79"/>
      <c r="C3" s="80"/>
      <c r="D3" s="81"/>
      <c r="E3" s="81"/>
      <c r="F3" s="81"/>
      <c r="G3" s="81"/>
      <c r="H3" s="81"/>
      <c r="I3" s="732">
        <f ca="1">TODAY()</f>
        <v>45933</v>
      </c>
      <c r="J3" s="732">
        <f t="shared" ref="J3" ca="1" si="0">TODAY()</f>
        <v>45933</v>
      </c>
      <c r="N3" s="75"/>
    </row>
    <row r="4" spans="1:17" ht="30.75">
      <c r="A4" s="83"/>
      <c r="B4" s="83"/>
      <c r="C4" s="83"/>
      <c r="D4" s="84"/>
      <c r="E4" s="84"/>
      <c r="F4" s="84"/>
      <c r="G4" s="84"/>
      <c r="H4" s="84"/>
      <c r="I4" s="85"/>
      <c r="J4" s="85"/>
      <c r="N4" s="75"/>
    </row>
    <row r="5" spans="1:17">
      <c r="A5" s="86"/>
      <c r="B5" s="86"/>
      <c r="C5" s="86"/>
      <c r="D5" s="86"/>
      <c r="E5" s="86"/>
      <c r="F5" s="86"/>
      <c r="G5" s="86"/>
      <c r="H5" s="86"/>
      <c r="I5" s="86"/>
      <c r="J5" s="86"/>
      <c r="N5" s="75"/>
    </row>
    <row r="6" spans="1:17" ht="15.75" thickBot="1">
      <c r="I6" s="518"/>
      <c r="K6" s="518"/>
      <c r="L6" s="518"/>
      <c r="M6" s="519"/>
      <c r="N6" s="75"/>
    </row>
    <row r="7" spans="1:17" ht="15.75" thickBot="1">
      <c r="B7" s="1817" t="s">
        <v>541</v>
      </c>
      <c r="C7" s="1818"/>
      <c r="D7" s="1819"/>
      <c r="F7" s="1833" t="s">
        <v>642</v>
      </c>
      <c r="G7" s="1833"/>
      <c r="H7" s="1737"/>
      <c r="I7" s="1737"/>
      <c r="L7" s="525"/>
      <c r="M7" s="526" t="s">
        <v>225</v>
      </c>
      <c r="N7" s="527"/>
    </row>
    <row r="8" spans="1:17" ht="15.75" thickBot="1">
      <c r="A8" s="87" t="s">
        <v>3</v>
      </c>
      <c r="B8" s="1637" t="s">
        <v>13</v>
      </c>
      <c r="C8" s="1638" t="s">
        <v>115</v>
      </c>
      <c r="D8" s="1638" t="s">
        <v>106</v>
      </c>
      <c r="F8" s="91" t="s">
        <v>110</v>
      </c>
      <c r="G8" s="93" t="s">
        <v>6</v>
      </c>
      <c r="H8" s="1686" t="s">
        <v>641</v>
      </c>
      <c r="I8" s="1151" t="s">
        <v>6</v>
      </c>
      <c r="J8" s="104"/>
      <c r="L8" s="519"/>
      <c r="M8" s="519"/>
      <c r="N8" s="519"/>
    </row>
    <row r="9" spans="1:17" ht="15.75" thickBot="1">
      <c r="A9" s="1627">
        <f>margins!A5</f>
        <v>6.125</v>
      </c>
      <c r="B9" s="546">
        <v>99.27</v>
      </c>
      <c r="C9" s="546">
        <v>99.169999999999987</v>
      </c>
      <c r="D9" s="1018">
        <v>99.169999999999987</v>
      </c>
      <c r="E9" s="104"/>
      <c r="F9" s="95" t="s">
        <v>112</v>
      </c>
      <c r="G9" s="97">
        <v>102</v>
      </c>
      <c r="H9" s="1152" t="s">
        <v>133</v>
      </c>
      <c r="I9" s="1153">
        <v>99</v>
      </c>
      <c r="J9" s="104"/>
      <c r="L9" s="544" t="s">
        <v>226</v>
      </c>
      <c r="M9" s="545" t="s">
        <v>227</v>
      </c>
      <c r="N9" s="545" t="s">
        <v>228</v>
      </c>
      <c r="O9" s="104"/>
      <c r="P9" s="104"/>
      <c r="Q9" s="104"/>
    </row>
    <row r="10" spans="1:17" ht="15.75" thickBot="1">
      <c r="A10" s="1628">
        <f>margins!A6</f>
        <v>6.25</v>
      </c>
      <c r="B10" s="546">
        <v>100.17625</v>
      </c>
      <c r="C10" s="546">
        <v>100.07624999999999</v>
      </c>
      <c r="D10" s="1018">
        <v>100.07624999999999</v>
      </c>
      <c r="E10" s="104"/>
      <c r="F10" s="95" t="s">
        <v>113</v>
      </c>
      <c r="G10" s="97">
        <v>102</v>
      </c>
      <c r="H10" s="91" t="s">
        <v>330</v>
      </c>
      <c r="I10" s="1612" t="s">
        <v>6</v>
      </c>
      <c r="J10" s="104"/>
      <c r="L10" s="519"/>
      <c r="M10" s="519"/>
      <c r="N10" s="519"/>
      <c r="P10" s="104"/>
      <c r="Q10" s="104"/>
    </row>
    <row r="11" spans="1:17" ht="15.75" thickBot="1">
      <c r="A11" s="1628">
        <f>margins!A7</f>
        <v>6.375</v>
      </c>
      <c r="B11" s="546">
        <v>101.0825</v>
      </c>
      <c r="C11" s="546">
        <v>100.98249999999999</v>
      </c>
      <c r="D11" s="1018">
        <v>100.98249999999999</v>
      </c>
      <c r="E11" s="104"/>
      <c r="F11" s="95" t="s">
        <v>7</v>
      </c>
      <c r="G11" s="97">
        <v>102</v>
      </c>
      <c r="H11" s="1613" t="s">
        <v>766</v>
      </c>
      <c r="I11" s="1614">
        <v>100.5</v>
      </c>
      <c r="J11" s="104"/>
      <c r="L11" s="528" t="s">
        <v>229</v>
      </c>
      <c r="M11" s="532" t="s">
        <v>106</v>
      </c>
      <c r="N11" s="537"/>
      <c r="P11" s="104"/>
      <c r="Q11" s="104"/>
    </row>
    <row r="12" spans="1:17">
      <c r="A12" s="1628">
        <f>margins!A8</f>
        <v>6.5</v>
      </c>
      <c r="B12" s="546">
        <v>101.98875</v>
      </c>
      <c r="C12" s="546">
        <v>101.88874999999999</v>
      </c>
      <c r="D12" s="1018">
        <v>101.88874999999999</v>
      </c>
      <c r="E12" s="104"/>
      <c r="F12" s="95" t="s">
        <v>9</v>
      </c>
      <c r="G12" s="97">
        <v>101.5</v>
      </c>
      <c r="H12" s="91" t="s">
        <v>349</v>
      </c>
      <c r="I12" s="1612" t="s">
        <v>6</v>
      </c>
      <c r="J12" s="104"/>
      <c r="L12" s="529" t="s">
        <v>230</v>
      </c>
      <c r="M12" s="533">
        <v>9.5</v>
      </c>
      <c r="N12" s="1072">
        <f>IF(M11="7/6 Arm",VLOOKUP(M12,$A$8:$D$37,2,FALSE),IF(M11="10/6 Arm",VLOOKUP(M12,$A$8:$D$37,3,FALSE),VLOOKUP(M12,$A$8:$D$37,4,FALSE)))</f>
        <v>111.27937499999999</v>
      </c>
      <c r="P12" s="104"/>
      <c r="Q12" s="104"/>
    </row>
    <row r="13" spans="1:17" ht="15.75" thickBot="1">
      <c r="A13" s="1628">
        <f>margins!A9</f>
        <v>6.625</v>
      </c>
      <c r="B13" s="546">
        <v>102.61375</v>
      </c>
      <c r="C13" s="546">
        <v>102.51375</v>
      </c>
      <c r="D13" s="1018">
        <v>102.51375</v>
      </c>
      <c r="E13" s="104"/>
      <c r="F13" s="95" t="s">
        <v>11</v>
      </c>
      <c r="G13" s="97">
        <v>101</v>
      </c>
      <c r="H13" s="1613" t="s">
        <v>805</v>
      </c>
      <c r="I13" s="1614">
        <v>101</v>
      </c>
      <c r="J13" s="104"/>
      <c r="L13" s="529" t="s">
        <v>409</v>
      </c>
      <c r="M13" s="533" t="s">
        <v>21</v>
      </c>
      <c r="N13" s="538"/>
    </row>
    <row r="14" spans="1:17" ht="15.75" thickBot="1">
      <c r="A14" s="1628">
        <f>margins!A10</f>
        <v>6.75</v>
      </c>
      <c r="B14" s="546">
        <v>103.23875</v>
      </c>
      <c r="C14" s="546">
        <v>103.13875</v>
      </c>
      <c r="D14" s="1018">
        <v>103.13875</v>
      </c>
      <c r="E14" s="104"/>
      <c r="F14" s="98" t="s">
        <v>114</v>
      </c>
      <c r="G14" s="99">
        <v>99</v>
      </c>
      <c r="H14" s="104"/>
      <c r="I14" s="1134"/>
      <c r="J14" s="104"/>
      <c r="L14" s="529" t="s">
        <v>231</v>
      </c>
      <c r="M14" s="533" t="s">
        <v>220</v>
      </c>
      <c r="N14" s="538">
        <f>IFERROR(INDEX($C$42:$J$49,MATCH(M14,B42:B49,0),MATCH(M13,C41:J41,0),1),0)</f>
        <v>0</v>
      </c>
    </row>
    <row r="15" spans="1:17" ht="15.75" thickBot="1">
      <c r="A15" s="1628">
        <f>margins!A11</f>
        <v>6.875</v>
      </c>
      <c r="B15" s="546">
        <v>103.86375</v>
      </c>
      <c r="C15" s="546">
        <v>103.76374999999999</v>
      </c>
      <c r="D15" s="1018">
        <v>103.76374999999999</v>
      </c>
      <c r="E15" s="104"/>
      <c r="G15" s="1"/>
      <c r="H15" s="104"/>
      <c r="J15" s="104"/>
      <c r="L15" s="529" t="s">
        <v>127</v>
      </c>
      <c r="M15" s="533" t="s">
        <v>220</v>
      </c>
      <c r="N15" s="538">
        <f>IFERROR(INDEX($C$50:$J$54,MATCH(M15,B50:B54,0),MATCH(M13,$C$41:$J$41,0),1),0)</f>
        <v>0</v>
      </c>
    </row>
    <row r="16" spans="1:17">
      <c r="A16" s="1628">
        <f>margins!A12</f>
        <v>7</v>
      </c>
      <c r="B16" s="546">
        <v>104.28562499999998</v>
      </c>
      <c r="C16" s="546">
        <v>104.18562499999999</v>
      </c>
      <c r="D16" s="1018">
        <v>104.18562499999999</v>
      </c>
      <c r="E16" s="104"/>
      <c r="F16" s="513" t="s">
        <v>116</v>
      </c>
      <c r="G16" s="514"/>
      <c r="H16" s="515"/>
      <c r="I16" s="518"/>
      <c r="J16" s="104"/>
      <c r="L16" s="529" t="s">
        <v>77</v>
      </c>
      <c r="M16" s="533" t="s">
        <v>220</v>
      </c>
      <c r="N16" s="538">
        <f t="shared" ref="N16:N23" si="1">IFERROR(INDEX($C$59:$J$95,MATCH(M16,$B$59:$B$95,0),MATCH($M$13,$C$41:$J$41,0),1),0)</f>
        <v>0</v>
      </c>
    </row>
    <row r="17" spans="1:14">
      <c r="A17" s="1628">
        <f>margins!A13</f>
        <v>7.125</v>
      </c>
      <c r="B17" s="546">
        <v>104.7075</v>
      </c>
      <c r="C17" s="546">
        <v>104.60749999999999</v>
      </c>
      <c r="D17" s="1018">
        <v>104.60749999999999</v>
      </c>
      <c r="E17" s="104"/>
      <c r="F17" s="1809" t="s">
        <v>764</v>
      </c>
      <c r="G17" s="1810"/>
      <c r="H17" s="1811"/>
      <c r="I17" s="518"/>
      <c r="J17" s="104"/>
      <c r="L17" s="529" t="s">
        <v>232</v>
      </c>
      <c r="M17" s="533" t="s">
        <v>220</v>
      </c>
      <c r="N17" s="538">
        <f t="shared" si="1"/>
        <v>0</v>
      </c>
    </row>
    <row r="18" spans="1:14">
      <c r="A18" s="1628">
        <f>margins!A14</f>
        <v>7.25</v>
      </c>
      <c r="B18" s="546">
        <v>105.129375</v>
      </c>
      <c r="C18" s="546">
        <v>105.029375</v>
      </c>
      <c r="D18" s="1018">
        <v>105.029375</v>
      </c>
      <c r="E18" s="104"/>
      <c r="F18" s="1809" t="s">
        <v>505</v>
      </c>
      <c r="G18" s="1810"/>
      <c r="H18" s="1811"/>
      <c r="I18" s="518"/>
      <c r="J18" s="104"/>
      <c r="L18" s="529" t="s">
        <v>52</v>
      </c>
      <c r="M18" s="533" t="s">
        <v>220</v>
      </c>
      <c r="N18" s="538">
        <f t="shared" si="1"/>
        <v>0</v>
      </c>
    </row>
    <row r="19" spans="1:14" ht="15" customHeight="1">
      <c r="A19" s="1628">
        <f>margins!A15</f>
        <v>7.375</v>
      </c>
      <c r="B19" s="546">
        <v>105.55125</v>
      </c>
      <c r="C19" s="546">
        <v>105.45124999999999</v>
      </c>
      <c r="D19" s="1018">
        <v>105.45124999999999</v>
      </c>
      <c r="E19" s="104"/>
      <c r="F19" s="1603" t="s">
        <v>762</v>
      </c>
      <c r="G19" s="911"/>
      <c r="H19" s="1604"/>
      <c r="I19" s="518"/>
      <c r="J19" s="104"/>
      <c r="L19" s="529" t="s">
        <v>61</v>
      </c>
      <c r="M19" s="533" t="s">
        <v>220</v>
      </c>
      <c r="N19" s="538">
        <f>IFERROR(INDEX($C$59:$J$95,MATCH(M19,$B$59:$B$95,0),MATCH($M$13,$C$41:$J$41,0),1),0)</f>
        <v>0</v>
      </c>
    </row>
    <row r="20" spans="1:14" ht="15.75" thickBot="1">
      <c r="A20" s="1628">
        <f>margins!A16</f>
        <v>7.5</v>
      </c>
      <c r="B20" s="546">
        <v>105.97312499999998</v>
      </c>
      <c r="C20" s="546">
        <v>105.87312499999999</v>
      </c>
      <c r="D20" s="1018">
        <v>105.87312499999999</v>
      </c>
      <c r="E20" s="104"/>
      <c r="F20" s="1822" t="s">
        <v>763</v>
      </c>
      <c r="G20" s="1823"/>
      <c r="H20" s="1824"/>
      <c r="I20" s="518"/>
      <c r="J20" s="104"/>
      <c r="L20" s="529" t="s">
        <v>67</v>
      </c>
      <c r="M20" s="533" t="s">
        <v>220</v>
      </c>
      <c r="N20" s="538">
        <f t="shared" si="1"/>
        <v>0</v>
      </c>
    </row>
    <row r="21" spans="1:14" ht="15.75" thickBot="1">
      <c r="A21" s="1628">
        <f>margins!A17</f>
        <v>7.625</v>
      </c>
      <c r="B21" s="546">
        <v>106.395</v>
      </c>
      <c r="C21" s="546">
        <v>106.29499999999999</v>
      </c>
      <c r="D21" s="1018">
        <v>106.29499999999999</v>
      </c>
      <c r="E21" s="104"/>
      <c r="F21" s="1821"/>
      <c r="G21" s="1821"/>
      <c r="H21" s="1821"/>
      <c r="I21" s="518"/>
      <c r="J21" s="104"/>
      <c r="L21" s="529" t="s">
        <v>233</v>
      </c>
      <c r="M21" s="533" t="s">
        <v>220</v>
      </c>
      <c r="N21" s="538">
        <f t="shared" si="1"/>
        <v>0</v>
      </c>
    </row>
    <row r="22" spans="1:14">
      <c r="A22" s="1628">
        <f>margins!A18</f>
        <v>7.75</v>
      </c>
      <c r="B22" s="546">
        <v>106.81687499999998</v>
      </c>
      <c r="C22" s="546">
        <v>106.71687499999999</v>
      </c>
      <c r="D22" s="1018">
        <v>106.71687499999999</v>
      </c>
      <c r="E22" s="104"/>
      <c r="F22" s="493" t="s">
        <v>117</v>
      </c>
      <c r="G22" s="494"/>
      <c r="H22" s="34"/>
      <c r="I22" s="518"/>
      <c r="J22" s="104"/>
      <c r="L22" s="529" t="s">
        <v>155</v>
      </c>
      <c r="M22" s="533" t="s">
        <v>220</v>
      </c>
      <c r="N22" s="538">
        <f t="shared" si="1"/>
        <v>0</v>
      </c>
    </row>
    <row r="23" spans="1:14">
      <c r="A23" s="1628">
        <f>margins!A19</f>
        <v>7.875</v>
      </c>
      <c r="B23" s="546">
        <v>107.23875</v>
      </c>
      <c r="C23" s="546">
        <v>107.13874999999999</v>
      </c>
      <c r="D23" s="1018">
        <v>107.13874999999999</v>
      </c>
      <c r="E23" s="104"/>
      <c r="F23" s="495" t="s">
        <v>118</v>
      </c>
      <c r="G23" s="496" t="s">
        <v>119</v>
      </c>
      <c r="H23" s="1"/>
      <c r="I23" s="520"/>
      <c r="J23" s="104"/>
      <c r="L23" s="529" t="s">
        <v>234</v>
      </c>
      <c r="M23" s="533" t="s">
        <v>220</v>
      </c>
      <c r="N23" s="538">
        <f t="shared" si="1"/>
        <v>0</v>
      </c>
    </row>
    <row r="24" spans="1:14">
      <c r="A24" s="1628">
        <f>margins!A20</f>
        <v>8</v>
      </c>
      <c r="B24" s="546">
        <v>107.66062499999998</v>
      </c>
      <c r="C24" s="546">
        <v>107.56062499999999</v>
      </c>
      <c r="D24" s="1018">
        <v>107.56062499999999</v>
      </c>
      <c r="E24" s="104"/>
      <c r="F24" s="497" t="s">
        <v>120</v>
      </c>
      <c r="G24" s="498">
        <v>4.5</v>
      </c>
      <c r="I24" s="520"/>
      <c r="J24" s="104"/>
      <c r="L24" s="529" t="s">
        <v>793</v>
      </c>
      <c r="M24" s="533" t="s">
        <v>220</v>
      </c>
      <c r="N24" s="538">
        <f>IFERROR(INDEX($C$86:$J$91,MATCH(M24,$B$86:$B$91,0),MATCH($M$13,$C$41:$J$41,0),1),0)</f>
        <v>0</v>
      </c>
    </row>
    <row r="25" spans="1:14">
      <c r="A25" s="1628">
        <f>margins!A21</f>
        <v>8.125</v>
      </c>
      <c r="B25" s="546">
        <v>108.08249999999998</v>
      </c>
      <c r="C25" s="546">
        <v>107.98249999999999</v>
      </c>
      <c r="D25" s="1018">
        <v>107.98249999999999</v>
      </c>
      <c r="E25" s="104"/>
      <c r="F25" s="497" t="s">
        <v>302</v>
      </c>
      <c r="G25" s="499" t="s">
        <v>121</v>
      </c>
      <c r="I25" s="518"/>
      <c r="J25" s="104"/>
      <c r="L25" s="529" t="s">
        <v>74</v>
      </c>
      <c r="M25" s="533" t="s">
        <v>220</v>
      </c>
      <c r="N25" s="538">
        <f>IFERROR(INDEX($C$59:$J$95,MATCH(M25,$B$59:$B$95,0),MATCH($M$13,$C$41:$J$41,0),1),0)</f>
        <v>0</v>
      </c>
    </row>
    <row r="26" spans="1:14" ht="15.75" thickBot="1">
      <c r="A26" s="1628">
        <f>margins!A22</f>
        <v>8.25</v>
      </c>
      <c r="B26" s="546">
        <v>108.50437499999998</v>
      </c>
      <c r="C26" s="546">
        <v>108.40437499999999</v>
      </c>
      <c r="D26" s="1018">
        <v>108.40437499999999</v>
      </c>
      <c r="E26" s="104"/>
      <c r="F26" s="500" t="s">
        <v>122</v>
      </c>
      <c r="G26" s="501" t="s">
        <v>123</v>
      </c>
      <c r="I26" s="518"/>
      <c r="J26" s="104"/>
      <c r="L26" s="529" t="s">
        <v>187</v>
      </c>
      <c r="M26" s="533" t="s">
        <v>220</v>
      </c>
      <c r="N26" s="538">
        <f>IFERROR(INDEX($C$59:$J$95,MATCH(M26,$B$59:$B$95,0),MATCH($M$13,$C$41:$J$41,0),1),0)</f>
        <v>0</v>
      </c>
    </row>
    <row r="27" spans="1:14" ht="15.75" thickBot="1">
      <c r="A27" s="1628">
        <f>margins!A23</f>
        <v>8.375</v>
      </c>
      <c r="B27" s="546">
        <v>108.87937499999998</v>
      </c>
      <c r="C27" s="546">
        <v>108.77937499999999</v>
      </c>
      <c r="D27" s="1018">
        <v>108.77937499999999</v>
      </c>
      <c r="E27" s="104"/>
      <c r="G27" s="1"/>
      <c r="I27" s="518"/>
      <c r="J27" s="104"/>
      <c r="L27" s="529" t="s">
        <v>534</v>
      </c>
      <c r="M27" s="533" t="s">
        <v>220</v>
      </c>
      <c r="N27" s="538">
        <f>IFERROR(INDEX($C$59:$J$95,MATCH(M27,$B$59:$B$95,0),MATCH($M$13,$C$41:$J$41,0),1),0)</f>
        <v>0</v>
      </c>
    </row>
    <row r="28" spans="1:14">
      <c r="A28" s="1628">
        <f>margins!A24</f>
        <v>8.5</v>
      </c>
      <c r="B28" s="546">
        <v>109.25437499999998</v>
      </c>
      <c r="C28" s="546">
        <v>109.15437499999999</v>
      </c>
      <c r="D28" s="1018">
        <v>109.15437499999999</v>
      </c>
      <c r="E28" s="104"/>
      <c r="F28" s="493" t="s">
        <v>124</v>
      </c>
      <c r="G28" s="494"/>
      <c r="I28" s="518"/>
      <c r="J28" s="104"/>
      <c r="L28" s="529" t="s">
        <v>540</v>
      </c>
      <c r="M28" s="533" t="s">
        <v>220</v>
      </c>
      <c r="N28" s="538">
        <f>IFERROR(INDEX($C$59:$J$95,MATCH(M28,$B$59:$B$95,0),MATCH($M$13,$C$41:$J$41,0),1),0)</f>
        <v>0</v>
      </c>
    </row>
    <row r="29" spans="1:14">
      <c r="A29" s="1628">
        <f>margins!A25</f>
        <v>8.625</v>
      </c>
      <c r="B29" s="546">
        <v>109.62937499999998</v>
      </c>
      <c r="C29" s="546">
        <v>109.52937499999999</v>
      </c>
      <c r="D29" s="1018">
        <v>109.52937499999999</v>
      </c>
      <c r="E29" s="104"/>
      <c r="F29" s="502" t="s">
        <v>125</v>
      </c>
      <c r="G29" s="503">
        <v>0</v>
      </c>
      <c r="H29" s="1"/>
      <c r="I29" s="518"/>
      <c r="J29" s="104"/>
      <c r="L29" s="529" t="s">
        <v>236</v>
      </c>
      <c r="M29" s="533">
        <v>15</v>
      </c>
      <c r="N29" s="538">
        <f>IF(M29=15,0,IF(M29=30,G29,IF(M29=45,G30,0)))</f>
        <v>0</v>
      </c>
    </row>
    <row r="30" spans="1:14" ht="15.75" thickBot="1">
      <c r="A30" s="1628">
        <f>margins!A26</f>
        <v>8.75</v>
      </c>
      <c r="B30" s="546">
        <v>109.87937499999998</v>
      </c>
      <c r="C30" s="546">
        <v>109.77937499999999</v>
      </c>
      <c r="D30" s="1018">
        <v>109.77937499999999</v>
      </c>
      <c r="E30" s="104"/>
      <c r="F30" s="913" t="s">
        <v>126</v>
      </c>
      <c r="G30" s="914">
        <v>-0.375</v>
      </c>
      <c r="I30" s="518"/>
      <c r="J30" s="104"/>
      <c r="L30" s="1671" t="s">
        <v>800</v>
      </c>
      <c r="M30" s="533" t="s">
        <v>220</v>
      </c>
      <c r="N30" s="1672">
        <f>_xlfn.IFNA(VLOOKUP(M30,F33:H36,3,0), 0)</f>
        <v>0</v>
      </c>
    </row>
    <row r="31" spans="1:14" ht="15.75" thickBot="1">
      <c r="A31" s="1628">
        <f>margins!A27</f>
        <v>8.875</v>
      </c>
      <c r="B31" s="546">
        <v>110.12937499999998</v>
      </c>
      <c r="C31" s="546">
        <v>110.02937499999999</v>
      </c>
      <c r="D31" s="1018">
        <v>110.02937499999999</v>
      </c>
      <c r="E31" s="104"/>
      <c r="I31" s="518"/>
      <c r="J31" s="104"/>
      <c r="L31" s="530" t="s">
        <v>237</v>
      </c>
      <c r="M31" s="534"/>
      <c r="N31" s="539">
        <f>SUM(N14:N30)</f>
        <v>0</v>
      </c>
    </row>
    <row r="32" spans="1:14" ht="15.75" thickBot="1">
      <c r="A32" s="1628">
        <f>margins!A28</f>
        <v>9</v>
      </c>
      <c r="B32" s="546">
        <v>110.37937499999998</v>
      </c>
      <c r="C32" s="546">
        <v>110.27937499999999</v>
      </c>
      <c r="D32" s="1018">
        <v>110.27937499999999</v>
      </c>
      <c r="E32" s="104"/>
      <c r="F32" s="1830" t="s">
        <v>818</v>
      </c>
      <c r="G32" s="1831"/>
      <c r="H32" s="1832"/>
      <c r="I32" s="518"/>
      <c r="J32" s="104"/>
      <c r="L32" s="521"/>
      <c r="M32" s="522"/>
      <c r="N32" s="531"/>
    </row>
    <row r="33" spans="1:24" ht="15.75" thickBot="1">
      <c r="A33" s="1628">
        <f>margins!A29</f>
        <v>9.125</v>
      </c>
      <c r="B33" s="546">
        <v>110.62937499999998</v>
      </c>
      <c r="C33" s="546">
        <v>110.52937499999999</v>
      </c>
      <c r="D33" s="1018">
        <v>110.52937499999999</v>
      </c>
      <c r="E33" s="104"/>
      <c r="F33" s="1099" t="s">
        <v>595</v>
      </c>
      <c r="G33" s="1100"/>
      <c r="H33" s="1101">
        <v>0.5</v>
      </c>
      <c r="I33" s="520"/>
      <c r="J33" s="104"/>
      <c r="L33" s="523" t="s">
        <v>238</v>
      </c>
      <c r="M33" s="524"/>
      <c r="N33" s="714">
        <f>IF(ISNUMBER(MATCH("NA", N14:N30, 0)), "NA", IF(M15="&lt;.75",MIN(I9,N31+N12),IF(OR(M18="2,500,001-3,000,000",M18="3,000,001-3,500,000"), MIN(I11, N31+N12), IF(M13="80.01-85.00", MIN(I13, N31+N12), IF(AND(M23="Choose a Selection",M24&lt;&gt;"Choose a Selection"),(MIN(N31+N12,VLOOKUP($M$24,$F$9:$G$14,2,FALSE))),IF(AND(M24="Choose a Selection",M23&lt;&gt;"Choose a Selection"),MIN(N31+N12,VLOOKUP($M$23,$F$9:$G$14,2,FALSE)),IF(AND(M23="Choose a Selection",M24="Choose a Selection"),N12+N31)))))))</f>
        <v>111.27937499999999</v>
      </c>
    </row>
    <row r="34" spans="1:24" ht="15.75" thickBot="1">
      <c r="A34" s="1628">
        <f>margins!A30</f>
        <v>9.25</v>
      </c>
      <c r="B34" s="546">
        <v>110.87937499999998</v>
      </c>
      <c r="C34" s="546">
        <v>110.77937499999999</v>
      </c>
      <c r="D34" s="1018">
        <v>110.77937499999999</v>
      </c>
      <c r="E34" s="104"/>
      <c r="F34" s="1109" t="s">
        <v>598</v>
      </c>
      <c r="G34" s="1108"/>
      <c r="H34" s="1102">
        <v>0.25</v>
      </c>
      <c r="I34" s="520"/>
      <c r="J34" s="104"/>
      <c r="L34" s="518"/>
      <c r="M34" s="518"/>
      <c r="N34" s="518"/>
    </row>
    <row r="35" spans="1:24" ht="15.75" thickBot="1">
      <c r="A35" s="1628">
        <f>margins!A31</f>
        <v>9.375</v>
      </c>
      <c r="B35" s="546">
        <v>111.12937499999998</v>
      </c>
      <c r="C35" s="546">
        <v>111.02937499999999</v>
      </c>
      <c r="D35" s="1018">
        <v>111.02937499999999</v>
      </c>
      <c r="E35" s="104"/>
      <c r="F35" s="1099" t="s">
        <v>596</v>
      </c>
      <c r="G35" s="1100"/>
      <c r="H35" s="1101">
        <v>0.75</v>
      </c>
      <c r="I35" s="520"/>
      <c r="J35" s="104"/>
      <c r="L35" s="921" t="s">
        <v>239</v>
      </c>
      <c r="M35" s="922"/>
      <c r="N35" s="923"/>
    </row>
    <row r="36" spans="1:24" ht="15" customHeight="1" thickBot="1">
      <c r="A36" s="1628">
        <f>margins!A32</f>
        <v>9.5</v>
      </c>
      <c r="B36" s="546">
        <v>111.37937499999998</v>
      </c>
      <c r="C36" s="546">
        <v>111.27937499999999</v>
      </c>
      <c r="D36" s="1018">
        <v>111.27937499999999</v>
      </c>
      <c r="E36" s="104"/>
      <c r="F36" s="1109" t="s">
        <v>597</v>
      </c>
      <c r="G36" s="1108"/>
      <c r="H36" s="1102">
        <v>0.5</v>
      </c>
      <c r="I36" s="520"/>
      <c r="J36" s="104"/>
      <c r="K36" s="518"/>
    </row>
    <row r="37" spans="1:24" ht="15.75" thickBot="1">
      <c r="A37" s="1629">
        <f>margins!A33</f>
        <v>9.625</v>
      </c>
      <c r="B37" s="1020">
        <v>111.62937499999998</v>
      </c>
      <c r="C37" s="1020">
        <v>111.52937499999999</v>
      </c>
      <c r="D37" s="1021">
        <v>111.52937499999999</v>
      </c>
      <c r="E37" s="104"/>
      <c r="F37" s="1103" t="s">
        <v>581</v>
      </c>
      <c r="G37" s="1103"/>
      <c r="I37" s="520"/>
      <c r="J37" s="104"/>
      <c r="K37" s="518"/>
      <c r="L37" s="518"/>
      <c r="M37" s="518"/>
    </row>
    <row r="38" spans="1:24">
      <c r="F38" s="1103"/>
      <c r="I38" s="518"/>
      <c r="L38" s="518"/>
      <c r="M38" s="518"/>
    </row>
    <row r="39" spans="1:24">
      <c r="M39" s="518"/>
    </row>
    <row r="40" spans="1:24">
      <c r="A40" s="3" t="s">
        <v>486</v>
      </c>
      <c r="B40" s="3"/>
      <c r="C40" s="1"/>
      <c r="D40" s="1"/>
      <c r="E40" s="1"/>
      <c r="F40" s="21"/>
      <c r="G40" s="1"/>
      <c r="H40" s="22"/>
      <c r="I40" s="21"/>
      <c r="J40" s="517"/>
    </row>
    <row r="41" spans="1:24">
      <c r="A41" s="1814" t="s">
        <v>127</v>
      </c>
      <c r="B41" s="516" t="s">
        <v>220</v>
      </c>
      <c r="C41" s="504" t="s">
        <v>15</v>
      </c>
      <c r="D41" s="504" t="s">
        <v>16</v>
      </c>
      <c r="E41" s="504" t="s">
        <v>17</v>
      </c>
      <c r="F41" s="504" t="s">
        <v>18</v>
      </c>
      <c r="G41" s="504" t="s">
        <v>19</v>
      </c>
      <c r="H41" s="504" t="s">
        <v>20</v>
      </c>
      <c r="I41" s="504" t="s">
        <v>21</v>
      </c>
      <c r="J41" s="505" t="s">
        <v>22</v>
      </c>
    </row>
    <row r="42" spans="1:24">
      <c r="A42" s="1815"/>
      <c r="B42" s="506" t="s">
        <v>129</v>
      </c>
      <c r="C42" s="1027">
        <v>-0.375</v>
      </c>
      <c r="D42" s="993">
        <v>-0.625</v>
      </c>
      <c r="E42" s="993">
        <v>-0.875</v>
      </c>
      <c r="F42" s="993">
        <v>-0.875</v>
      </c>
      <c r="G42" s="993">
        <v>-1</v>
      </c>
      <c r="H42" s="993">
        <v>-2</v>
      </c>
      <c r="I42" s="993">
        <v>-2.5</v>
      </c>
      <c r="J42" s="1144">
        <v>-6.75</v>
      </c>
      <c r="K42" s="104"/>
      <c r="O42" s="104"/>
      <c r="P42" s="104"/>
      <c r="Q42" s="104"/>
      <c r="S42" s="104"/>
      <c r="T42" s="104"/>
      <c r="U42" s="104"/>
      <c r="V42" s="104"/>
      <c r="W42" s="104"/>
      <c r="X42" s="104"/>
    </row>
    <row r="43" spans="1:24">
      <c r="A43" s="1815"/>
      <c r="B43" s="506" t="s">
        <v>24</v>
      </c>
      <c r="C43" s="995">
        <v>-0.5</v>
      </c>
      <c r="D43" s="996">
        <v>-0.75</v>
      </c>
      <c r="E43" s="996">
        <v>-1.0000000000000002</v>
      </c>
      <c r="F43" s="996">
        <v>-1</v>
      </c>
      <c r="G43" s="996">
        <v>-1.25</v>
      </c>
      <c r="H43" s="996">
        <v>-2.25</v>
      </c>
      <c r="I43" s="996">
        <v>-2.75</v>
      </c>
      <c r="J43" s="1145">
        <v>-7</v>
      </c>
      <c r="K43" s="104"/>
      <c r="L43" s="104"/>
      <c r="M43" s="104"/>
      <c r="N43" s="104"/>
      <c r="O43" s="104"/>
      <c r="P43" s="104"/>
      <c r="Q43" s="104"/>
      <c r="S43" s="104"/>
      <c r="T43" s="104"/>
      <c r="U43" s="104"/>
      <c r="V43" s="104"/>
      <c r="W43" s="104"/>
      <c r="X43" s="104"/>
    </row>
    <row r="44" spans="1:24">
      <c r="A44" s="1815"/>
      <c r="B44" s="506" t="s">
        <v>25</v>
      </c>
      <c r="C44" s="995">
        <v>-0.75</v>
      </c>
      <c r="D44" s="996">
        <v>-1</v>
      </c>
      <c r="E44" s="996">
        <v>-1.2500000000000002</v>
      </c>
      <c r="F44" s="996">
        <v>-1.25</v>
      </c>
      <c r="G44" s="996">
        <v>-1.5</v>
      </c>
      <c r="H44" s="996">
        <v>-2.5</v>
      </c>
      <c r="I44" s="996">
        <v>-3.625</v>
      </c>
      <c r="J44" s="1145">
        <v>-7.375</v>
      </c>
      <c r="K44" s="104"/>
      <c r="L44" s="104"/>
      <c r="M44" s="104"/>
      <c r="N44" s="104"/>
      <c r="O44" s="104"/>
      <c r="P44" s="104"/>
      <c r="Q44" s="104"/>
      <c r="S44" s="104"/>
      <c r="T44" s="104"/>
      <c r="U44" s="104"/>
      <c r="V44" s="104"/>
      <c r="W44" s="104"/>
      <c r="X44" s="104"/>
    </row>
    <row r="45" spans="1:24">
      <c r="A45" s="1815"/>
      <c r="B45" s="506" t="s">
        <v>26</v>
      </c>
      <c r="C45" s="995">
        <v>-1.125</v>
      </c>
      <c r="D45" s="996">
        <v>-1.375</v>
      </c>
      <c r="E45" s="996">
        <v>-1.3750000000000002</v>
      </c>
      <c r="F45" s="996">
        <v>-1.875</v>
      </c>
      <c r="G45" s="996">
        <v>-2.25</v>
      </c>
      <c r="H45" s="996">
        <v>-3.125</v>
      </c>
      <c r="I45" s="996">
        <v>-4.375</v>
      </c>
      <c r="J45" s="1145">
        <v>-7.875</v>
      </c>
      <c r="K45" s="104"/>
      <c r="L45" s="104"/>
      <c r="M45" s="104"/>
      <c r="N45" s="104"/>
      <c r="O45" s="104"/>
      <c r="P45" s="104"/>
      <c r="Q45" s="104"/>
      <c r="S45" s="104"/>
      <c r="T45" s="104"/>
      <c r="U45" s="104"/>
      <c r="V45" s="104"/>
      <c r="W45" s="104"/>
      <c r="X45" s="104"/>
    </row>
    <row r="46" spans="1:24">
      <c r="A46" s="1815"/>
      <c r="B46" s="506" t="s">
        <v>27</v>
      </c>
      <c r="C46" s="995">
        <v>-1.75</v>
      </c>
      <c r="D46" s="996">
        <v>-2.125</v>
      </c>
      <c r="E46" s="996">
        <v>-1.875</v>
      </c>
      <c r="F46" s="996">
        <v>-2.375</v>
      </c>
      <c r="G46" s="996">
        <v>-2.75</v>
      </c>
      <c r="H46" s="996">
        <v>-3.75</v>
      </c>
      <c r="I46" s="996">
        <v>-4.5</v>
      </c>
      <c r="J46" s="958" t="s">
        <v>14</v>
      </c>
      <c r="K46" s="104"/>
      <c r="L46" s="104"/>
      <c r="M46" s="104"/>
      <c r="N46" s="104"/>
      <c r="O46" s="104"/>
      <c r="P46" s="104"/>
      <c r="Q46" s="104"/>
      <c r="S46" s="104"/>
      <c r="T46" s="104"/>
      <c r="U46" s="104"/>
      <c r="V46" s="104"/>
      <c r="W46" s="104"/>
      <c r="X46" s="104"/>
    </row>
    <row r="47" spans="1:24">
      <c r="A47" s="1815"/>
      <c r="B47" s="506" t="s">
        <v>28</v>
      </c>
      <c r="C47" s="995">
        <v>-2.5</v>
      </c>
      <c r="D47" s="996">
        <v>-2.875</v>
      </c>
      <c r="E47" s="996">
        <v>-2.875</v>
      </c>
      <c r="F47" s="996">
        <v>-3.375</v>
      </c>
      <c r="G47" s="996">
        <v>-3.75</v>
      </c>
      <c r="H47" s="996">
        <v>-5.5</v>
      </c>
      <c r="I47" s="996">
        <v>-6.5</v>
      </c>
      <c r="J47" s="958" t="s">
        <v>14</v>
      </c>
      <c r="K47" s="104"/>
      <c r="L47" s="104"/>
      <c r="M47" s="104"/>
      <c r="N47" s="104"/>
      <c r="O47" s="104"/>
      <c r="P47" s="104"/>
      <c r="Q47" s="104"/>
      <c r="S47" s="104"/>
      <c r="T47" s="104"/>
      <c r="U47" s="104"/>
      <c r="V47" s="104"/>
      <c r="W47" s="104"/>
      <c r="X47" s="104"/>
    </row>
    <row r="48" spans="1:24">
      <c r="A48" s="1815"/>
      <c r="B48" s="506" t="s">
        <v>87</v>
      </c>
      <c r="C48" s="995">
        <v>-4.25</v>
      </c>
      <c r="D48" s="996">
        <v>-4.5</v>
      </c>
      <c r="E48" s="996">
        <v>-4.5</v>
      </c>
      <c r="F48" s="996">
        <v>-5</v>
      </c>
      <c r="G48" s="996">
        <v>-5.5</v>
      </c>
      <c r="H48" s="996">
        <v>-6.5</v>
      </c>
      <c r="I48" s="996" t="s">
        <v>14</v>
      </c>
      <c r="J48" s="958" t="s">
        <v>14</v>
      </c>
      <c r="K48" s="104"/>
      <c r="L48" s="104"/>
      <c r="M48" s="104"/>
      <c r="N48" s="104"/>
      <c r="O48" s="104"/>
      <c r="P48" s="104"/>
      <c r="Q48" s="104"/>
      <c r="S48" s="104"/>
      <c r="T48" s="104"/>
      <c r="U48" s="104"/>
      <c r="V48" s="104"/>
      <c r="W48" s="104"/>
      <c r="X48" s="104"/>
    </row>
    <row r="49" spans="1:24">
      <c r="A49" s="1815"/>
      <c r="B49" s="558" t="s">
        <v>88</v>
      </c>
      <c r="C49" s="995">
        <v>-5.25</v>
      </c>
      <c r="D49" s="996">
        <v>-5.5</v>
      </c>
      <c r="E49" s="996">
        <v>-5.75</v>
      </c>
      <c r="F49" s="996">
        <v>-6.5</v>
      </c>
      <c r="G49" s="996" t="s">
        <v>14</v>
      </c>
      <c r="H49" s="996" t="s">
        <v>14</v>
      </c>
      <c r="I49" s="996" t="s">
        <v>14</v>
      </c>
      <c r="J49" s="958" t="s">
        <v>14</v>
      </c>
      <c r="K49" s="104"/>
      <c r="L49" s="104"/>
      <c r="M49" s="104"/>
      <c r="N49" s="104"/>
      <c r="O49" s="104"/>
      <c r="P49" s="104"/>
      <c r="Q49" s="104"/>
      <c r="S49" s="104"/>
      <c r="T49" s="104"/>
      <c r="U49" s="104"/>
      <c r="V49" s="104"/>
      <c r="W49" s="104"/>
      <c r="X49" s="104"/>
    </row>
    <row r="50" spans="1:24">
      <c r="A50" s="1814" t="s">
        <v>775</v>
      </c>
      <c r="B50" s="1666" t="s">
        <v>130</v>
      </c>
      <c r="C50" s="993">
        <v>0.625</v>
      </c>
      <c r="D50" s="993">
        <v>0.625</v>
      </c>
      <c r="E50" s="993">
        <v>0.625</v>
      </c>
      <c r="F50" s="993">
        <v>0.625</v>
      </c>
      <c r="G50" s="993">
        <v>0.625</v>
      </c>
      <c r="H50" s="993">
        <v>0.625</v>
      </c>
      <c r="I50" s="993">
        <v>0.625</v>
      </c>
      <c r="J50" s="1144">
        <v>0.5</v>
      </c>
      <c r="K50" s="104"/>
      <c r="L50" s="104"/>
      <c r="M50" s="104"/>
      <c r="N50" s="104"/>
      <c r="O50" s="104"/>
      <c r="P50" s="104"/>
      <c r="Q50" s="104"/>
    </row>
    <row r="51" spans="1:24">
      <c r="A51" s="1815"/>
      <c r="B51" s="173" t="s">
        <v>131</v>
      </c>
      <c r="C51" s="996">
        <v>0</v>
      </c>
      <c r="D51" s="996">
        <v>0</v>
      </c>
      <c r="E51" s="996">
        <v>0</v>
      </c>
      <c r="F51" s="996">
        <v>0</v>
      </c>
      <c r="G51" s="996">
        <v>0</v>
      </c>
      <c r="H51" s="996">
        <v>0</v>
      </c>
      <c r="I51" s="996">
        <v>0</v>
      </c>
      <c r="J51" s="1145">
        <v>0</v>
      </c>
      <c r="K51" s="104"/>
      <c r="L51" s="104"/>
      <c r="M51" s="104"/>
      <c r="N51" s="104"/>
      <c r="O51" s="104"/>
      <c r="P51" s="104"/>
      <c r="Q51" s="104"/>
    </row>
    <row r="52" spans="1:24">
      <c r="A52" s="1815"/>
      <c r="B52" s="173" t="s">
        <v>132</v>
      </c>
      <c r="C52" s="996">
        <v>-2.25</v>
      </c>
      <c r="D52" s="996">
        <v>-2.25</v>
      </c>
      <c r="E52" s="996">
        <v>-2.25</v>
      </c>
      <c r="F52" s="996">
        <v>-2.25</v>
      </c>
      <c r="G52" s="996">
        <v>-2.25</v>
      </c>
      <c r="H52" s="996">
        <v>-3.25</v>
      </c>
      <c r="I52" s="996" t="s">
        <v>14</v>
      </c>
      <c r="J52" s="1145" t="s">
        <v>14</v>
      </c>
      <c r="K52" s="104"/>
      <c r="L52" s="104"/>
      <c r="M52" s="104"/>
      <c r="N52" s="104"/>
      <c r="O52" s="104"/>
      <c r="P52" s="104"/>
      <c r="Q52" s="104"/>
    </row>
    <row r="53" spans="1:24">
      <c r="A53" s="1815"/>
      <c r="B53" s="173" t="s">
        <v>133</v>
      </c>
      <c r="C53" s="996">
        <v>-5.875</v>
      </c>
      <c r="D53" s="996">
        <v>-5.875</v>
      </c>
      <c r="E53" s="996">
        <v>-5.875</v>
      </c>
      <c r="F53" s="996">
        <v>-6.5</v>
      </c>
      <c r="G53" s="996">
        <v>-6.875</v>
      </c>
      <c r="H53" s="996">
        <v>-8.25</v>
      </c>
      <c r="I53" s="996" t="s">
        <v>14</v>
      </c>
      <c r="J53" s="1145" t="s">
        <v>14</v>
      </c>
      <c r="K53" s="104"/>
      <c r="L53" s="104"/>
      <c r="M53" s="104"/>
      <c r="N53" s="104"/>
      <c r="O53" s="104"/>
      <c r="P53" s="104"/>
      <c r="Q53" s="104"/>
    </row>
    <row r="54" spans="1:24">
      <c r="A54" s="1816"/>
      <c r="B54" s="508" t="s">
        <v>797</v>
      </c>
      <c r="C54" s="997">
        <v>-0.75</v>
      </c>
      <c r="D54" s="997">
        <v>-0.75</v>
      </c>
      <c r="E54" s="997">
        <v>-0.75</v>
      </c>
      <c r="F54" s="997">
        <v>-0.75</v>
      </c>
      <c r="G54" s="997">
        <v>-1</v>
      </c>
      <c r="H54" s="997">
        <v>-1.375</v>
      </c>
      <c r="I54" s="997">
        <v>-2.125</v>
      </c>
      <c r="J54" s="1146" t="s">
        <v>14</v>
      </c>
      <c r="K54" s="104"/>
      <c r="L54" s="104"/>
      <c r="M54" s="104"/>
      <c r="N54" s="104"/>
      <c r="O54" s="104"/>
      <c r="P54" s="104"/>
      <c r="Q54" s="104"/>
    </row>
    <row r="55" spans="1:24">
      <c r="A55" s="1665"/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</row>
    <row r="56" spans="1:24">
      <c r="A56" s="509"/>
      <c r="B56" s="517" t="s">
        <v>220</v>
      </c>
      <c r="C56" s="104"/>
      <c r="D56" s="104"/>
      <c r="E56" s="104"/>
      <c r="F56" s="104"/>
      <c r="G56" s="104"/>
      <c r="H56" s="104"/>
      <c r="L56" s="104"/>
      <c r="M56" s="104"/>
      <c r="N56" s="104"/>
    </row>
    <row r="57" spans="1:24">
      <c r="A57" s="3" t="s">
        <v>134</v>
      </c>
      <c r="J57" s="517"/>
    </row>
    <row r="58" spans="1:24">
      <c r="A58" s="100"/>
      <c r="B58" s="142" t="s">
        <v>349</v>
      </c>
      <c r="C58" s="504" t="s">
        <v>15</v>
      </c>
      <c r="D58" s="504" t="s">
        <v>16</v>
      </c>
      <c r="E58" s="504" t="s">
        <v>17</v>
      </c>
      <c r="F58" s="504" t="s">
        <v>18</v>
      </c>
      <c r="G58" s="504" t="s">
        <v>19</v>
      </c>
      <c r="H58" s="504" t="s">
        <v>20</v>
      </c>
      <c r="I58" s="504" t="s">
        <v>21</v>
      </c>
      <c r="J58" s="505" t="s">
        <v>22</v>
      </c>
    </row>
    <row r="59" spans="1:24" ht="15.75" thickBot="1">
      <c r="A59" s="1693" t="s">
        <v>77</v>
      </c>
      <c r="B59" s="1030" t="s">
        <v>79</v>
      </c>
      <c r="C59" s="997">
        <v>-0.25</v>
      </c>
      <c r="D59" s="997">
        <v>-0.25</v>
      </c>
      <c r="E59" s="997">
        <v>-0.25</v>
      </c>
      <c r="F59" s="997">
        <v>-0.25</v>
      </c>
      <c r="G59" s="997">
        <v>-0.25</v>
      </c>
      <c r="H59" s="997">
        <v>-0.25</v>
      </c>
      <c r="I59" s="997" t="s">
        <v>14</v>
      </c>
      <c r="J59" s="1146" t="s">
        <v>14</v>
      </c>
      <c r="K59" s="104"/>
      <c r="O59" s="104"/>
      <c r="P59" s="104"/>
      <c r="Q59" s="104"/>
    </row>
    <row r="60" spans="1:24">
      <c r="A60" s="1694" t="s">
        <v>81</v>
      </c>
      <c r="B60" s="1622" t="s">
        <v>142</v>
      </c>
      <c r="C60" s="996">
        <v>0</v>
      </c>
      <c r="D60" s="996">
        <v>0</v>
      </c>
      <c r="E60" s="996">
        <v>0</v>
      </c>
      <c r="F60" s="996">
        <v>0</v>
      </c>
      <c r="G60" s="996">
        <v>0</v>
      </c>
      <c r="H60" s="996">
        <v>0</v>
      </c>
      <c r="I60" s="996">
        <v>0</v>
      </c>
      <c r="J60" s="1145">
        <v>0</v>
      </c>
      <c r="K60" s="104"/>
      <c r="L60" s="104"/>
      <c r="M60" s="104"/>
      <c r="N60" s="104"/>
      <c r="O60" s="104"/>
      <c r="P60" s="104"/>
      <c r="Q60" s="104"/>
    </row>
    <row r="61" spans="1:24">
      <c r="A61" s="1695" t="s">
        <v>83</v>
      </c>
      <c r="B61" s="1624" t="s">
        <v>84</v>
      </c>
      <c r="C61" s="997">
        <v>-0.25</v>
      </c>
      <c r="D61" s="997">
        <v>-0.25</v>
      </c>
      <c r="E61" s="997">
        <v>-0.25</v>
      </c>
      <c r="F61" s="997">
        <v>-0.25</v>
      </c>
      <c r="G61" s="997">
        <v>-0.375</v>
      </c>
      <c r="H61" s="997">
        <v>-0.375</v>
      </c>
      <c r="I61" s="997" t="s">
        <v>14</v>
      </c>
      <c r="J61" s="1146" t="s">
        <v>14</v>
      </c>
      <c r="K61" s="104"/>
      <c r="L61" s="104"/>
      <c r="M61" s="104"/>
      <c r="N61" s="104"/>
      <c r="O61" s="104"/>
      <c r="P61" s="104"/>
      <c r="Q61" s="104"/>
    </row>
    <row r="62" spans="1:24">
      <c r="A62" s="1827" t="s">
        <v>52</v>
      </c>
      <c r="B62" s="1667" t="s">
        <v>143</v>
      </c>
      <c r="C62" s="996">
        <v>-0.75</v>
      </c>
      <c r="D62" s="996">
        <v>-0.75</v>
      </c>
      <c r="E62" s="996">
        <v>-0.875</v>
      </c>
      <c r="F62" s="996">
        <v>-0.875</v>
      </c>
      <c r="G62" s="996">
        <v>-0.875</v>
      </c>
      <c r="H62" s="996">
        <v>-1.75</v>
      </c>
      <c r="I62" s="996">
        <v>-2</v>
      </c>
      <c r="J62" s="994">
        <v>-4</v>
      </c>
      <c r="K62" s="104"/>
      <c r="L62" s="104"/>
      <c r="M62" s="104"/>
      <c r="N62" s="104"/>
      <c r="O62" s="104"/>
      <c r="P62" s="104"/>
      <c r="Q62" s="104"/>
    </row>
    <row r="63" spans="1:24">
      <c r="A63" s="1825"/>
      <c r="B63" s="1622" t="s">
        <v>144</v>
      </c>
      <c r="C63" s="996">
        <v>-0.25</v>
      </c>
      <c r="D63" s="996">
        <v>-0.25</v>
      </c>
      <c r="E63" s="996">
        <v>-0.25</v>
      </c>
      <c r="F63" s="996">
        <v>-0.25</v>
      </c>
      <c r="G63" s="996">
        <v>-0.25</v>
      </c>
      <c r="H63" s="996">
        <v>-0.25</v>
      </c>
      <c r="I63" s="996">
        <v>-0.5</v>
      </c>
      <c r="J63" s="958">
        <v>-0.5</v>
      </c>
      <c r="K63" s="104"/>
      <c r="L63" s="104"/>
      <c r="M63" s="104"/>
      <c r="N63" s="104"/>
      <c r="O63" s="104"/>
      <c r="P63" s="104"/>
      <c r="Q63" s="104"/>
    </row>
    <row r="64" spans="1:24">
      <c r="A64" s="1825"/>
      <c r="B64" s="1667" t="s">
        <v>145</v>
      </c>
      <c r="C64" s="996">
        <v>0</v>
      </c>
      <c r="D64" s="996">
        <v>0</v>
      </c>
      <c r="E64" s="996">
        <v>0</v>
      </c>
      <c r="F64" s="996">
        <v>0</v>
      </c>
      <c r="G64" s="996">
        <v>0</v>
      </c>
      <c r="H64" s="996">
        <v>0</v>
      </c>
      <c r="I64" s="996">
        <v>0</v>
      </c>
      <c r="J64" s="958">
        <v>0</v>
      </c>
      <c r="K64" s="104"/>
      <c r="L64" s="104"/>
      <c r="M64" s="104"/>
      <c r="N64" s="104"/>
      <c r="O64" s="104"/>
      <c r="P64" s="104"/>
      <c r="Q64" s="104"/>
    </row>
    <row r="65" spans="1:18">
      <c r="A65" s="1825"/>
      <c r="B65" s="1667" t="s">
        <v>146</v>
      </c>
      <c r="C65" s="996">
        <v>0</v>
      </c>
      <c r="D65" s="996">
        <v>0</v>
      </c>
      <c r="E65" s="996">
        <v>0</v>
      </c>
      <c r="F65" s="996">
        <v>0</v>
      </c>
      <c r="G65" s="996">
        <v>0</v>
      </c>
      <c r="H65" s="996">
        <v>0</v>
      </c>
      <c r="I65" s="996">
        <v>0</v>
      </c>
      <c r="J65" s="958">
        <v>0</v>
      </c>
      <c r="K65" s="104"/>
      <c r="L65" s="104"/>
      <c r="M65" s="104"/>
      <c r="N65" s="104"/>
      <c r="O65" s="104"/>
      <c r="P65" s="104"/>
      <c r="Q65" s="104"/>
    </row>
    <row r="66" spans="1:18">
      <c r="A66" s="1825"/>
      <c r="B66" s="1667" t="s">
        <v>147</v>
      </c>
      <c r="C66" s="996">
        <v>0</v>
      </c>
      <c r="D66" s="996">
        <v>0</v>
      </c>
      <c r="E66" s="996">
        <v>0</v>
      </c>
      <c r="F66" s="996">
        <v>0</v>
      </c>
      <c r="G66" s="996">
        <v>0</v>
      </c>
      <c r="H66" s="996">
        <v>0</v>
      </c>
      <c r="I66" s="996">
        <v>-0.5</v>
      </c>
      <c r="J66" s="1145" t="s">
        <v>14</v>
      </c>
      <c r="K66" s="104"/>
      <c r="L66" s="104"/>
      <c r="M66" s="104"/>
      <c r="N66" s="104"/>
      <c r="O66" s="104"/>
      <c r="P66" s="104"/>
      <c r="Q66" s="104"/>
    </row>
    <row r="67" spans="1:18">
      <c r="A67" s="1825"/>
      <c r="B67" s="1667" t="s">
        <v>148</v>
      </c>
      <c r="C67" s="996">
        <v>0</v>
      </c>
      <c r="D67" s="996">
        <v>0</v>
      </c>
      <c r="E67" s="996">
        <v>-0.125</v>
      </c>
      <c r="F67" s="996">
        <v>-0.125</v>
      </c>
      <c r="G67" s="996">
        <v>-0.25</v>
      </c>
      <c r="H67" s="996">
        <v>-0.5</v>
      </c>
      <c r="I67" s="996" t="s">
        <v>14</v>
      </c>
      <c r="J67" s="1145" t="s">
        <v>14</v>
      </c>
      <c r="K67" s="104"/>
      <c r="L67" s="104"/>
      <c r="M67" s="104"/>
      <c r="N67" s="104"/>
      <c r="O67" s="104"/>
      <c r="P67" s="104"/>
      <c r="Q67" s="104"/>
    </row>
    <row r="68" spans="1:18">
      <c r="A68" s="1825"/>
      <c r="B68" s="1667" t="s">
        <v>149</v>
      </c>
      <c r="C68" s="996">
        <v>-0.375</v>
      </c>
      <c r="D68" s="996">
        <v>-0.375</v>
      </c>
      <c r="E68" s="996">
        <v>-0.5</v>
      </c>
      <c r="F68" s="996">
        <v>-0.75</v>
      </c>
      <c r="G68" s="996">
        <v>-1</v>
      </c>
      <c r="H68" s="996" t="s">
        <v>14</v>
      </c>
      <c r="I68" s="996" t="s">
        <v>14</v>
      </c>
      <c r="J68" s="1145" t="s">
        <v>14</v>
      </c>
      <c r="K68" s="104"/>
      <c r="L68" s="104"/>
      <c r="M68" s="104"/>
      <c r="N68" s="104"/>
      <c r="O68" s="104"/>
      <c r="P68" s="104"/>
      <c r="Q68" s="104"/>
    </row>
    <row r="69" spans="1:18">
      <c r="A69" s="1825"/>
      <c r="B69" s="1667" t="s">
        <v>150</v>
      </c>
      <c r="C69" s="996">
        <v>-0.75</v>
      </c>
      <c r="D69" s="996">
        <v>-0.75</v>
      </c>
      <c r="E69" s="996">
        <v>-0.75</v>
      </c>
      <c r="F69" s="996">
        <v>-1.125</v>
      </c>
      <c r="G69" s="996">
        <v>-1.25</v>
      </c>
      <c r="H69" s="996" t="s">
        <v>14</v>
      </c>
      <c r="I69" s="996" t="s">
        <v>14</v>
      </c>
      <c r="J69" s="1145" t="s">
        <v>14</v>
      </c>
      <c r="K69" s="104"/>
      <c r="L69" s="104"/>
      <c r="M69" s="104"/>
      <c r="N69" s="104"/>
      <c r="O69" s="104"/>
      <c r="P69" s="104"/>
      <c r="Q69" s="104"/>
    </row>
    <row r="70" spans="1:18" ht="15.75" thickBot="1">
      <c r="A70" s="1825"/>
      <c r="B70" s="1667" t="s">
        <v>151</v>
      </c>
      <c r="C70" s="996">
        <v>-1.5</v>
      </c>
      <c r="D70" s="996">
        <v>-1.5</v>
      </c>
      <c r="E70" s="996">
        <v>-1.5</v>
      </c>
      <c r="F70" s="996">
        <v>-1.5</v>
      </c>
      <c r="G70" s="996">
        <v>-2</v>
      </c>
      <c r="H70" s="996" t="s">
        <v>14</v>
      </c>
      <c r="I70" s="996" t="s">
        <v>14</v>
      </c>
      <c r="J70" s="1145" t="s">
        <v>14</v>
      </c>
      <c r="K70" s="104"/>
      <c r="L70" s="104"/>
      <c r="M70" s="104"/>
      <c r="N70" s="104"/>
      <c r="O70" s="104"/>
      <c r="P70" s="104"/>
      <c r="Q70" s="104"/>
    </row>
    <row r="71" spans="1:18">
      <c r="A71" s="1834" t="s">
        <v>61</v>
      </c>
      <c r="B71" s="1668" t="s">
        <v>532</v>
      </c>
      <c r="C71" s="993">
        <v>-0.375</v>
      </c>
      <c r="D71" s="993">
        <v>-0.375</v>
      </c>
      <c r="E71" s="993">
        <v>-0.375</v>
      </c>
      <c r="F71" s="993">
        <v>-0.5</v>
      </c>
      <c r="G71" s="993">
        <v>-0.75</v>
      </c>
      <c r="H71" s="993">
        <v>-1.5</v>
      </c>
      <c r="I71" s="993" t="s">
        <v>14</v>
      </c>
      <c r="J71" s="1144" t="s">
        <v>14</v>
      </c>
      <c r="K71" s="104"/>
      <c r="L71" s="104"/>
      <c r="M71" s="104"/>
      <c r="N71" s="104"/>
      <c r="O71" s="104"/>
      <c r="P71" s="104"/>
      <c r="Q71" s="104"/>
    </row>
    <row r="72" spans="1:18">
      <c r="A72" s="1828"/>
      <c r="B72" s="1667" t="s">
        <v>531</v>
      </c>
      <c r="C72" s="996">
        <v>-0.75</v>
      </c>
      <c r="D72" s="996">
        <v>-0.75</v>
      </c>
      <c r="E72" s="996">
        <v>-0.75</v>
      </c>
      <c r="F72" s="996">
        <v>-0.875</v>
      </c>
      <c r="G72" s="996">
        <v>-1.25</v>
      </c>
      <c r="H72" s="996" t="s">
        <v>14</v>
      </c>
      <c r="I72" s="996" t="s">
        <v>14</v>
      </c>
      <c r="J72" s="1145" t="s">
        <v>14</v>
      </c>
      <c r="K72" s="104"/>
      <c r="L72" s="104"/>
      <c r="M72" s="104"/>
      <c r="N72" s="104"/>
      <c r="O72" s="104"/>
      <c r="P72" s="104"/>
      <c r="Q72" s="104"/>
    </row>
    <row r="73" spans="1:18" ht="15.75" thickBot="1">
      <c r="A73" s="1835"/>
      <c r="B73" s="1669" t="s">
        <v>798</v>
      </c>
      <c r="C73" s="997">
        <v>-0.625</v>
      </c>
      <c r="D73" s="997">
        <v>-0.625</v>
      </c>
      <c r="E73" s="997">
        <v>-0.625</v>
      </c>
      <c r="F73" s="997">
        <v>-0.75</v>
      </c>
      <c r="G73" s="997">
        <v>-1.25</v>
      </c>
      <c r="H73" s="997">
        <v>-2</v>
      </c>
      <c r="I73" s="997" t="s">
        <v>14</v>
      </c>
      <c r="J73" s="1146" t="s">
        <v>14</v>
      </c>
      <c r="K73" s="104"/>
      <c r="L73" s="104"/>
      <c r="M73" s="104"/>
      <c r="N73" s="104"/>
      <c r="O73" s="104"/>
      <c r="P73" s="104"/>
      <c r="Q73" s="104"/>
    </row>
    <row r="74" spans="1:18">
      <c r="A74" s="1828" t="s">
        <v>67</v>
      </c>
      <c r="B74" s="1667" t="s">
        <v>68</v>
      </c>
      <c r="C74" s="996">
        <v>-0.125</v>
      </c>
      <c r="D74" s="996">
        <v>-0.125</v>
      </c>
      <c r="E74" s="996">
        <v>-0.125</v>
      </c>
      <c r="F74" s="996">
        <v>-0.25</v>
      </c>
      <c r="G74" s="996">
        <v>-0.5</v>
      </c>
      <c r="H74" s="996">
        <v>-0.75</v>
      </c>
      <c r="I74" s="996">
        <v>-1.5</v>
      </c>
      <c r="J74" s="1145">
        <v>-3.5</v>
      </c>
      <c r="K74" s="104"/>
      <c r="L74" s="104"/>
      <c r="M74" s="104"/>
      <c r="N74" s="104"/>
      <c r="O74" s="104"/>
      <c r="P74" s="104"/>
      <c r="Q74" s="104"/>
    </row>
    <row r="75" spans="1:18">
      <c r="A75" s="1828"/>
      <c r="B75" s="1622" t="s">
        <v>209</v>
      </c>
      <c r="C75" s="996">
        <v>-1.375</v>
      </c>
      <c r="D75" s="996">
        <v>-1.375</v>
      </c>
      <c r="E75" s="996">
        <v>-1.375</v>
      </c>
      <c r="F75" s="996">
        <v>-1.375</v>
      </c>
      <c r="G75" s="996">
        <v>-1.375</v>
      </c>
      <c r="H75" s="996">
        <v>-1.375</v>
      </c>
      <c r="I75" s="996" t="s">
        <v>14</v>
      </c>
      <c r="J75" s="1145" t="s">
        <v>14</v>
      </c>
      <c r="K75" s="104"/>
      <c r="L75" s="104"/>
      <c r="M75" s="104"/>
      <c r="N75" s="104"/>
      <c r="O75" s="104"/>
      <c r="P75" s="104"/>
      <c r="Q75" s="104"/>
    </row>
    <row r="76" spans="1:18">
      <c r="A76" s="1828"/>
      <c r="B76" s="1001" t="s">
        <v>299</v>
      </c>
      <c r="C76" s="996">
        <v>-1.375</v>
      </c>
      <c r="D76" s="996">
        <v>-1.375</v>
      </c>
      <c r="E76" s="996">
        <v>-1.375</v>
      </c>
      <c r="F76" s="996">
        <v>-1.375</v>
      </c>
      <c r="G76" s="996">
        <v>-1.375</v>
      </c>
      <c r="H76" s="996">
        <v>-1.375</v>
      </c>
      <c r="I76" s="996">
        <v>-1.75</v>
      </c>
      <c r="J76" s="1145">
        <v>-3.75</v>
      </c>
      <c r="K76" s="104"/>
      <c r="L76" s="104"/>
      <c r="M76" s="104"/>
      <c r="N76" s="104"/>
      <c r="O76" s="104"/>
      <c r="P76" s="104"/>
      <c r="Q76" s="104"/>
    </row>
    <row r="77" spans="1:18">
      <c r="A77" s="1829"/>
      <c r="B77" s="1669" t="s">
        <v>69</v>
      </c>
      <c r="C77" s="997">
        <v>-0.5</v>
      </c>
      <c r="D77" s="997">
        <v>-0.5</v>
      </c>
      <c r="E77" s="997">
        <v>-0.5</v>
      </c>
      <c r="F77" s="997">
        <v>-0.5</v>
      </c>
      <c r="G77" s="997">
        <v>-0.625</v>
      </c>
      <c r="H77" s="997">
        <v>-0.75</v>
      </c>
      <c r="I77" s="997">
        <v>-1.5</v>
      </c>
      <c r="J77" s="1146">
        <v>-4</v>
      </c>
      <c r="K77" s="104"/>
      <c r="L77" s="104"/>
      <c r="M77" s="104"/>
      <c r="N77" s="104"/>
      <c r="O77" s="104"/>
      <c r="P77" s="104"/>
      <c r="Q77" s="104"/>
    </row>
    <row r="78" spans="1:18">
      <c r="A78" s="1827" t="s">
        <v>70</v>
      </c>
      <c r="B78" s="1622" t="s">
        <v>154</v>
      </c>
      <c r="C78" s="996">
        <v>-0.25</v>
      </c>
      <c r="D78" s="996">
        <v>-0.25</v>
      </c>
      <c r="E78" s="996">
        <v>-0.25</v>
      </c>
      <c r="F78" s="996">
        <v>-0.25</v>
      </c>
      <c r="G78" s="996">
        <v>-0.25</v>
      </c>
      <c r="H78" s="996">
        <v>-0.375</v>
      </c>
      <c r="I78" s="996">
        <v>-0.5</v>
      </c>
      <c r="J78" s="1145">
        <v>-0.5</v>
      </c>
      <c r="K78" s="104"/>
      <c r="L78" s="104"/>
      <c r="M78" s="104"/>
      <c r="N78" s="104"/>
      <c r="O78" s="104"/>
      <c r="P78" s="104"/>
      <c r="Q78" s="104"/>
    </row>
    <row r="79" spans="1:18">
      <c r="A79" s="1826"/>
      <c r="B79" s="1622" t="s">
        <v>155</v>
      </c>
      <c r="C79" s="996">
        <v>-0.5</v>
      </c>
      <c r="D79" s="996">
        <v>-0.5</v>
      </c>
      <c r="E79" s="996">
        <v>-0.5</v>
      </c>
      <c r="F79" s="996">
        <v>-0.5</v>
      </c>
      <c r="G79" s="996">
        <v>-0.625</v>
      </c>
      <c r="H79" s="996">
        <v>-0.75</v>
      </c>
      <c r="I79" s="996">
        <v>-1</v>
      </c>
      <c r="J79" s="1146">
        <v>-1.5</v>
      </c>
      <c r="K79" s="104"/>
      <c r="L79" s="104"/>
      <c r="M79" s="104"/>
      <c r="N79" s="104"/>
      <c r="O79" s="104"/>
      <c r="P79" s="104"/>
      <c r="Q79" s="104"/>
    </row>
    <row r="80" spans="1:18">
      <c r="A80" s="1696"/>
      <c r="B80" s="1623" t="s">
        <v>112</v>
      </c>
      <c r="C80" s="993">
        <v>1.25</v>
      </c>
      <c r="D80" s="993">
        <v>1.25</v>
      </c>
      <c r="E80" s="993">
        <v>1.25</v>
      </c>
      <c r="F80" s="993">
        <v>1.25</v>
      </c>
      <c r="G80" s="993">
        <v>1.25</v>
      </c>
      <c r="H80" s="993">
        <v>1</v>
      </c>
      <c r="I80" s="993">
        <v>1</v>
      </c>
      <c r="J80" s="994">
        <v>1</v>
      </c>
      <c r="K80" s="104"/>
      <c r="L80" s="104"/>
      <c r="M80" s="104"/>
      <c r="N80" s="104"/>
      <c r="O80" s="104"/>
      <c r="P80" s="104"/>
      <c r="Q80" s="104"/>
      <c r="R80" s="104"/>
    </row>
    <row r="81" spans="1:18">
      <c r="A81" s="1697" t="s">
        <v>156</v>
      </c>
      <c r="B81" s="1622" t="s">
        <v>113</v>
      </c>
      <c r="C81" s="996">
        <v>0.75</v>
      </c>
      <c r="D81" s="996">
        <v>0.75</v>
      </c>
      <c r="E81" s="996">
        <v>0.75</v>
      </c>
      <c r="F81" s="996">
        <v>0.75</v>
      </c>
      <c r="G81" s="996">
        <v>0.75</v>
      </c>
      <c r="H81" s="996">
        <v>0.625</v>
      </c>
      <c r="I81" s="996">
        <v>0.625</v>
      </c>
      <c r="J81" s="958">
        <v>0.625</v>
      </c>
      <c r="K81" s="104"/>
      <c r="L81" s="104"/>
      <c r="M81" s="104"/>
      <c r="N81" s="104"/>
      <c r="O81" s="104"/>
      <c r="P81" s="104"/>
      <c r="Q81" s="104"/>
      <c r="R81" s="104"/>
    </row>
    <row r="82" spans="1:18">
      <c r="A82" s="1691" t="s">
        <v>157</v>
      </c>
      <c r="B82" s="1622" t="s">
        <v>7</v>
      </c>
      <c r="C82" s="996">
        <v>0.625</v>
      </c>
      <c r="D82" s="996">
        <v>0.625</v>
      </c>
      <c r="E82" s="996">
        <v>0.625</v>
      </c>
      <c r="F82" s="996">
        <v>0.625</v>
      </c>
      <c r="G82" s="996">
        <v>0.625</v>
      </c>
      <c r="H82" s="996">
        <v>0.5</v>
      </c>
      <c r="I82" s="996">
        <v>0.5</v>
      </c>
      <c r="J82" s="958">
        <v>0.5</v>
      </c>
      <c r="K82" s="104"/>
      <c r="L82" s="104"/>
      <c r="M82" s="104"/>
      <c r="N82" s="104"/>
      <c r="O82" s="104"/>
      <c r="P82" s="104"/>
      <c r="Q82" s="104"/>
      <c r="R82" s="104"/>
    </row>
    <row r="83" spans="1:18">
      <c r="A83" s="1691" t="s">
        <v>158</v>
      </c>
      <c r="B83" s="1622" t="s">
        <v>9</v>
      </c>
      <c r="C83" s="996">
        <v>0.125</v>
      </c>
      <c r="D83" s="996">
        <v>0.125</v>
      </c>
      <c r="E83" s="996">
        <v>0.125</v>
      </c>
      <c r="F83" s="996">
        <v>0.125</v>
      </c>
      <c r="G83" s="996">
        <v>0.125</v>
      </c>
      <c r="H83" s="996">
        <v>0</v>
      </c>
      <c r="I83" s="996">
        <v>0</v>
      </c>
      <c r="J83" s="958">
        <v>0</v>
      </c>
      <c r="K83" s="104"/>
      <c r="L83" s="104"/>
      <c r="M83" s="104"/>
      <c r="N83" s="104"/>
      <c r="O83" s="104"/>
      <c r="P83" s="104"/>
      <c r="Q83" s="104"/>
      <c r="R83" s="104"/>
    </row>
    <row r="84" spans="1:18">
      <c r="A84" s="1691"/>
      <c r="B84" s="1622" t="s">
        <v>11</v>
      </c>
      <c r="C84" s="996">
        <v>-0.5</v>
      </c>
      <c r="D84" s="996">
        <v>-0.5</v>
      </c>
      <c r="E84" s="996">
        <v>-0.5</v>
      </c>
      <c r="F84" s="996">
        <v>-0.5</v>
      </c>
      <c r="G84" s="996">
        <v>-0.50000000000000022</v>
      </c>
      <c r="H84" s="996">
        <v>-0.50000000000000022</v>
      </c>
      <c r="I84" s="996">
        <v>-0.50000000000000022</v>
      </c>
      <c r="J84" s="958">
        <v>-0.50000000000000022</v>
      </c>
      <c r="K84" s="104"/>
      <c r="L84" s="104"/>
      <c r="M84" s="104"/>
      <c r="N84" s="104"/>
      <c r="O84" s="104"/>
      <c r="P84" s="104"/>
      <c r="Q84" s="104"/>
    </row>
    <row r="85" spans="1:18" ht="15.75" thickBot="1">
      <c r="A85" s="1691"/>
      <c r="B85" s="1622" t="s">
        <v>114</v>
      </c>
      <c r="C85" s="996">
        <v>-1.0000000000000002</v>
      </c>
      <c r="D85" s="996">
        <v>-1.0000000000000002</v>
      </c>
      <c r="E85" s="996">
        <v>-1</v>
      </c>
      <c r="F85" s="996">
        <v>-1</v>
      </c>
      <c r="G85" s="996">
        <v>-1</v>
      </c>
      <c r="H85" s="996">
        <v>-1</v>
      </c>
      <c r="I85" s="996">
        <v>-1</v>
      </c>
      <c r="J85" s="958">
        <v>-1</v>
      </c>
      <c r="K85" s="104"/>
      <c r="L85" s="104"/>
      <c r="M85" s="104"/>
      <c r="N85" s="104"/>
      <c r="O85" s="104"/>
      <c r="P85" s="104"/>
      <c r="Q85" s="104"/>
    </row>
    <row r="86" spans="1:18">
      <c r="A86" s="1690" t="s">
        <v>771</v>
      </c>
      <c r="B86" s="1688" t="s">
        <v>112</v>
      </c>
      <c r="C86" s="993">
        <v>0.875</v>
      </c>
      <c r="D86" s="993">
        <v>0.875</v>
      </c>
      <c r="E86" s="993">
        <v>0.875</v>
      </c>
      <c r="F86" s="993">
        <v>0.875</v>
      </c>
      <c r="G86" s="993">
        <v>0.875</v>
      </c>
      <c r="H86" s="993">
        <v>0.625</v>
      </c>
      <c r="I86" s="993">
        <v>0.625</v>
      </c>
      <c r="J86" s="994">
        <v>0.625</v>
      </c>
      <c r="K86" s="104"/>
      <c r="L86" s="104"/>
      <c r="M86" s="104"/>
      <c r="N86" s="104"/>
      <c r="O86" s="104"/>
      <c r="P86" s="104"/>
      <c r="Q86" s="104"/>
    </row>
    <row r="87" spans="1:18">
      <c r="A87" s="1691" t="s">
        <v>273</v>
      </c>
      <c r="B87" s="1687" t="s">
        <v>113</v>
      </c>
      <c r="C87" s="996">
        <v>0.375</v>
      </c>
      <c r="D87" s="996">
        <v>0.375</v>
      </c>
      <c r="E87" s="996">
        <v>0.375</v>
      </c>
      <c r="F87" s="996">
        <v>0.375</v>
      </c>
      <c r="G87" s="996">
        <v>0.375</v>
      </c>
      <c r="H87" s="996">
        <v>0.25</v>
      </c>
      <c r="I87" s="996">
        <v>0.25</v>
      </c>
      <c r="J87" s="958">
        <v>0.25</v>
      </c>
      <c r="K87" s="104"/>
      <c r="L87" s="104"/>
      <c r="M87" s="104"/>
      <c r="N87" s="104"/>
      <c r="O87" s="104"/>
      <c r="P87" s="104"/>
      <c r="Q87" s="104"/>
    </row>
    <row r="88" spans="1:18">
      <c r="A88" s="1691" t="s">
        <v>772</v>
      </c>
      <c r="B88" s="1687" t="s">
        <v>7</v>
      </c>
      <c r="C88" s="996">
        <v>0.25</v>
      </c>
      <c r="D88" s="996">
        <v>0.25</v>
      </c>
      <c r="E88" s="996">
        <v>0.25</v>
      </c>
      <c r="F88" s="996">
        <v>0.25</v>
      </c>
      <c r="G88" s="996">
        <v>0.25</v>
      </c>
      <c r="H88" s="996">
        <v>0.125</v>
      </c>
      <c r="I88" s="996">
        <v>0.125</v>
      </c>
      <c r="J88" s="958">
        <v>0.125</v>
      </c>
      <c r="K88" s="104"/>
      <c r="L88" s="104"/>
      <c r="M88" s="104"/>
      <c r="N88" s="104"/>
      <c r="O88" s="104"/>
      <c r="P88" s="104"/>
      <c r="Q88" s="104"/>
    </row>
    <row r="89" spans="1:18">
      <c r="A89" s="1691" t="s">
        <v>235</v>
      </c>
      <c r="B89" s="1687" t="s">
        <v>9</v>
      </c>
      <c r="C89" s="996">
        <v>-0.25</v>
      </c>
      <c r="D89" s="996">
        <v>-0.25</v>
      </c>
      <c r="E89" s="996">
        <v>-0.25</v>
      </c>
      <c r="F89" s="996">
        <v>-0.25</v>
      </c>
      <c r="G89" s="996">
        <v>-0.25</v>
      </c>
      <c r="H89" s="996">
        <v>-0.375</v>
      </c>
      <c r="I89" s="996">
        <v>-0.375</v>
      </c>
      <c r="J89" s="958">
        <v>-0.375</v>
      </c>
      <c r="K89" s="104"/>
      <c r="L89" s="104"/>
      <c r="M89" s="104"/>
      <c r="N89" s="104"/>
      <c r="O89" s="104"/>
      <c r="P89" s="104"/>
      <c r="Q89" s="104"/>
    </row>
    <row r="90" spans="1:18">
      <c r="A90" s="1691" t="s">
        <v>773</v>
      </c>
      <c r="B90" s="1687" t="s">
        <v>11</v>
      </c>
      <c r="C90" s="996">
        <v>-0.875</v>
      </c>
      <c r="D90" s="996">
        <v>-0.875</v>
      </c>
      <c r="E90" s="996">
        <v>-0.875</v>
      </c>
      <c r="F90" s="996">
        <v>-0.875</v>
      </c>
      <c r="G90" s="996">
        <v>-0.87500000000000022</v>
      </c>
      <c r="H90" s="996">
        <v>-0.87500000000000022</v>
      </c>
      <c r="I90" s="996">
        <v>-0.87500000000000022</v>
      </c>
      <c r="J90" s="958">
        <v>-0.87500000000000022</v>
      </c>
      <c r="K90" s="104"/>
      <c r="L90" s="104"/>
      <c r="M90" s="104"/>
      <c r="N90" s="104"/>
      <c r="O90" s="104"/>
      <c r="P90" s="104"/>
      <c r="Q90" s="104"/>
    </row>
    <row r="91" spans="1:18" ht="15.75" thickBot="1">
      <c r="A91" s="1692"/>
      <c r="B91" s="1689" t="s">
        <v>114</v>
      </c>
      <c r="C91" s="997">
        <v>-1.0000000000000002</v>
      </c>
      <c r="D91" s="997">
        <v>-1.0000000000000002</v>
      </c>
      <c r="E91" s="997">
        <v>-1</v>
      </c>
      <c r="F91" s="997">
        <v>-1</v>
      </c>
      <c r="G91" s="997">
        <v>-1</v>
      </c>
      <c r="H91" s="997">
        <v>-1</v>
      </c>
      <c r="I91" s="997">
        <v>-1</v>
      </c>
      <c r="J91" s="998">
        <v>-1</v>
      </c>
      <c r="K91" s="104"/>
      <c r="L91" s="104"/>
      <c r="M91" s="104"/>
      <c r="N91" s="104"/>
      <c r="O91" s="104"/>
      <c r="P91" s="104"/>
      <c r="Q91" s="104"/>
    </row>
    <row r="92" spans="1:18">
      <c r="A92" s="1825" t="s">
        <v>73</v>
      </c>
      <c r="B92" s="1622" t="s">
        <v>74</v>
      </c>
      <c r="C92" s="996">
        <v>-0.25</v>
      </c>
      <c r="D92" s="996">
        <v>-0.25</v>
      </c>
      <c r="E92" s="996">
        <v>-0.25</v>
      </c>
      <c r="F92" s="996">
        <v>-0.25</v>
      </c>
      <c r="G92" s="996">
        <v>-0.25</v>
      </c>
      <c r="H92" s="996">
        <v>-0.25</v>
      </c>
      <c r="I92" s="996">
        <v>-0.25</v>
      </c>
      <c r="J92" s="1145" t="s">
        <v>14</v>
      </c>
      <c r="K92" s="104"/>
      <c r="L92" s="104"/>
      <c r="M92" s="104"/>
      <c r="N92" s="104"/>
      <c r="O92" s="104"/>
      <c r="P92" s="104"/>
      <c r="Q92" s="104"/>
    </row>
    <row r="93" spans="1:18">
      <c r="A93" s="1825"/>
      <c r="B93" s="1622" t="s">
        <v>187</v>
      </c>
      <c r="C93" s="996">
        <v>-0.25</v>
      </c>
      <c r="D93" s="996">
        <v>-0.25</v>
      </c>
      <c r="E93" s="996">
        <v>-0.25</v>
      </c>
      <c r="F93" s="996">
        <v>-0.25</v>
      </c>
      <c r="G93" s="996">
        <v>-0.25</v>
      </c>
      <c r="H93" s="996">
        <v>-0.25</v>
      </c>
      <c r="I93" s="996">
        <v>-0.25</v>
      </c>
      <c r="J93" s="1145">
        <v>-0.25</v>
      </c>
      <c r="K93" s="104"/>
      <c r="L93" s="104"/>
      <c r="M93" s="104"/>
      <c r="N93" s="104"/>
      <c r="O93" s="104"/>
      <c r="P93" s="104"/>
      <c r="Q93" s="104"/>
    </row>
    <row r="94" spans="1:18">
      <c r="A94" s="1826"/>
      <c r="B94" s="1624" t="s">
        <v>539</v>
      </c>
      <c r="C94" s="997">
        <v>-1</v>
      </c>
      <c r="D94" s="997">
        <v>-1</v>
      </c>
      <c r="E94" s="997">
        <v>-1</v>
      </c>
      <c r="F94" s="997">
        <v>-1</v>
      </c>
      <c r="G94" s="997">
        <v>-1</v>
      </c>
      <c r="H94" s="997">
        <v>-1</v>
      </c>
      <c r="I94" s="997">
        <v>-1</v>
      </c>
      <c r="J94" s="1684">
        <v>-1</v>
      </c>
      <c r="K94" s="104"/>
      <c r="L94" s="104"/>
      <c r="M94" s="104"/>
      <c r="N94" s="104"/>
      <c r="O94" s="104"/>
      <c r="P94" s="104"/>
      <c r="Q94" s="104"/>
    </row>
    <row r="95" spans="1:18" ht="15.75" thickBot="1">
      <c r="A95" s="1698" t="s">
        <v>152</v>
      </c>
      <c r="B95" s="1669" t="s">
        <v>153</v>
      </c>
      <c r="C95" s="997">
        <v>0</v>
      </c>
      <c r="D95" s="997">
        <v>0</v>
      </c>
      <c r="E95" s="997">
        <v>0</v>
      </c>
      <c r="F95" s="997">
        <v>0</v>
      </c>
      <c r="G95" s="997">
        <v>0</v>
      </c>
      <c r="H95" s="997">
        <v>-0.25</v>
      </c>
      <c r="I95" s="997">
        <v>-0.5</v>
      </c>
      <c r="J95" s="1147">
        <v>-0.5</v>
      </c>
      <c r="K95" s="104"/>
      <c r="L95" s="104"/>
      <c r="M95" s="104"/>
      <c r="N95" s="104"/>
      <c r="O95" s="104"/>
      <c r="P95" s="104"/>
      <c r="Q95" s="104"/>
    </row>
    <row r="96" spans="1:18">
      <c r="L96" s="104"/>
      <c r="M96" s="104"/>
      <c r="N96" s="104"/>
    </row>
  </sheetData>
  <mergeCells count="16">
    <mergeCell ref="A50:A54"/>
    <mergeCell ref="A92:A94"/>
    <mergeCell ref="C2:J2"/>
    <mergeCell ref="B7:D7"/>
    <mergeCell ref="A78:A79"/>
    <mergeCell ref="F17:H17"/>
    <mergeCell ref="F18:H18"/>
    <mergeCell ref="A41:A49"/>
    <mergeCell ref="A62:A70"/>
    <mergeCell ref="A74:A77"/>
    <mergeCell ref="F32:H32"/>
    <mergeCell ref="H7:I7"/>
    <mergeCell ref="F7:G7"/>
    <mergeCell ref="F20:H20"/>
    <mergeCell ref="F21:H21"/>
    <mergeCell ref="A71:A73"/>
  </mergeCells>
  <dataValidations disablePrompts="1" count="4">
    <dataValidation type="list" allowBlank="1" showInputMessage="1" showErrorMessage="1" sqref="M13" xr:uid="{B890BCDD-01A2-4D01-9CA3-319D598C2F6B}">
      <formula1>$B$41:$J$41</formula1>
    </dataValidation>
    <dataValidation type="list" allowBlank="1" showInputMessage="1" showErrorMessage="1" sqref="M12" xr:uid="{D15C3C58-8178-4A1F-A1F5-37823B9B27ED}">
      <formula1>$A$9:$A$37</formula1>
    </dataValidation>
    <dataValidation type="list" allowBlank="1" showInputMessage="1" showErrorMessage="1" sqref="M11" xr:uid="{7C67C6B8-E250-4F8C-9FFE-1D2242E7EAA4}">
      <formula1>$B$8:$D$8</formula1>
    </dataValidation>
    <dataValidation type="list" allowBlank="1" showInputMessage="1" showErrorMessage="1" sqref="M14" xr:uid="{2ABF52C8-E88E-4879-A0B3-D48860B8F491}">
      <formula1>$B$41:$B$49</formula1>
    </dataValidation>
  </dataValidations>
  <pageMargins left="0.7" right="0.7" top="0.75" bottom="0.75" header="0.3" footer="0.3"/>
  <pageSetup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6">
        <x14:dataValidation type="list" allowBlank="1" showInputMessage="1" showErrorMessage="1" xr:uid="{22B6C7D7-7594-4CCC-A090-283AC1830DE5}">
          <x14:formula1>
            <xm:f>margins!$A$116:$A$117</xm:f>
          </x14:formula1>
          <xm:sqref>M16</xm:sqref>
        </x14:dataValidation>
        <x14:dataValidation type="list" allowBlank="1" showInputMessage="1" showErrorMessage="1" xr:uid="{F66C5E66-11A9-442A-B6B7-D5E76CA8AA84}">
          <x14:formula1>
            <xm:f>margins!$A$119:$A$121</xm:f>
          </x14:formula1>
          <xm:sqref>M17</xm:sqref>
        </x14:dataValidation>
        <x14:dataValidation type="list" allowBlank="1" showInputMessage="1" showErrorMessage="1" xr:uid="{710342AC-956F-435B-9969-8C3A071A8149}">
          <x14:formula1>
            <xm:f>margins!$A$124:$A$127</xm:f>
          </x14:formula1>
          <xm:sqref>M19</xm:sqref>
        </x14:dataValidation>
        <x14:dataValidation type="list" allowBlank="1" showInputMessage="1" showErrorMessage="1" xr:uid="{FC0AF573-D643-4420-94CD-A354F63E2F2A}">
          <x14:formula1>
            <xm:f>margins!$A$129:$A$133</xm:f>
          </x14:formula1>
          <xm:sqref>M20</xm:sqref>
        </x14:dataValidation>
        <x14:dataValidation type="list" allowBlank="1" showInputMessage="1" showErrorMessage="1" xr:uid="{379A8267-7342-48BF-A023-A5D925229DA8}">
          <x14:formula1>
            <xm:f>margins!$C$119:$C$122</xm:f>
          </x14:formula1>
          <xm:sqref>M29</xm:sqref>
        </x14:dataValidation>
        <x14:dataValidation type="list" allowBlank="1" showInputMessage="1" showErrorMessage="1" xr:uid="{1FE2B8EA-994E-46E9-8B61-CAF7296694D9}">
          <x14:formula1>
            <xm:f>margins!$A$135:$A$136</xm:f>
          </x14:formula1>
          <xm:sqref>M27</xm:sqref>
        </x14:dataValidation>
        <x14:dataValidation type="list" allowBlank="1" showInputMessage="1" showErrorMessage="1" xr:uid="{50141A6D-F6B4-478F-8427-FB346A905A9F}">
          <x14:formula1>
            <xm:f>margins!$A$141:$A$142</xm:f>
          </x14:formula1>
          <xm:sqref>M22</xm:sqref>
        </x14:dataValidation>
        <x14:dataValidation type="list" allowBlank="1" showInputMessage="1" showErrorMessage="1" xr:uid="{35EF8DEC-A0B3-4091-93D2-75547DD03784}">
          <x14:formula1>
            <xm:f>margins!$A$138:$A$139</xm:f>
          </x14:formula1>
          <xm:sqref>M21</xm:sqref>
        </x14:dataValidation>
        <x14:dataValidation type="list" allowBlank="1" showInputMessage="1" showErrorMessage="1" xr:uid="{76796C47-7037-4D94-9B67-9A6EC998E07D}">
          <x14:formula1>
            <xm:f>margins!$A$196:$A$201</xm:f>
          </x14:formula1>
          <xm:sqref>M15</xm:sqref>
        </x14:dataValidation>
        <x14:dataValidation type="list" allowBlank="1" showInputMessage="1" showErrorMessage="1" xr:uid="{E91E61E2-51C2-4D1E-9242-E05835D14678}">
          <x14:formula1>
            <xm:f>margins!$A$144:$A$150</xm:f>
          </x14:formula1>
          <xm:sqref>M23</xm:sqref>
        </x14:dataValidation>
        <x14:dataValidation type="list" allowBlank="1" showInputMessage="1" showErrorMessage="1" xr:uid="{A0EEC157-7802-4BE3-9928-EC12D38FDB1F}">
          <x14:formula1>
            <xm:f>margins!$A$169:$A$175</xm:f>
          </x14:formula1>
          <xm:sqref>M24</xm:sqref>
        </x14:dataValidation>
        <x14:dataValidation type="list" allowBlank="1" showInputMessage="1" showErrorMessage="1" xr:uid="{464C99E1-4131-4FEB-BFE0-C23C7AE75708}">
          <x14:formula1>
            <xm:f>margins!$A$155:$A$156</xm:f>
          </x14:formula1>
          <xm:sqref>M25</xm:sqref>
        </x14:dataValidation>
        <x14:dataValidation type="list" allowBlank="1" showInputMessage="1" showErrorMessage="1" xr:uid="{C48282D6-1497-46EA-A50A-05806F23034B}">
          <x14:formula1>
            <xm:f>margins!$A$183:$A$184</xm:f>
          </x14:formula1>
          <xm:sqref>M26</xm:sqref>
        </x14:dataValidation>
        <x14:dataValidation type="list" allowBlank="1" showInputMessage="1" showErrorMessage="1" xr:uid="{8A901F16-9A61-47E0-B39E-656389B6321A}">
          <x14:formula1>
            <xm:f>margins!$A$158:$A$167</xm:f>
          </x14:formula1>
          <xm:sqref>M18</xm:sqref>
        </x14:dataValidation>
        <x14:dataValidation type="list" allowBlank="1" showInputMessage="1" showErrorMessage="1" xr:uid="{4B7ECCD1-9131-4691-A3E8-0662A3C0F3F1}">
          <x14:formula1>
            <xm:f>margins!$A$189:$A$190</xm:f>
          </x14:formula1>
          <xm:sqref>M28</xm:sqref>
        </x14:dataValidation>
        <x14:dataValidation type="list" allowBlank="1" showInputMessage="1" showErrorMessage="1" xr:uid="{83F8EDD1-391E-4775-94D0-828C314E6B85}">
          <x14:formula1>
            <xm:f>margins!$A$203:$A$207</xm:f>
          </x14:formula1>
          <xm:sqref>M30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39FA6-EF3D-48A0-A6A0-A1482286D047}">
  <sheetPr codeName="Sheet30">
    <tabColor rgb="FF00B050"/>
  </sheetPr>
  <dimension ref="A1:Q124"/>
  <sheetViews>
    <sheetView view="pageBreakPreview" topLeftCell="A3" zoomScale="90" zoomScaleNormal="100" zoomScaleSheetLayoutView="90" workbookViewId="0">
      <selection activeCell="A12" sqref="A12:Q13"/>
    </sheetView>
  </sheetViews>
  <sheetFormatPr defaultRowHeight="15"/>
  <cols>
    <col min="1" max="1" width="3.5703125" style="1197" customWidth="1"/>
    <col min="2" max="2" width="17.7109375" style="1196" customWidth="1"/>
    <col min="3" max="4" width="13.7109375" style="1196" customWidth="1"/>
    <col min="5" max="5" width="1.5703125" style="1196" customWidth="1"/>
    <col min="6" max="6" width="13.85546875" style="1196" customWidth="1"/>
    <col min="7" max="8" width="13.7109375" style="1196" customWidth="1"/>
    <col min="9" max="9" width="1.5703125" style="1196" customWidth="1"/>
    <col min="10" max="11" width="13.7109375" style="1196" customWidth="1"/>
    <col min="12" max="12" width="16.5703125" style="1196" customWidth="1"/>
    <col min="13" max="13" width="1.42578125" style="1196" customWidth="1"/>
    <col min="14" max="16" width="13.7109375" style="1196" customWidth="1"/>
    <col min="17" max="17" width="2" style="1196" customWidth="1"/>
    <col min="18" max="16384" width="9.140625" style="1195"/>
  </cols>
  <sheetData>
    <row r="1" spans="1:17" s="1196" customFormat="1">
      <c r="A1" s="1434"/>
      <c r="B1" s="1204"/>
      <c r="C1" s="1204"/>
      <c r="D1" s="1204"/>
      <c r="E1" s="1204"/>
      <c r="F1" s="1204"/>
      <c r="G1" s="1204"/>
      <c r="H1" s="1204"/>
      <c r="I1" s="1204"/>
      <c r="J1" s="1204"/>
      <c r="K1" s="1204"/>
      <c r="L1" s="1204"/>
      <c r="M1" s="1204"/>
      <c r="N1" s="1204"/>
      <c r="O1" s="1204"/>
      <c r="P1" s="1204"/>
      <c r="Q1" s="1433"/>
    </row>
    <row r="2" spans="1:17" s="1196" customFormat="1">
      <c r="A2" s="1345"/>
      <c r="B2" s="1201"/>
      <c r="C2" s="1201"/>
      <c r="D2" s="1201"/>
      <c r="E2" s="1201"/>
      <c r="F2" s="1201"/>
      <c r="G2" s="1201"/>
      <c r="H2" s="1201"/>
      <c r="I2" s="1201"/>
      <c r="J2" s="1201"/>
      <c r="K2" s="1201"/>
      <c r="L2" s="1197" t="s">
        <v>383</v>
      </c>
      <c r="M2" s="1197"/>
      <c r="N2" s="1197"/>
      <c r="O2" s="1899">
        <f ca="1">NOW()</f>
        <v>45933.35966840278</v>
      </c>
      <c r="P2" s="1899"/>
      <c r="Q2" s="1342"/>
    </row>
    <row r="3" spans="1:17" s="1196" customFormat="1">
      <c r="A3" s="1345"/>
      <c r="B3" s="1201"/>
      <c r="C3" s="1201"/>
      <c r="D3" s="1201"/>
      <c r="E3" s="1201"/>
      <c r="F3" s="1201"/>
      <c r="G3" s="1201"/>
      <c r="H3" s="1201"/>
      <c r="I3" s="1201"/>
      <c r="J3" s="1201"/>
      <c r="K3" s="1201"/>
      <c r="L3" s="1201"/>
      <c r="M3" s="1201"/>
      <c r="N3" s="1898" t="s">
        <v>699</v>
      </c>
      <c r="O3" s="1898"/>
      <c r="P3" s="1898"/>
      <c r="Q3" s="1342"/>
    </row>
    <row r="4" spans="1:17" s="1196" customFormat="1">
      <c r="A4" s="1345"/>
      <c r="B4" s="1201"/>
      <c r="C4" s="1201"/>
      <c r="D4" s="1201"/>
      <c r="E4" s="1201"/>
      <c r="F4" s="1201"/>
      <c r="G4" s="1201"/>
      <c r="H4" s="1201"/>
      <c r="I4" s="1201"/>
      <c r="J4" s="1201"/>
      <c r="K4" s="1201"/>
      <c r="L4" s="1201"/>
      <c r="M4" s="1201"/>
      <c r="N4" s="1201"/>
      <c r="O4" s="1197"/>
      <c r="P4" s="1197"/>
      <c r="Q4" s="1342"/>
    </row>
    <row r="5" spans="1:17" s="1196" customFormat="1">
      <c r="A5" s="1345"/>
      <c r="B5" s="1201"/>
      <c r="C5" s="1201"/>
      <c r="D5" s="1201"/>
      <c r="E5" s="1201"/>
      <c r="F5" s="1201"/>
      <c r="G5" s="1201"/>
      <c r="H5" s="1201"/>
      <c r="I5" s="1201"/>
      <c r="J5" s="1201"/>
      <c r="K5" s="1201"/>
      <c r="L5" s="1201"/>
      <c r="M5" s="1201"/>
      <c r="N5" s="1201"/>
      <c r="O5" s="1898" t="s">
        <v>197</v>
      </c>
      <c r="P5" s="1898"/>
      <c r="Q5" s="1342"/>
    </row>
    <row r="6" spans="1:17" s="1196" customFormat="1">
      <c r="A6" s="1345"/>
      <c r="B6" s="1201"/>
      <c r="C6" s="1201"/>
      <c r="D6" s="1201"/>
      <c r="E6" s="1201"/>
      <c r="F6" s="1201"/>
      <c r="G6" s="1201"/>
      <c r="H6" s="1201"/>
      <c r="I6" s="1201"/>
      <c r="J6" s="1201"/>
      <c r="K6" s="1201"/>
      <c r="L6" s="1201"/>
      <c r="M6" s="1201"/>
      <c r="N6" s="1201"/>
      <c r="O6" s="1201"/>
      <c r="P6" s="1201"/>
      <c r="Q6" s="1342"/>
    </row>
    <row r="7" spans="1:17" s="1196" customFormat="1">
      <c r="A7" s="1345"/>
      <c r="B7" s="1201"/>
      <c r="C7" s="1201"/>
      <c r="D7" s="1201"/>
      <c r="E7" s="1201"/>
      <c r="F7" s="1201"/>
      <c r="G7" s="1201"/>
      <c r="H7" s="1201"/>
      <c r="I7" s="1201"/>
      <c r="J7" s="1201"/>
      <c r="K7" s="1201"/>
      <c r="L7" s="1201"/>
      <c r="M7" s="1201"/>
      <c r="N7" s="1201"/>
      <c r="O7" s="1201"/>
      <c r="P7" s="1201"/>
      <c r="Q7" s="1342"/>
    </row>
    <row r="8" spans="1:17" s="1196" customFormat="1">
      <c r="A8" s="1202"/>
      <c r="B8" s="1197"/>
      <c r="C8" s="1197"/>
      <c r="D8" s="1197"/>
      <c r="E8" s="1197"/>
      <c r="F8" s="1197"/>
      <c r="G8" s="1197"/>
      <c r="H8" s="1197"/>
      <c r="I8" s="1197"/>
      <c r="J8" s="1197"/>
      <c r="K8" s="1197"/>
      <c r="L8" s="1197"/>
      <c r="M8" s="1197"/>
      <c r="N8" s="1197"/>
      <c r="O8" s="1197"/>
      <c r="P8" s="1197"/>
      <c r="Q8" s="1432"/>
    </row>
    <row r="9" spans="1:17" s="1196" customFormat="1" ht="15.75" thickBot="1">
      <c r="A9" s="1345"/>
      <c r="B9" s="1408"/>
      <c r="C9" s="1408"/>
      <c r="D9" s="1408"/>
      <c r="E9" s="1408"/>
      <c r="F9" s="1408"/>
      <c r="G9" s="1408"/>
      <c r="H9" s="1408"/>
      <c r="I9" s="1408"/>
      <c r="J9" s="1408"/>
      <c r="K9" s="1408"/>
      <c r="L9" s="1408"/>
      <c r="M9" s="1408"/>
      <c r="N9" s="1408"/>
      <c r="P9" s="1381"/>
      <c r="Q9" s="1431"/>
    </row>
    <row r="10" spans="1:17" s="1196" customFormat="1" ht="14.25" customHeight="1">
      <c r="A10" s="1900" t="s">
        <v>737</v>
      </c>
      <c r="B10" s="1901"/>
      <c r="C10" s="1901"/>
      <c r="D10" s="1901"/>
      <c r="E10" s="1901"/>
      <c r="F10" s="1901"/>
      <c r="G10" s="1901"/>
      <c r="H10" s="1901"/>
      <c r="I10" s="1901"/>
      <c r="J10" s="1901"/>
      <c r="K10" s="1901"/>
      <c r="L10" s="1901"/>
      <c r="M10" s="1901"/>
      <c r="N10" s="1901"/>
      <c r="O10" s="1901"/>
      <c r="P10" s="1901"/>
      <c r="Q10" s="1902"/>
    </row>
    <row r="11" spans="1:17" s="1196" customFormat="1" ht="15" customHeight="1" thickBot="1">
      <c r="A11" s="1903"/>
      <c r="B11" s="1904"/>
      <c r="C11" s="1904"/>
      <c r="D11" s="1904"/>
      <c r="E11" s="1904"/>
      <c r="F11" s="1904"/>
      <c r="G11" s="1904"/>
      <c r="H11" s="1904"/>
      <c r="I11" s="1904"/>
      <c r="J11" s="1904"/>
      <c r="K11" s="1904"/>
      <c r="L11" s="1904"/>
      <c r="M11" s="1904"/>
      <c r="N11" s="1904"/>
      <c r="O11" s="1904"/>
      <c r="P11" s="1904"/>
      <c r="Q11" s="1905"/>
    </row>
    <row r="12" spans="1:17" s="1196" customFormat="1" ht="15.75" thickBot="1">
      <c r="A12" s="1430"/>
      <c r="B12" s="1428"/>
      <c r="C12" s="1875" t="s">
        <v>506</v>
      </c>
      <c r="D12" s="1876"/>
      <c r="E12" s="1876"/>
      <c r="F12" s="1877"/>
      <c r="G12" s="1429"/>
      <c r="H12" s="1428"/>
      <c r="I12" s="1428"/>
      <c r="J12" s="1428"/>
      <c r="K12" s="1428"/>
      <c r="L12" s="1428"/>
      <c r="M12" s="1428"/>
      <c r="N12" s="1428"/>
      <c r="O12" s="1240"/>
      <c r="P12" s="1427"/>
      <c r="Q12" s="1426"/>
    </row>
    <row r="13" spans="1:17" s="1196" customFormat="1" ht="15.75" thickBot="1">
      <c r="A13" s="1409"/>
      <c r="B13" s="1458" t="s">
        <v>246</v>
      </c>
      <c r="C13" s="1457" t="s">
        <v>13</v>
      </c>
      <c r="D13" s="1456" t="s">
        <v>101</v>
      </c>
      <c r="E13" s="2271" t="s">
        <v>698</v>
      </c>
      <c r="F13" s="2249"/>
      <c r="I13" s="1201"/>
      <c r="J13" s="1344" t="s">
        <v>697</v>
      </c>
      <c r="K13" s="1343"/>
      <c r="L13" s="1343"/>
      <c r="M13" s="1201"/>
      <c r="N13" s="1344" t="s">
        <v>696</v>
      </c>
      <c r="O13" s="1"/>
      <c r="Q13" s="1342"/>
    </row>
    <row r="14" spans="1:17" s="1196" customFormat="1">
      <c r="A14" s="1409"/>
      <c r="B14" s="1455">
        <v>7.875</v>
      </c>
      <c r="C14" s="1422"/>
      <c r="D14" s="1422"/>
      <c r="E14" s="1564"/>
      <c r="F14" s="1563"/>
      <c r="I14" s="1201"/>
      <c r="J14" s="1836" t="s">
        <v>110</v>
      </c>
      <c r="K14" s="2272"/>
      <c r="L14" s="1421" t="s">
        <v>6</v>
      </c>
      <c r="M14" s="1201"/>
      <c r="N14" s="1871" t="s">
        <v>718</v>
      </c>
      <c r="O14" s="1872"/>
      <c r="P14" s="1417">
        <v>0</v>
      </c>
      <c r="Q14" s="1342"/>
    </row>
    <row r="15" spans="1:17" s="1196" customFormat="1" ht="15.75" thickBot="1">
      <c r="A15" s="1409"/>
      <c r="B15" s="1455">
        <v>8</v>
      </c>
      <c r="C15" s="1398"/>
      <c r="D15" s="1398"/>
      <c r="E15" s="1562"/>
      <c r="F15" s="1561"/>
      <c r="I15" s="1201"/>
      <c r="J15" s="1913" t="s">
        <v>112</v>
      </c>
      <c r="K15" s="1914"/>
      <c r="L15" s="1416">
        <v>101</v>
      </c>
      <c r="M15" s="1201"/>
      <c r="N15" s="1896" t="s">
        <v>695</v>
      </c>
      <c r="O15" s="1991"/>
      <c r="P15" s="1419">
        <v>-0.375</v>
      </c>
      <c r="Q15" s="1342"/>
    </row>
    <row r="16" spans="1:17" s="1196" customFormat="1">
      <c r="A16" s="1409"/>
      <c r="B16" s="1455">
        <v>8.125</v>
      </c>
      <c r="C16" s="1398"/>
      <c r="D16" s="1398"/>
      <c r="E16" s="1562"/>
      <c r="F16" s="1561"/>
      <c r="I16" s="1201"/>
      <c r="J16" s="1913" t="s">
        <v>113</v>
      </c>
      <c r="K16" s="1914"/>
      <c r="L16" s="1416">
        <v>101</v>
      </c>
      <c r="M16" s="1201"/>
      <c r="Q16" s="1342"/>
    </row>
    <row r="17" spans="1:17" s="1196" customFormat="1" ht="15.75" thickBot="1">
      <c r="A17" s="1409"/>
      <c r="B17" s="1455">
        <v>8.25</v>
      </c>
      <c r="C17" s="1398"/>
      <c r="D17" s="1398"/>
      <c r="E17" s="1562"/>
      <c r="F17" s="1561"/>
      <c r="I17" s="1201"/>
      <c r="J17" s="1913" t="s">
        <v>7</v>
      </c>
      <c r="K17" s="1914"/>
      <c r="L17" s="1416">
        <v>101</v>
      </c>
      <c r="M17" s="1201"/>
      <c r="N17" s="2257" t="s">
        <v>693</v>
      </c>
      <c r="O17" s="2257"/>
      <c r="P17" s="2257"/>
      <c r="Q17" s="1342"/>
    </row>
    <row r="18" spans="1:17" s="1196" customFormat="1">
      <c r="A18" s="1409"/>
      <c r="B18" s="1455">
        <v>8.375</v>
      </c>
      <c r="C18" s="1398"/>
      <c r="D18" s="1398"/>
      <c r="E18" s="1562"/>
      <c r="F18" s="1561"/>
      <c r="I18" s="1201"/>
      <c r="J18" s="1913" t="s">
        <v>9</v>
      </c>
      <c r="K18" s="1914"/>
      <c r="L18" s="1416">
        <v>101</v>
      </c>
      <c r="M18" s="1201"/>
      <c r="N18" s="1871" t="s">
        <v>692</v>
      </c>
      <c r="O18" s="1872"/>
      <c r="P18" s="1417">
        <v>-0.125</v>
      </c>
      <c r="Q18" s="1342"/>
    </row>
    <row r="19" spans="1:17" s="1196" customFormat="1">
      <c r="A19" s="1409"/>
      <c r="B19" s="1455">
        <v>8.5</v>
      </c>
      <c r="C19" s="1398"/>
      <c r="D19" s="1398"/>
      <c r="E19" s="1562"/>
      <c r="F19" s="1561"/>
      <c r="I19" s="1201"/>
      <c r="J19" s="1913" t="s">
        <v>11</v>
      </c>
      <c r="K19" s="1914"/>
      <c r="L19" s="1416">
        <v>99.4</v>
      </c>
      <c r="M19" s="1201"/>
      <c r="N19" s="2258" t="s">
        <v>691</v>
      </c>
      <c r="O19" s="2259"/>
      <c r="P19" s="1415">
        <v>-0.25</v>
      </c>
      <c r="Q19" s="1342"/>
    </row>
    <row r="20" spans="1:17" s="1196" customFormat="1" ht="15.75" thickBot="1">
      <c r="A20" s="1409"/>
      <c r="B20" s="1455">
        <v>8.625</v>
      </c>
      <c r="C20" s="1398"/>
      <c r="D20" s="1398"/>
      <c r="E20" s="1562"/>
      <c r="F20" s="1561"/>
      <c r="G20" s="1201"/>
      <c r="H20" s="1201"/>
      <c r="I20" s="1201"/>
      <c r="J20" s="1873" t="s">
        <v>114</v>
      </c>
      <c r="K20" s="1874"/>
      <c r="L20" s="1414">
        <v>98.4</v>
      </c>
      <c r="M20" s="1201"/>
      <c r="N20" s="1981" t="s">
        <v>690</v>
      </c>
      <c r="O20" s="2240"/>
      <c r="P20" s="1412">
        <v>-0.375</v>
      </c>
      <c r="Q20" s="1342"/>
    </row>
    <row r="21" spans="1:17" s="1196" customFormat="1" ht="15.75" thickBot="1">
      <c r="A21" s="1409"/>
      <c r="B21" s="1455">
        <v>8.75</v>
      </c>
      <c r="C21" s="1398"/>
      <c r="D21" s="1398"/>
      <c r="E21" s="1562"/>
      <c r="F21" s="1561"/>
      <c r="G21" s="1201"/>
      <c r="H21" s="1201"/>
      <c r="I21" s="1201"/>
      <c r="J21" s="1411"/>
      <c r="K21" s="1411"/>
      <c r="L21" s="1353"/>
      <c r="M21" s="1201"/>
      <c r="N21" s="2241" t="s">
        <v>689</v>
      </c>
      <c r="O21" s="2242"/>
      <c r="P21" s="1410">
        <v>-0.5</v>
      </c>
      <c r="Q21" s="1342"/>
    </row>
    <row r="22" spans="1:17" s="1196" customFormat="1">
      <c r="A22" s="1409"/>
      <c r="B22" s="1455">
        <v>8.875</v>
      </c>
      <c r="C22" s="1398"/>
      <c r="D22" s="1398"/>
      <c r="E22" s="1562"/>
      <c r="F22" s="1561"/>
      <c r="G22" s="1408"/>
      <c r="I22" s="1344"/>
      <c r="J22" s="1343"/>
      <c r="K22" s="1343"/>
      <c r="M22" s="1344"/>
      <c r="Q22" s="1342"/>
    </row>
    <row r="23" spans="1:17" s="1196" customFormat="1" ht="15.75" thickBot="1">
      <c r="A23" s="1345"/>
      <c r="B23" s="1455">
        <v>9</v>
      </c>
      <c r="C23" s="1398"/>
      <c r="D23" s="1398"/>
      <c r="E23" s="1562"/>
      <c r="F23" s="1561"/>
      <c r="G23" s="1408"/>
      <c r="I23" s="1344"/>
      <c r="J23" s="1344" t="s">
        <v>688</v>
      </c>
      <c r="L23" s="1201"/>
      <c r="M23" s="1344"/>
      <c r="N23" s="1344" t="s">
        <v>687</v>
      </c>
      <c r="O23" s="1343"/>
      <c r="P23" s="1343"/>
      <c r="Q23" s="1342"/>
    </row>
    <row r="24" spans="1:17" s="1196" customFormat="1" ht="14.25" customHeight="1">
      <c r="A24" s="1345"/>
      <c r="B24" s="1455">
        <v>9.125</v>
      </c>
      <c r="C24" s="1398"/>
      <c r="D24" s="1398"/>
      <c r="E24" s="1562"/>
      <c r="F24" s="1561"/>
      <c r="G24" s="1408"/>
      <c r="I24" s="1344"/>
      <c r="J24" s="1407" t="s">
        <v>287</v>
      </c>
      <c r="K24" s="1890" t="s">
        <v>686</v>
      </c>
      <c r="L24" s="1891"/>
      <c r="M24" s="1344"/>
      <c r="N24" s="2260" t="s">
        <v>301</v>
      </c>
      <c r="O24" s="1996"/>
      <c r="P24" s="2261"/>
      <c r="Q24" s="1342"/>
    </row>
    <row r="25" spans="1:17" s="1196" customFormat="1">
      <c r="A25" s="1345"/>
      <c r="B25" s="1455">
        <v>9.25</v>
      </c>
      <c r="C25" s="1398"/>
      <c r="D25" s="1398"/>
      <c r="E25" s="1562"/>
      <c r="F25" s="1561"/>
      <c r="I25" s="1201"/>
      <c r="J25" s="1406" t="s">
        <v>243</v>
      </c>
      <c r="K25" s="2274">
        <v>6.5</v>
      </c>
      <c r="L25" s="2275"/>
      <c r="N25" s="2243"/>
      <c r="O25" s="1984"/>
      <c r="P25" s="2244"/>
      <c r="Q25" s="1342"/>
    </row>
    <row r="26" spans="1:17" s="1196" customFormat="1" ht="14.25" customHeight="1">
      <c r="A26" s="1345"/>
      <c r="B26" s="1455">
        <v>9.375</v>
      </c>
      <c r="C26" s="1398"/>
      <c r="D26" s="1398"/>
      <c r="E26" s="1562"/>
      <c r="F26" s="1561"/>
      <c r="I26" s="1201"/>
      <c r="J26" s="1406" t="s">
        <v>685</v>
      </c>
      <c r="K26" s="2274" t="s">
        <v>684</v>
      </c>
      <c r="L26" s="2275"/>
      <c r="N26" s="2243" t="s">
        <v>505</v>
      </c>
      <c r="O26" s="1984"/>
      <c r="P26" s="2244"/>
      <c r="Q26" s="1342"/>
    </row>
    <row r="27" spans="1:17" s="1196" customFormat="1">
      <c r="A27" s="1345"/>
      <c r="B27" s="1455">
        <v>9.5</v>
      </c>
      <c r="C27" s="1398"/>
      <c r="D27" s="1398"/>
      <c r="E27" s="1562"/>
      <c r="F27" s="1561"/>
      <c r="I27" s="1201"/>
      <c r="J27" s="1406" t="s">
        <v>683</v>
      </c>
      <c r="K27" s="1985" t="s">
        <v>283</v>
      </c>
      <c r="L27" s="1986"/>
      <c r="N27" s="2243"/>
      <c r="O27" s="1984"/>
      <c r="P27" s="2244"/>
      <c r="Q27" s="1342"/>
    </row>
    <row r="28" spans="1:17" s="1196" customFormat="1" ht="14.25" customHeight="1">
      <c r="A28" s="1345"/>
      <c r="B28" s="1455">
        <v>9.625</v>
      </c>
      <c r="C28" s="1398"/>
      <c r="D28" s="1398"/>
      <c r="E28" s="1562"/>
      <c r="F28" s="1561"/>
      <c r="H28" s="1344"/>
      <c r="I28" s="1197"/>
      <c r="J28" s="1406" t="s">
        <v>682</v>
      </c>
      <c r="K28" s="2274" t="s">
        <v>3</v>
      </c>
      <c r="L28" s="2275"/>
      <c r="N28" s="2243" t="s">
        <v>644</v>
      </c>
      <c r="O28" s="1984"/>
      <c r="P28" s="2244"/>
      <c r="Q28" s="1342"/>
    </row>
    <row r="29" spans="1:17" s="1196" customFormat="1" ht="15.75" thickBot="1">
      <c r="A29" s="1345"/>
      <c r="B29" s="1455">
        <v>9.75</v>
      </c>
      <c r="C29" s="1398"/>
      <c r="D29" s="1398"/>
      <c r="E29" s="1562"/>
      <c r="F29" s="1561"/>
      <c r="H29" s="1344"/>
      <c r="I29" s="1197"/>
      <c r="J29" s="1403" t="s">
        <v>681</v>
      </c>
      <c r="K29" s="2276" t="s">
        <v>680</v>
      </c>
      <c r="L29" s="2277"/>
      <c r="N29" s="2245"/>
      <c r="O29" s="2246"/>
      <c r="P29" s="2247"/>
      <c r="Q29" s="1342"/>
    </row>
    <row r="30" spans="1:17" s="1196" customFormat="1">
      <c r="A30" s="1345"/>
      <c r="B30" s="1455">
        <v>9.875</v>
      </c>
      <c r="C30" s="1398"/>
      <c r="D30" s="1398"/>
      <c r="E30" s="1562"/>
      <c r="F30" s="1561"/>
      <c r="H30" s="1344"/>
      <c r="I30" s="1197"/>
      <c r="J30" s="1343"/>
      <c r="N30" s="1401"/>
      <c r="P30" s="1379"/>
      <c r="Q30" s="1342"/>
    </row>
    <row r="31" spans="1:17" s="1196" customFormat="1">
      <c r="A31" s="1345"/>
      <c r="B31" s="1455">
        <v>10</v>
      </c>
      <c r="C31" s="1398"/>
      <c r="D31" s="1398"/>
      <c r="E31" s="1562"/>
      <c r="F31" s="1561"/>
      <c r="H31" s="1344"/>
      <c r="I31" s="1197"/>
      <c r="J31" s="1343"/>
      <c r="N31" s="1401"/>
      <c r="O31" s="1343"/>
      <c r="P31" s="1343"/>
      <c r="Q31" s="1342"/>
    </row>
    <row r="32" spans="1:17" s="1196" customFormat="1">
      <c r="A32" s="1345"/>
      <c r="B32" s="1455">
        <v>10.125</v>
      </c>
      <c r="C32" s="1398"/>
      <c r="D32" s="1398"/>
      <c r="E32" s="1562"/>
      <c r="F32" s="1561"/>
      <c r="H32" s="1344"/>
      <c r="I32" s="1197"/>
      <c r="J32" s="1343"/>
      <c r="Q32" s="1342"/>
    </row>
    <row r="33" spans="1:17" s="1196" customFormat="1">
      <c r="A33" s="1345"/>
      <c r="B33" s="1455">
        <v>10.25</v>
      </c>
      <c r="C33" s="1398"/>
      <c r="D33" s="1398"/>
      <c r="E33" s="1562"/>
      <c r="F33" s="1561"/>
      <c r="H33" s="1344"/>
      <c r="I33" s="1197"/>
      <c r="J33" s="1343"/>
      <c r="Q33" s="1342"/>
    </row>
    <row r="34" spans="1:17" s="1196" customFormat="1">
      <c r="A34" s="1345"/>
      <c r="B34" s="1455">
        <v>10.375</v>
      </c>
      <c r="C34" s="1398"/>
      <c r="D34" s="1398"/>
      <c r="E34" s="1562"/>
      <c r="F34" s="1561"/>
      <c r="H34" s="1344"/>
      <c r="I34" s="1197"/>
      <c r="Q34" s="1342"/>
    </row>
    <row r="35" spans="1:17" s="1196" customFormat="1">
      <c r="A35" s="1345"/>
      <c r="B35" s="1455">
        <v>10.5</v>
      </c>
      <c r="C35" s="1398"/>
      <c r="D35" s="1398"/>
      <c r="E35" s="1562"/>
      <c r="F35" s="1561"/>
      <c r="H35" s="1344"/>
      <c r="I35" s="1197"/>
      <c r="Q35" s="1342"/>
    </row>
    <row r="36" spans="1:17" s="1196" customFormat="1">
      <c r="A36" s="1345"/>
      <c r="B36" s="1455">
        <v>10.625</v>
      </c>
      <c r="C36" s="1398"/>
      <c r="D36" s="1398"/>
      <c r="E36" s="1562"/>
      <c r="F36" s="1561"/>
      <c r="H36" s="1344"/>
      <c r="I36" s="1197"/>
      <c r="Q36" s="1342"/>
    </row>
    <row r="37" spans="1:17" s="1196" customFormat="1">
      <c r="A37" s="1345"/>
      <c r="B37" s="1455">
        <v>10.75</v>
      </c>
      <c r="C37" s="1398"/>
      <c r="D37" s="1398"/>
      <c r="E37" s="1562"/>
      <c r="F37" s="1561"/>
      <c r="H37" s="1344"/>
      <c r="I37" s="1197"/>
      <c r="Q37" s="1342"/>
    </row>
    <row r="38" spans="1:17" s="1196" customFormat="1">
      <c r="A38" s="1345"/>
      <c r="B38" s="1455">
        <v>10.875</v>
      </c>
      <c r="C38" s="1398"/>
      <c r="D38" s="1398"/>
      <c r="E38" s="1562"/>
      <c r="F38" s="1561"/>
      <c r="H38" s="1344"/>
      <c r="I38" s="1197"/>
      <c r="Q38" s="1342"/>
    </row>
    <row r="39" spans="1:17" s="1196" customFormat="1">
      <c r="A39" s="1345"/>
      <c r="B39" s="1455">
        <v>11</v>
      </c>
      <c r="C39" s="1398"/>
      <c r="D39" s="1398"/>
      <c r="E39" s="1562"/>
      <c r="F39" s="1561"/>
      <c r="H39" s="1344"/>
      <c r="I39" s="1197"/>
      <c r="Q39" s="1342"/>
    </row>
    <row r="40" spans="1:17" s="1196" customFormat="1">
      <c r="A40" s="1345"/>
      <c r="B40" s="1455">
        <v>11.125</v>
      </c>
      <c r="C40" s="1398"/>
      <c r="D40" s="1398"/>
      <c r="E40" s="1562"/>
      <c r="F40" s="1561"/>
      <c r="H40" s="1344"/>
      <c r="I40" s="1197"/>
      <c r="Q40" s="1342"/>
    </row>
    <row r="41" spans="1:17" s="1196" customFormat="1">
      <c r="A41" s="1345"/>
      <c r="B41" s="1455">
        <v>11.25</v>
      </c>
      <c r="C41" s="1398"/>
      <c r="D41" s="1398"/>
      <c r="E41" s="1562"/>
      <c r="F41" s="1561"/>
      <c r="H41" s="1344"/>
      <c r="I41" s="1197"/>
      <c r="Q41" s="1342"/>
    </row>
    <row r="42" spans="1:17" s="1196" customFormat="1" ht="15.75" thickBot="1">
      <c r="A42" s="1345"/>
      <c r="B42" s="1454"/>
      <c r="C42" s="1394"/>
      <c r="D42" s="1394"/>
      <c r="E42" s="1560"/>
      <c r="F42" s="1559"/>
      <c r="H42" s="1344"/>
      <c r="I42" s="1197"/>
      <c r="Q42" s="1342"/>
    </row>
    <row r="43" spans="1:17" s="1196" customFormat="1">
      <c r="A43" s="1345"/>
      <c r="B43" s="1393"/>
      <c r="C43" s="1392"/>
      <c r="D43" s="1558"/>
      <c r="E43" s="1"/>
      <c r="H43" s="1344"/>
      <c r="I43" s="1197"/>
      <c r="J43" s="1343"/>
      <c r="Q43" s="1342"/>
    </row>
    <row r="44" spans="1:17" s="1196" customFormat="1" ht="15.75" thickBot="1">
      <c r="A44" s="1345"/>
      <c r="H44" s="1344"/>
      <c r="I44" s="1197"/>
      <c r="J44" s="1343"/>
      <c r="Q44" s="1342"/>
    </row>
    <row r="45" spans="1:17" s="1196" customFormat="1" ht="15.75" thickBot="1">
      <c r="A45" s="1345"/>
      <c r="B45" s="2278" t="s">
        <v>679</v>
      </c>
      <c r="C45" s="2278"/>
      <c r="D45" s="2278"/>
      <c r="E45" s="2279"/>
      <c r="F45" s="1875" t="s">
        <v>349</v>
      </c>
      <c r="G45" s="1876"/>
      <c r="H45" s="1876"/>
      <c r="I45" s="1876"/>
      <c r="J45" s="1876"/>
      <c r="K45" s="1876"/>
      <c r="L45" s="1877"/>
      <c r="Q45" s="1342"/>
    </row>
    <row r="46" spans="1:17" s="1196" customFormat="1">
      <c r="A46" s="1345"/>
      <c r="B46" s="1557"/>
      <c r="C46" s="1374"/>
      <c r="D46" s="1374"/>
      <c r="E46" s="1556"/>
      <c r="F46" s="1391" t="s">
        <v>15</v>
      </c>
      <c r="G46" s="1390" t="s">
        <v>16</v>
      </c>
      <c r="H46" s="1385" t="s">
        <v>17</v>
      </c>
      <c r="I46" s="1386"/>
      <c r="J46" s="1388" t="s">
        <v>18</v>
      </c>
      <c r="K46" s="1387" t="s">
        <v>19</v>
      </c>
      <c r="L46" s="1384" t="s">
        <v>20</v>
      </c>
      <c r="Q46" s="1342"/>
    </row>
    <row r="47" spans="1:17" s="1196" customFormat="1">
      <c r="A47" s="1345"/>
      <c r="B47" s="1853" t="s">
        <v>182</v>
      </c>
      <c r="C47" s="2273" t="s">
        <v>129</v>
      </c>
      <c r="D47" s="2273"/>
      <c r="E47" s="1555"/>
      <c r="F47" s="1367">
        <v>1.25</v>
      </c>
      <c r="G47" s="1366">
        <v>1</v>
      </c>
      <c r="H47" s="1366">
        <v>0.75</v>
      </c>
      <c r="I47" s="1460"/>
      <c r="J47" s="1366">
        <v>0.375</v>
      </c>
      <c r="K47" s="1366">
        <v>0.12500000000000003</v>
      </c>
      <c r="L47" s="1365">
        <v>-0.24999999999999997</v>
      </c>
      <c r="Q47" s="1342"/>
    </row>
    <row r="48" spans="1:17" s="1196" customFormat="1">
      <c r="A48" s="1345"/>
      <c r="B48" s="1853"/>
      <c r="C48" s="2273" t="s">
        <v>24</v>
      </c>
      <c r="D48" s="2273"/>
      <c r="E48" s="1555"/>
      <c r="F48" s="1367">
        <v>1.125</v>
      </c>
      <c r="G48" s="1366">
        <v>0.875</v>
      </c>
      <c r="H48" s="1366">
        <v>0.49999999999999989</v>
      </c>
      <c r="I48" s="1460"/>
      <c r="J48" s="1366">
        <v>0.24999999999999989</v>
      </c>
      <c r="K48" s="1366">
        <v>-0.12500000000000011</v>
      </c>
      <c r="L48" s="1365">
        <v>-0.625</v>
      </c>
      <c r="Q48" s="1342"/>
    </row>
    <row r="49" spans="1:17" s="1196" customFormat="1">
      <c r="A49" s="1345"/>
      <c r="B49" s="1853"/>
      <c r="C49" s="2273" t="s">
        <v>25</v>
      </c>
      <c r="D49" s="2273"/>
      <c r="E49" s="1555"/>
      <c r="F49" s="1367">
        <v>0.625</v>
      </c>
      <c r="G49" s="1366">
        <v>0.375</v>
      </c>
      <c r="H49" s="1366">
        <v>0.24999999999999986</v>
      </c>
      <c r="I49" s="1460"/>
      <c r="J49" s="1366">
        <v>0</v>
      </c>
      <c r="K49" s="1366">
        <v>-0.375</v>
      </c>
      <c r="L49" s="1365">
        <v>-1</v>
      </c>
      <c r="Q49" s="1342"/>
    </row>
    <row r="50" spans="1:17" s="1196" customFormat="1" ht="15.75" thickBot="1">
      <c r="A50" s="1345"/>
      <c r="B50" s="1854"/>
      <c r="C50" s="1911" t="s">
        <v>26</v>
      </c>
      <c r="D50" s="1911"/>
      <c r="E50" s="1554"/>
      <c r="F50" s="1449">
        <v>0</v>
      </c>
      <c r="G50" s="1448">
        <v>-0.24999999999999997</v>
      </c>
      <c r="H50" s="1448">
        <v>-0.37500000000000011</v>
      </c>
      <c r="I50" s="1464"/>
      <c r="J50" s="1448">
        <v>-0.62500000000000011</v>
      </c>
      <c r="K50" s="1448">
        <v>-1</v>
      </c>
      <c r="L50" s="1447">
        <v>-1.625</v>
      </c>
      <c r="Q50" s="1342"/>
    </row>
    <row r="51" spans="1:17" s="1196" customFormat="1" ht="15.75" thickBot="1">
      <c r="A51" s="1345"/>
      <c r="B51" s="1356"/>
      <c r="C51" s="1356"/>
      <c r="D51" s="1356"/>
      <c r="E51" s="1356"/>
      <c r="F51" s="1356"/>
      <c r="G51" s="1468"/>
      <c r="H51" s="1553"/>
      <c r="I51" s="1469"/>
      <c r="J51" s="1468"/>
      <c r="K51" s="1468"/>
      <c r="L51" s="1553"/>
      <c r="M51" s="1552"/>
      <c r="N51" s="1468"/>
      <c r="O51" s="1468"/>
      <c r="P51" s="1468"/>
      <c r="Q51" s="1342"/>
    </row>
    <row r="52" spans="1:17" s="1196" customFormat="1" ht="15.75" thickBot="1">
      <c r="A52" s="1345"/>
      <c r="B52" s="2278" t="s">
        <v>677</v>
      </c>
      <c r="C52" s="2278"/>
      <c r="D52" s="2278"/>
      <c r="E52" s="2278"/>
      <c r="F52" s="1875" t="s">
        <v>349</v>
      </c>
      <c r="G52" s="1876"/>
      <c r="H52" s="1876"/>
      <c r="I52" s="1876"/>
      <c r="J52" s="1876"/>
      <c r="K52" s="1876"/>
      <c r="L52" s="1877"/>
      <c r="M52" s="1408"/>
      <c r="N52" s="1408"/>
      <c r="O52" s="1408"/>
      <c r="P52" s="1408"/>
      <c r="Q52" s="1342"/>
    </row>
    <row r="53" spans="1:17" s="1196" customFormat="1" ht="15.75" thickBot="1">
      <c r="A53" s="1345"/>
      <c r="B53" s="1878"/>
      <c r="C53" s="1879"/>
      <c r="D53" s="1879"/>
      <c r="E53" s="1879"/>
      <c r="F53" s="1551" t="s">
        <v>15</v>
      </c>
      <c r="G53" s="1550" t="s">
        <v>16</v>
      </c>
      <c r="H53" s="1549" t="s">
        <v>17</v>
      </c>
      <c r="I53" s="1548"/>
      <c r="J53" s="1547" t="s">
        <v>18</v>
      </c>
      <c r="K53" s="1546" t="s">
        <v>19</v>
      </c>
      <c r="L53" s="1545" t="s">
        <v>20</v>
      </c>
      <c r="Q53" s="1342"/>
    </row>
    <row r="54" spans="1:17" s="1196" customFormat="1" ht="15.75" thickBot="1">
      <c r="A54" s="1345"/>
      <c r="B54" s="1536" t="s">
        <v>77</v>
      </c>
      <c r="C54" s="2229" t="s">
        <v>78</v>
      </c>
      <c r="D54" s="2230"/>
      <c r="E54" s="2230"/>
      <c r="F54" s="1371">
        <v>-0.25</v>
      </c>
      <c r="G54" s="1370">
        <v>-0.25</v>
      </c>
      <c r="H54" s="1370">
        <v>-0.25</v>
      </c>
      <c r="I54" s="1544"/>
      <c r="J54" s="1370">
        <v>-0.375</v>
      </c>
      <c r="K54" s="1370">
        <v>-0.5</v>
      </c>
      <c r="L54" s="1369">
        <v>-0.5</v>
      </c>
      <c r="Q54" s="1342"/>
    </row>
    <row r="55" spans="1:17" s="1196" customFormat="1">
      <c r="A55" s="1345"/>
      <c r="B55" s="2282" t="s">
        <v>52</v>
      </c>
      <c r="C55" s="1883" t="s">
        <v>511</v>
      </c>
      <c r="D55" s="1884"/>
      <c r="E55" s="1884"/>
      <c r="F55" s="1367">
        <v>-0.25</v>
      </c>
      <c r="G55" s="1366">
        <v>-0.25</v>
      </c>
      <c r="H55" s="1366">
        <v>-0.25</v>
      </c>
      <c r="I55" s="1543"/>
      <c r="J55" s="1366">
        <v>-0.25</v>
      </c>
      <c r="K55" s="1366">
        <v>-0.25</v>
      </c>
      <c r="L55" s="1365">
        <v>-0.25</v>
      </c>
      <c r="Q55" s="1342"/>
    </row>
    <row r="56" spans="1:17" s="1196" customFormat="1">
      <c r="A56" s="1345"/>
      <c r="B56" s="2283"/>
      <c r="C56" s="1883" t="s">
        <v>146</v>
      </c>
      <c r="D56" s="1884"/>
      <c r="E56" s="1884"/>
      <c r="F56" s="1367">
        <v>0</v>
      </c>
      <c r="G56" s="1366">
        <v>0</v>
      </c>
      <c r="H56" s="1366">
        <v>0</v>
      </c>
      <c r="I56" s="1366"/>
      <c r="J56" s="1366">
        <v>0</v>
      </c>
      <c r="K56" s="1366">
        <v>0</v>
      </c>
      <c r="L56" s="1365">
        <v>0</v>
      </c>
      <c r="Q56" s="1342"/>
    </row>
    <row r="57" spans="1:17" s="1196" customFormat="1">
      <c r="A57" s="1345"/>
      <c r="B57" s="2283"/>
      <c r="C57" s="1883" t="s">
        <v>147</v>
      </c>
      <c r="D57" s="1884"/>
      <c r="E57" s="1884"/>
      <c r="F57" s="1367">
        <v>0</v>
      </c>
      <c r="G57" s="1366">
        <v>0</v>
      </c>
      <c r="H57" s="1366">
        <v>0</v>
      </c>
      <c r="I57" s="1366"/>
      <c r="J57" s="1366">
        <v>0</v>
      </c>
      <c r="K57" s="1366">
        <v>0</v>
      </c>
      <c r="L57" s="1365">
        <v>0</v>
      </c>
      <c r="Q57" s="1342"/>
    </row>
    <row r="58" spans="1:17" s="1196" customFormat="1">
      <c r="A58" s="1345"/>
      <c r="B58" s="2283"/>
      <c r="C58" s="1883" t="s">
        <v>148</v>
      </c>
      <c r="D58" s="1884"/>
      <c r="E58" s="1884"/>
      <c r="F58" s="1367">
        <v>0</v>
      </c>
      <c r="G58" s="1366">
        <v>0</v>
      </c>
      <c r="H58" s="1366">
        <v>0</v>
      </c>
      <c r="I58" s="1366"/>
      <c r="J58" s="1366">
        <v>0</v>
      </c>
      <c r="K58" s="1366">
        <v>0</v>
      </c>
      <c r="L58" s="1365" t="s">
        <v>14</v>
      </c>
      <c r="Q58" s="1342"/>
    </row>
    <row r="59" spans="1:17" s="1196" customFormat="1">
      <c r="A59" s="1345"/>
      <c r="B59" s="2283"/>
      <c r="C59" s="1883" t="s">
        <v>149</v>
      </c>
      <c r="D59" s="1884"/>
      <c r="E59" s="1885"/>
      <c r="F59" s="1367">
        <v>-0.25</v>
      </c>
      <c r="G59" s="1366">
        <v>-0.25</v>
      </c>
      <c r="H59" s="1366">
        <v>-0.25</v>
      </c>
      <c r="I59" s="1366"/>
      <c r="J59" s="1366">
        <v>-0.25</v>
      </c>
      <c r="K59" s="1366" t="s">
        <v>14</v>
      </c>
      <c r="L59" s="1365" t="s">
        <v>14</v>
      </c>
      <c r="Q59" s="1342"/>
    </row>
    <row r="60" spans="1:17" s="1196" customFormat="1">
      <c r="A60" s="1345"/>
      <c r="B60" s="2283"/>
      <c r="C60" s="1883" t="s">
        <v>150</v>
      </c>
      <c r="D60" s="1884"/>
      <c r="E60" s="1885"/>
      <c r="F60" s="1367">
        <v>-0.5</v>
      </c>
      <c r="G60" s="1366">
        <v>-0.5</v>
      </c>
      <c r="H60" s="1366">
        <v>-0.5</v>
      </c>
      <c r="I60" s="1366"/>
      <c r="J60" s="1366">
        <v>-0.5</v>
      </c>
      <c r="K60" s="1366" t="s">
        <v>14</v>
      </c>
      <c r="L60" s="1365" t="s">
        <v>14</v>
      </c>
      <c r="Q60" s="1342"/>
    </row>
    <row r="61" spans="1:17" s="1196" customFormat="1" ht="15.75" thickBot="1">
      <c r="A61" s="1345"/>
      <c r="B61" s="2284"/>
      <c r="C61" s="1883" t="s">
        <v>151</v>
      </c>
      <c r="D61" s="1884"/>
      <c r="E61" s="1884"/>
      <c r="F61" s="1367">
        <v>-1</v>
      </c>
      <c r="G61" s="1366">
        <v>-1</v>
      </c>
      <c r="H61" s="1366">
        <v>-1</v>
      </c>
      <c r="I61" s="1366"/>
      <c r="J61" s="1366">
        <v>-1.5</v>
      </c>
      <c r="K61" s="1366" t="s">
        <v>14</v>
      </c>
      <c r="L61" s="1365" t="s">
        <v>14</v>
      </c>
      <c r="Q61" s="1342"/>
    </row>
    <row r="62" spans="1:17" s="1196" customFormat="1" ht="15.75" thickBot="1">
      <c r="A62" s="1345"/>
      <c r="B62" s="1542" t="s">
        <v>61</v>
      </c>
      <c r="C62" s="2023" t="s">
        <v>643</v>
      </c>
      <c r="D62" s="2280"/>
      <c r="E62" s="2280"/>
      <c r="F62" s="1364">
        <v>-0.375</v>
      </c>
      <c r="G62" s="1363">
        <v>-0.375</v>
      </c>
      <c r="H62" s="1363">
        <v>-0.375</v>
      </c>
      <c r="I62" s="1446"/>
      <c r="J62" s="1363">
        <v>-0.5</v>
      </c>
      <c r="K62" s="1363" t="s">
        <v>14</v>
      </c>
      <c r="L62" s="1362" t="s">
        <v>14</v>
      </c>
      <c r="Q62" s="1342"/>
    </row>
    <row r="63" spans="1:17" s="1196" customFormat="1" ht="15.75" thickBot="1">
      <c r="A63" s="1345"/>
      <c r="B63" s="1536" t="s">
        <v>67</v>
      </c>
      <c r="C63" s="2229" t="s">
        <v>184</v>
      </c>
      <c r="D63" s="2230"/>
      <c r="E63" s="2230"/>
      <c r="F63" s="1371">
        <v>-0.5</v>
      </c>
      <c r="G63" s="1370">
        <v>-0.5</v>
      </c>
      <c r="H63" s="1370">
        <v>-0.5</v>
      </c>
      <c r="I63" s="1541"/>
      <c r="J63" s="1370">
        <v>-0.5</v>
      </c>
      <c r="K63" s="1370">
        <v>-0.5</v>
      </c>
      <c r="L63" s="1369">
        <v>-0.5</v>
      </c>
      <c r="Q63" s="1342"/>
    </row>
    <row r="64" spans="1:17" s="1196" customFormat="1" ht="15.75" thickBot="1">
      <c r="A64" s="1345"/>
      <c r="B64" s="1536" t="s">
        <v>70</v>
      </c>
      <c r="C64" s="2229" t="s">
        <v>736</v>
      </c>
      <c r="D64" s="2230"/>
      <c r="E64" s="2230"/>
      <c r="F64" s="1371">
        <v>-0.5</v>
      </c>
      <c r="G64" s="1370">
        <v>-0.5</v>
      </c>
      <c r="H64" s="1370">
        <v>-0.5</v>
      </c>
      <c r="I64" s="1541"/>
      <c r="J64" s="1370">
        <v>-0.5</v>
      </c>
      <c r="K64" s="1370">
        <v>-0.625</v>
      </c>
      <c r="L64" s="1369">
        <v>-0.75</v>
      </c>
      <c r="Q64" s="1342"/>
    </row>
    <row r="65" spans="1:17" s="1196" customFormat="1" ht="15" customHeight="1">
      <c r="A65" s="1345"/>
      <c r="B65" s="2285" t="s">
        <v>673</v>
      </c>
      <c r="C65" s="2023" t="s">
        <v>112</v>
      </c>
      <c r="D65" s="2280"/>
      <c r="E65" s="2280"/>
      <c r="F65" s="1364">
        <v>0.75</v>
      </c>
      <c r="G65" s="1363">
        <v>0.75</v>
      </c>
      <c r="H65" s="1363">
        <v>0.75</v>
      </c>
      <c r="I65" s="1439"/>
      <c r="J65" s="1363">
        <v>0.75</v>
      </c>
      <c r="K65" s="1363">
        <v>1</v>
      </c>
      <c r="L65" s="1362">
        <v>1.25</v>
      </c>
      <c r="Q65" s="1342"/>
    </row>
    <row r="66" spans="1:17" s="1196" customFormat="1">
      <c r="A66" s="1345"/>
      <c r="B66" s="2286"/>
      <c r="C66" s="1883" t="s">
        <v>113</v>
      </c>
      <c r="D66" s="1884"/>
      <c r="E66" s="1884"/>
      <c r="F66" s="1367">
        <v>0.625</v>
      </c>
      <c r="G66" s="1366">
        <v>0.625</v>
      </c>
      <c r="H66" s="1366">
        <v>0.625</v>
      </c>
      <c r="I66" s="1440"/>
      <c r="J66" s="1366">
        <v>0.625</v>
      </c>
      <c r="K66" s="1366">
        <v>0.75</v>
      </c>
      <c r="L66" s="1365">
        <v>1</v>
      </c>
      <c r="Q66" s="1342"/>
    </row>
    <row r="67" spans="1:17" s="1196" customFormat="1">
      <c r="A67" s="1345"/>
      <c r="B67" s="2286"/>
      <c r="C67" s="1883" t="s">
        <v>7</v>
      </c>
      <c r="D67" s="1884"/>
      <c r="E67" s="1884"/>
      <c r="F67" s="1367">
        <v>0.125</v>
      </c>
      <c r="G67" s="1366">
        <v>0.125</v>
      </c>
      <c r="H67" s="1366">
        <v>0.125</v>
      </c>
      <c r="I67" s="1440"/>
      <c r="J67" s="1366">
        <v>0.125</v>
      </c>
      <c r="K67" s="1366">
        <v>0.125</v>
      </c>
      <c r="L67" s="1365">
        <v>0.125</v>
      </c>
      <c r="Q67" s="1342"/>
    </row>
    <row r="68" spans="1:17" s="1196" customFormat="1">
      <c r="A68" s="1345"/>
      <c r="B68" s="2287"/>
      <c r="C68" s="2281" t="s">
        <v>9</v>
      </c>
      <c r="D68" s="1884"/>
      <c r="E68" s="1884"/>
      <c r="F68" s="1367">
        <v>-0.5</v>
      </c>
      <c r="G68" s="1366">
        <v>-0.5</v>
      </c>
      <c r="H68" s="1366">
        <v>-0.5</v>
      </c>
      <c r="I68" s="1440"/>
      <c r="J68" s="1366">
        <v>-0.5</v>
      </c>
      <c r="K68" s="1366">
        <v>-0.5</v>
      </c>
      <c r="L68" s="1365">
        <v>-0.5</v>
      </c>
      <c r="Q68" s="1342"/>
    </row>
    <row r="69" spans="1:17" s="1196" customFormat="1">
      <c r="A69" s="1345"/>
      <c r="B69" s="2286"/>
      <c r="C69" s="1883" t="s">
        <v>11</v>
      </c>
      <c r="D69" s="1884"/>
      <c r="E69" s="1884"/>
      <c r="F69" s="1367">
        <v>-1.6250000000000002</v>
      </c>
      <c r="G69" s="1366">
        <v>-1.6250000000000002</v>
      </c>
      <c r="H69" s="1366">
        <v>-1.6250000000000002</v>
      </c>
      <c r="I69" s="1440"/>
      <c r="J69" s="1366">
        <v>-1.6250000000000002</v>
      </c>
      <c r="K69" s="1366">
        <v>-1.6250000000000002</v>
      </c>
      <c r="L69" s="1365">
        <v>-1.6250000000000002</v>
      </c>
      <c r="Q69" s="1342"/>
    </row>
    <row r="70" spans="1:17" s="1196" customFormat="1" ht="15.75" thickBot="1">
      <c r="A70" s="1345"/>
      <c r="B70" s="2288"/>
      <c r="C70" s="1918" t="s">
        <v>114</v>
      </c>
      <c r="D70" s="1919"/>
      <c r="E70" s="1919"/>
      <c r="F70" s="1360">
        <v>-2.25</v>
      </c>
      <c r="G70" s="1359">
        <v>-2.25</v>
      </c>
      <c r="H70" s="1359">
        <v>-2.25</v>
      </c>
      <c r="I70" s="1438"/>
      <c r="J70" s="1359">
        <v>-2.25</v>
      </c>
      <c r="K70" s="1359">
        <v>-2.25</v>
      </c>
      <c r="L70" s="1358">
        <v>-2.25</v>
      </c>
      <c r="Q70" s="1342"/>
    </row>
    <row r="71" spans="1:17" s="1196" customFormat="1" ht="15.75" thickBot="1">
      <c r="A71" s="1345"/>
      <c r="B71" s="2282" t="s">
        <v>73</v>
      </c>
      <c r="C71" s="2226" t="s">
        <v>74</v>
      </c>
      <c r="D71" s="2227"/>
      <c r="E71" s="2227"/>
      <c r="F71" s="1371">
        <v>-0.25</v>
      </c>
      <c r="G71" s="1370">
        <v>-0.25</v>
      </c>
      <c r="H71" s="1370">
        <v>-0.25</v>
      </c>
      <c r="I71" s="1541"/>
      <c r="J71" s="1370">
        <v>-0.25</v>
      </c>
      <c r="K71" s="1370">
        <v>-0.25</v>
      </c>
      <c r="L71" s="1369">
        <v>-0.25</v>
      </c>
      <c r="Q71" s="1342"/>
    </row>
    <row r="72" spans="1:17" s="1196" customFormat="1" ht="15.75" thickBot="1">
      <c r="A72" s="1345"/>
      <c r="B72" s="2284"/>
      <c r="C72" s="2229" t="s">
        <v>187</v>
      </c>
      <c r="D72" s="2230"/>
      <c r="E72" s="2230"/>
      <c r="F72" s="1371">
        <v>-0.25</v>
      </c>
      <c r="G72" s="1370">
        <v>-0.25</v>
      </c>
      <c r="H72" s="1370">
        <v>-0.25</v>
      </c>
      <c r="I72" s="1541"/>
      <c r="J72" s="1370">
        <v>-0.25</v>
      </c>
      <c r="K72" s="1370">
        <v>-0.25</v>
      </c>
      <c r="L72" s="1369">
        <v>-0.25</v>
      </c>
      <c r="Q72" s="1342"/>
    </row>
    <row r="73" spans="1:17" s="1196" customFormat="1" ht="15" customHeight="1">
      <c r="A73" s="1345"/>
      <c r="C73" s="1436"/>
      <c r="D73" s="1436"/>
      <c r="E73" s="1436"/>
      <c r="F73" s="1436"/>
      <c r="G73" s="1450"/>
      <c r="H73" s="1539"/>
      <c r="I73" s="1539"/>
      <c r="J73" s="1450"/>
      <c r="K73" s="1450"/>
      <c r="L73" s="1539"/>
      <c r="M73" s="1539"/>
      <c r="N73" s="1450"/>
      <c r="O73" s="1450"/>
      <c r="P73" s="1450"/>
      <c r="Q73" s="1342"/>
    </row>
    <row r="74" spans="1:17" s="1196" customFormat="1">
      <c r="A74" s="1345"/>
      <c r="C74" s="1436"/>
      <c r="D74" s="1436"/>
      <c r="E74" s="1436"/>
      <c r="F74" s="1436"/>
      <c r="G74" s="1450"/>
      <c r="H74" s="1539"/>
      <c r="I74" s="1539"/>
      <c r="J74" s="1450"/>
      <c r="K74" s="1450"/>
      <c r="L74" s="1539"/>
      <c r="M74" s="1539"/>
      <c r="N74" s="1450"/>
      <c r="O74" s="1450"/>
      <c r="P74" s="1450"/>
      <c r="Q74" s="1342"/>
    </row>
    <row r="75" spans="1:17" s="1196" customFormat="1">
      <c r="A75" s="1345"/>
      <c r="C75" s="1436"/>
      <c r="D75" s="1436"/>
      <c r="E75" s="1436"/>
      <c r="F75" s="1436"/>
      <c r="G75" s="1450"/>
      <c r="H75" s="1539"/>
      <c r="I75" s="1539"/>
      <c r="J75" s="1450"/>
      <c r="K75" s="1450"/>
      <c r="L75" s="1539"/>
      <c r="M75" s="1539"/>
      <c r="N75" s="1450"/>
      <c r="O75" s="1450"/>
      <c r="P75" s="1450"/>
      <c r="Q75" s="1342"/>
    </row>
    <row r="76" spans="1:17" s="1196" customFormat="1">
      <c r="A76" s="1345"/>
      <c r="C76" s="1436"/>
      <c r="D76" s="1436"/>
      <c r="E76" s="1436"/>
      <c r="F76" s="1436"/>
      <c r="G76" s="1450"/>
      <c r="H76" s="1539"/>
      <c r="I76" s="1539"/>
      <c r="J76" s="1450"/>
      <c r="K76" s="1450"/>
      <c r="L76" s="1539"/>
      <c r="M76" s="1539"/>
      <c r="N76" s="1450"/>
      <c r="O76" s="1450"/>
      <c r="P76" s="1450"/>
      <c r="Q76" s="1342"/>
    </row>
    <row r="77" spans="1:17" s="1196" customFormat="1" ht="15" customHeight="1">
      <c r="A77" s="1345"/>
      <c r="C77" s="1436"/>
      <c r="D77" s="1436"/>
      <c r="E77" s="1436"/>
      <c r="F77" s="1436"/>
      <c r="G77" s="1539"/>
      <c r="H77" s="1539"/>
      <c r="I77" s="1450"/>
      <c r="J77" s="1450"/>
      <c r="K77" s="1539"/>
      <c r="L77" s="1539"/>
      <c r="M77" s="1450"/>
      <c r="N77" s="1450"/>
      <c r="O77" s="1450"/>
      <c r="P77" s="1471"/>
      <c r="Q77" s="1200"/>
    </row>
    <row r="78" spans="1:17" s="1196" customFormat="1">
      <c r="A78" s="1345"/>
      <c r="B78" s="1540"/>
      <c r="C78" s="1436"/>
      <c r="D78" s="1436"/>
      <c r="E78" s="1436"/>
      <c r="F78" s="1436"/>
      <c r="G78" s="1539"/>
      <c r="H78" s="1450"/>
      <c r="I78" s="1450"/>
      <c r="J78" s="1539"/>
      <c r="K78" s="1539"/>
      <c r="L78" s="1450"/>
      <c r="M78" s="1450"/>
      <c r="N78" s="1450"/>
      <c r="O78" s="1471"/>
      <c r="Q78" s="1200"/>
    </row>
    <row r="79" spans="1:17" s="1196" customFormat="1">
      <c r="A79" s="1345"/>
      <c r="B79" s="1540"/>
      <c r="C79" s="1436"/>
      <c r="D79" s="1436"/>
      <c r="E79" s="1436"/>
      <c r="F79" s="1436"/>
      <c r="G79" s="1539"/>
      <c r="H79" s="1450"/>
      <c r="I79" s="1450"/>
      <c r="J79" s="1539"/>
      <c r="K79" s="1539"/>
      <c r="L79" s="1450"/>
      <c r="M79" s="1450"/>
      <c r="N79" s="1450"/>
      <c r="O79" s="1471"/>
      <c r="Q79" s="1200"/>
    </row>
    <row r="80" spans="1:17" s="1196" customFormat="1">
      <c r="A80" s="1345"/>
      <c r="B80" s="1540"/>
      <c r="C80" s="1436"/>
      <c r="D80" s="1436"/>
      <c r="E80" s="1436"/>
      <c r="F80" s="1436"/>
      <c r="G80" s="1539"/>
      <c r="H80" s="1450"/>
      <c r="I80" s="1450"/>
      <c r="J80" s="1539"/>
      <c r="K80" s="1539"/>
      <c r="L80" s="1450"/>
      <c r="M80" s="1450"/>
      <c r="N80" s="1450"/>
      <c r="O80" s="1471"/>
      <c r="Q80" s="1200"/>
    </row>
    <row r="81" spans="1:17" s="1196" customFormat="1">
      <c r="A81" s="1345"/>
      <c r="B81" s="1540"/>
      <c r="C81" s="1436"/>
      <c r="D81" s="1436"/>
      <c r="E81" s="1436"/>
      <c r="F81" s="1436"/>
      <c r="G81" s="1539"/>
      <c r="H81" s="1539"/>
      <c r="I81" s="1450"/>
      <c r="J81" s="1450"/>
      <c r="K81" s="1539"/>
      <c r="L81" s="1539"/>
      <c r="M81" s="1450"/>
      <c r="N81" s="1450"/>
      <c r="O81" s="1450"/>
      <c r="P81" s="1471"/>
      <c r="Q81" s="1200"/>
    </row>
    <row r="82" spans="1:17" s="1196" customFormat="1">
      <c r="A82" s="1345"/>
      <c r="B82" s="1356" t="s">
        <v>672</v>
      </c>
      <c r="C82" s="1436"/>
      <c r="D82" s="1436"/>
      <c r="E82" s="1436"/>
      <c r="F82" s="1436"/>
      <c r="G82" s="1539"/>
      <c r="H82" s="1539"/>
      <c r="I82" s="1450"/>
      <c r="J82" s="1450"/>
      <c r="K82" s="1539"/>
      <c r="L82" s="1539"/>
      <c r="M82" s="1450"/>
      <c r="N82" s="1450"/>
      <c r="O82" s="1450"/>
      <c r="P82" s="1471"/>
      <c r="Q82" s="1200"/>
    </row>
    <row r="83" spans="1:17" s="1196" customFormat="1">
      <c r="A83" s="1345"/>
      <c r="B83" s="1356"/>
      <c r="C83" s="1436"/>
      <c r="D83" s="1436"/>
      <c r="E83" s="1436"/>
      <c r="F83" s="1436"/>
      <c r="G83" s="1450"/>
      <c r="H83" s="1539"/>
      <c r="I83" s="1539"/>
      <c r="J83" s="1450"/>
      <c r="K83" s="1450"/>
      <c r="L83" s="1539"/>
      <c r="M83" s="1539"/>
      <c r="N83" s="1450"/>
      <c r="O83" s="1450"/>
      <c r="P83" s="1450"/>
      <c r="Q83" s="1342"/>
    </row>
    <row r="84" spans="1:17" s="1196" customFormat="1">
      <c r="A84" s="1345"/>
      <c r="B84" s="1356"/>
      <c r="C84" s="1436"/>
      <c r="D84" s="1436"/>
      <c r="E84" s="1436"/>
      <c r="F84" s="1436"/>
      <c r="G84" s="1450"/>
      <c r="H84" s="1539"/>
      <c r="I84" s="1539"/>
      <c r="J84" s="1450"/>
      <c r="K84" s="1450"/>
      <c r="L84" s="1539"/>
      <c r="M84" s="1539"/>
      <c r="N84" s="1450"/>
      <c r="O84" s="1450"/>
      <c r="P84" s="1450"/>
      <c r="Q84" s="1342"/>
    </row>
    <row r="85" spans="1:17" s="1196" customFormat="1">
      <c r="A85" s="1345"/>
      <c r="B85" s="1356"/>
      <c r="C85" s="1436"/>
      <c r="D85" s="1436"/>
      <c r="E85" s="1436"/>
      <c r="F85" s="1436"/>
      <c r="G85" s="1450"/>
      <c r="H85" s="1539"/>
      <c r="I85" s="1539"/>
      <c r="J85" s="1450"/>
      <c r="K85" s="1450"/>
      <c r="L85" s="1539"/>
      <c r="M85" s="1539"/>
      <c r="N85" s="1450"/>
      <c r="O85" s="1450"/>
      <c r="P85" s="1450"/>
      <c r="Q85" s="1342"/>
    </row>
    <row r="86" spans="1:17" s="1196" customFormat="1">
      <c r="A86" s="1345"/>
      <c r="B86" s="1356" t="s">
        <v>73</v>
      </c>
      <c r="D86" s="1436"/>
      <c r="E86" s="1436"/>
      <c r="F86" s="1436"/>
      <c r="G86" s="1450"/>
      <c r="H86" s="1539"/>
      <c r="I86" s="1539"/>
      <c r="J86" s="1450"/>
      <c r="K86" s="1450"/>
      <c r="L86" s="1539"/>
      <c r="M86" s="1539"/>
      <c r="N86" s="1450"/>
      <c r="O86" s="1450"/>
      <c r="P86" s="1450"/>
      <c r="Q86" s="1342"/>
    </row>
    <row r="87" spans="1:17" s="1196" customFormat="1">
      <c r="A87" s="1345"/>
      <c r="B87" s="1356"/>
      <c r="D87" s="1436"/>
      <c r="E87" s="1436"/>
      <c r="F87" s="1436"/>
      <c r="G87" s="1450"/>
      <c r="H87" s="1539"/>
      <c r="I87" s="1539"/>
      <c r="J87" s="1450"/>
      <c r="K87" s="1450"/>
      <c r="L87" s="1539"/>
      <c r="M87" s="1539"/>
      <c r="N87" s="1450"/>
      <c r="O87" s="1450"/>
      <c r="P87" s="1450"/>
      <c r="Q87" s="1342"/>
    </row>
    <row r="88" spans="1:17" s="1196" customFormat="1">
      <c r="A88" s="1345"/>
      <c r="B88" s="1470" t="s">
        <v>152</v>
      </c>
      <c r="C88" s="1436"/>
      <c r="D88" s="1436"/>
      <c r="E88" s="1436"/>
      <c r="F88" s="1436"/>
      <c r="G88" s="1467"/>
      <c r="H88" s="1467"/>
      <c r="I88" s="1467"/>
      <c r="J88" s="1467"/>
      <c r="K88" s="1467"/>
      <c r="L88" s="1467"/>
      <c r="M88" s="1467"/>
      <c r="N88" s="1467"/>
      <c r="O88" s="1467"/>
      <c r="P88" s="1467"/>
      <c r="Q88" s="1342"/>
    </row>
    <row r="89" spans="1:17" s="1196" customFormat="1">
      <c r="A89" s="1345"/>
      <c r="B89" s="1437"/>
      <c r="C89" s="1436"/>
      <c r="D89" s="1436"/>
      <c r="E89" s="1436"/>
      <c r="F89" s="1436"/>
      <c r="G89" s="1436"/>
      <c r="H89" s="1436"/>
      <c r="I89" s="1436"/>
      <c r="J89" s="1436"/>
      <c r="K89" s="1436"/>
      <c r="L89" s="1436"/>
      <c r="M89" s="1436"/>
      <c r="N89" s="1436"/>
      <c r="O89" s="1436"/>
      <c r="P89" s="1436"/>
      <c r="Q89" s="1342"/>
    </row>
    <row r="90" spans="1:17" s="1196" customFormat="1">
      <c r="A90" s="1345"/>
      <c r="Q90" s="1342"/>
    </row>
    <row r="91" spans="1:17" s="1196" customFormat="1">
      <c r="A91" s="1345"/>
      <c r="Q91" s="1342"/>
    </row>
    <row r="92" spans="1:17" s="1196" customFormat="1">
      <c r="A92" s="1345"/>
      <c r="Q92" s="1342"/>
    </row>
    <row r="93" spans="1:17" s="1196" customFormat="1">
      <c r="A93" s="1345"/>
      <c r="Q93" s="1342"/>
    </row>
    <row r="94" spans="1:17" s="1196" customFormat="1">
      <c r="A94" s="1345"/>
      <c r="Q94" s="1342"/>
    </row>
    <row r="95" spans="1:17" s="1196" customFormat="1">
      <c r="A95" s="1345"/>
      <c r="Q95" s="1342"/>
    </row>
    <row r="96" spans="1:17" s="1196" customFormat="1">
      <c r="A96" s="1345"/>
      <c r="Q96" s="1342"/>
    </row>
    <row r="97" spans="1:17" s="1196" customFormat="1">
      <c r="A97" s="1345"/>
      <c r="Q97" s="1342"/>
    </row>
    <row r="98" spans="1:17" s="1196" customFormat="1" ht="15" customHeight="1">
      <c r="A98" s="1345"/>
      <c r="Q98" s="1342"/>
    </row>
    <row r="99" spans="1:17" s="1196" customFormat="1" ht="15" customHeight="1">
      <c r="A99" s="1345"/>
      <c r="Q99" s="1342"/>
    </row>
    <row r="100" spans="1:17" s="1196" customFormat="1" ht="15" customHeight="1">
      <c r="A100" s="1345"/>
      <c r="Q100" s="1342"/>
    </row>
    <row r="101" spans="1:17" s="1196" customFormat="1" ht="15" customHeight="1">
      <c r="A101" s="1345"/>
      <c r="Q101" s="1342"/>
    </row>
    <row r="102" spans="1:17" s="1196" customFormat="1" ht="15" customHeight="1">
      <c r="A102" s="1345"/>
      <c r="Q102" s="1342"/>
    </row>
    <row r="103" spans="1:17" s="1196" customFormat="1" ht="15" customHeight="1">
      <c r="A103" s="1345"/>
      <c r="Q103" s="1342"/>
    </row>
    <row r="104" spans="1:17" s="1196" customFormat="1">
      <c r="A104" s="1345"/>
      <c r="Q104" s="1342"/>
    </row>
    <row r="105" spans="1:17" s="1196" customFormat="1">
      <c r="A105" s="1345"/>
      <c r="Q105" s="1342"/>
    </row>
    <row r="106" spans="1:17" s="1196" customFormat="1">
      <c r="A106" s="1345"/>
      <c r="Q106" s="1342"/>
    </row>
    <row r="107" spans="1:17" s="1196" customFormat="1">
      <c r="A107" s="1345"/>
      <c r="Q107" s="1342"/>
    </row>
    <row r="108" spans="1:17" s="1196" customFormat="1">
      <c r="A108" s="1345"/>
      <c r="H108" s="1344"/>
      <c r="I108" s="1197"/>
      <c r="J108" s="1343"/>
      <c r="Q108" s="1342"/>
    </row>
    <row r="109" spans="1:17" s="1196" customFormat="1">
      <c r="A109" s="1345"/>
      <c r="H109" s="1344"/>
      <c r="I109" s="1197"/>
      <c r="J109" s="1343"/>
      <c r="Q109" s="1342"/>
    </row>
    <row r="110" spans="1:17" s="1196" customFormat="1">
      <c r="A110" s="1345"/>
      <c r="H110" s="1344"/>
      <c r="I110" s="1197"/>
      <c r="J110" s="1343"/>
      <c r="Q110" s="1342"/>
    </row>
    <row r="111" spans="1:17" s="1196" customFormat="1">
      <c r="A111" s="1345"/>
      <c r="H111" s="1344"/>
      <c r="I111" s="1197"/>
      <c r="J111" s="1343"/>
      <c r="Q111" s="1342"/>
    </row>
    <row r="112" spans="1:17" s="1196" customFormat="1">
      <c r="A112" s="1345"/>
      <c r="H112" s="1344"/>
      <c r="I112" s="1197"/>
      <c r="J112" s="1343"/>
      <c r="Q112" s="1342"/>
    </row>
    <row r="113" spans="1:17" s="1196" customFormat="1">
      <c r="A113" s="1345"/>
      <c r="Q113" s="1342"/>
    </row>
    <row r="114" spans="1:17" s="1196" customFormat="1">
      <c r="A114" s="1345"/>
      <c r="Q114" s="1342"/>
    </row>
    <row r="115" spans="1:17" s="1196" customFormat="1">
      <c r="A115" s="1345"/>
      <c r="Q115" s="1342"/>
    </row>
    <row r="116" spans="1:17" s="1196" customFormat="1">
      <c r="A116" s="1345"/>
      <c r="Q116" s="1342"/>
    </row>
    <row r="117" spans="1:17" s="1196" customFormat="1">
      <c r="A117" s="1345"/>
      <c r="Q117" s="1342"/>
    </row>
    <row r="118" spans="1:17" s="1196" customFormat="1">
      <c r="A118" s="1345"/>
      <c r="Q118" s="1342"/>
    </row>
    <row r="119" spans="1:17" s="1196" customFormat="1">
      <c r="A119" s="1345"/>
      <c r="Q119" s="1342"/>
    </row>
    <row r="120" spans="1:17" s="1196" customFormat="1" ht="15.75" thickBot="1">
      <c r="A120" s="1435"/>
      <c r="Q120" s="1209"/>
    </row>
    <row r="121" spans="1:17" s="1196" customFormat="1" ht="15" customHeight="1">
      <c r="A121" s="1205"/>
      <c r="B121" s="1847" t="s">
        <v>207</v>
      </c>
      <c r="C121" s="1847"/>
      <c r="D121" s="1847"/>
      <c r="E121" s="1847"/>
      <c r="F121" s="1847"/>
      <c r="G121" s="1847"/>
      <c r="H121" s="1847"/>
      <c r="I121" s="1847"/>
      <c r="J121" s="1847"/>
      <c r="K121" s="1847"/>
      <c r="L121" s="1847"/>
      <c r="M121" s="1847"/>
      <c r="N121" s="1847"/>
      <c r="O121" s="1847"/>
      <c r="P121" s="1847"/>
      <c r="Q121" s="1203"/>
    </row>
    <row r="122" spans="1:17" s="1196" customFormat="1">
      <c r="A122" s="1202"/>
      <c r="B122" s="1848"/>
      <c r="C122" s="1848"/>
      <c r="D122" s="1848"/>
      <c r="E122" s="1848"/>
      <c r="F122" s="1848"/>
      <c r="G122" s="1848"/>
      <c r="H122" s="1848"/>
      <c r="I122" s="1848"/>
      <c r="J122" s="1848"/>
      <c r="K122" s="1848"/>
      <c r="L122" s="1848"/>
      <c r="M122" s="1848"/>
      <c r="N122" s="1848"/>
      <c r="O122" s="1848"/>
      <c r="P122" s="1848"/>
      <c r="Q122" s="1200"/>
    </row>
    <row r="123" spans="1:17" s="1196" customFormat="1">
      <c r="A123" s="1202"/>
      <c r="B123" s="1848"/>
      <c r="C123" s="1848"/>
      <c r="D123" s="1848"/>
      <c r="E123" s="1848"/>
      <c r="F123" s="1848"/>
      <c r="G123" s="1848"/>
      <c r="H123" s="1848"/>
      <c r="I123" s="1848"/>
      <c r="J123" s="1848"/>
      <c r="K123" s="1848"/>
      <c r="L123" s="1848"/>
      <c r="M123" s="1848"/>
      <c r="N123" s="1848"/>
      <c r="O123" s="1848"/>
      <c r="P123" s="1848"/>
      <c r="Q123" s="1200"/>
    </row>
    <row r="124" spans="1:17" s="1196" customFormat="1" ht="15.75" thickBot="1">
      <c r="A124" s="1199"/>
      <c r="B124" s="1849"/>
      <c r="C124" s="1849"/>
      <c r="D124" s="1849"/>
      <c r="E124" s="1849"/>
      <c r="F124" s="1849"/>
      <c r="G124" s="1849"/>
      <c r="H124" s="1849"/>
      <c r="I124" s="1849"/>
      <c r="J124" s="1849"/>
      <c r="K124" s="1849"/>
      <c r="L124" s="1849"/>
      <c r="M124" s="1849"/>
      <c r="N124" s="1849"/>
      <c r="O124" s="1849"/>
      <c r="P124" s="1849"/>
      <c r="Q124" s="1198"/>
    </row>
  </sheetData>
  <mergeCells count="62">
    <mergeCell ref="C59:E59"/>
    <mergeCell ref="C60:E60"/>
    <mergeCell ref="B55:B61"/>
    <mergeCell ref="B71:B72"/>
    <mergeCell ref="B65:B70"/>
    <mergeCell ref="C70:E70"/>
    <mergeCell ref="C62:E62"/>
    <mergeCell ref="C63:E63"/>
    <mergeCell ref="C64:E64"/>
    <mergeCell ref="C66:E66"/>
    <mergeCell ref="B121:P124"/>
    <mergeCell ref="F52:L52"/>
    <mergeCell ref="B52:E52"/>
    <mergeCell ref="C54:E54"/>
    <mergeCell ref="C55:E55"/>
    <mergeCell ref="C56:E56"/>
    <mergeCell ref="C65:E65"/>
    <mergeCell ref="C67:E67"/>
    <mergeCell ref="C68:E68"/>
    <mergeCell ref="C69:E69"/>
    <mergeCell ref="C57:E57"/>
    <mergeCell ref="C61:E61"/>
    <mergeCell ref="C71:E71"/>
    <mergeCell ref="C72:E72"/>
    <mergeCell ref="B53:E53"/>
    <mergeCell ref="C58:E58"/>
    <mergeCell ref="O2:P2"/>
    <mergeCell ref="N3:P3"/>
    <mergeCell ref="O5:P5"/>
    <mergeCell ref="A10:Q11"/>
    <mergeCell ref="F45:L45"/>
    <mergeCell ref="B45:E45"/>
    <mergeCell ref="J16:K16"/>
    <mergeCell ref="J17:K17"/>
    <mergeCell ref="K24:L24"/>
    <mergeCell ref="J18:K18"/>
    <mergeCell ref="C12:F12"/>
    <mergeCell ref="N17:P17"/>
    <mergeCell ref="N21:O21"/>
    <mergeCell ref="N24:P25"/>
    <mergeCell ref="N26:P27"/>
    <mergeCell ref="N28:P29"/>
    <mergeCell ref="B47:B50"/>
    <mergeCell ref="C49:D49"/>
    <mergeCell ref="C50:D50"/>
    <mergeCell ref="K25:L25"/>
    <mergeCell ref="J19:K19"/>
    <mergeCell ref="J20:K20"/>
    <mergeCell ref="K28:L28"/>
    <mergeCell ref="C47:D47"/>
    <mergeCell ref="C48:D48"/>
    <mergeCell ref="K26:L26"/>
    <mergeCell ref="K27:L27"/>
    <mergeCell ref="K29:L29"/>
    <mergeCell ref="N19:O19"/>
    <mergeCell ref="N20:O20"/>
    <mergeCell ref="N18:O18"/>
    <mergeCell ref="E13:F13"/>
    <mergeCell ref="J14:K14"/>
    <mergeCell ref="N14:O14"/>
    <mergeCell ref="J15:K15"/>
    <mergeCell ref="N15:O15"/>
  </mergeCells>
  <printOptions horizontalCentered="1"/>
  <pageMargins left="0.7" right="0.7" top="0.75" bottom="0.75" header="0.3" footer="0.3"/>
  <pageSetup paperSize="5" scale="47" fitToHeight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B30E8-1597-4D27-80B7-E45DD3430EC5}">
  <sheetPr codeName="Sheet31">
    <tabColor rgb="FF00B050"/>
  </sheetPr>
  <dimension ref="A1:Q102"/>
  <sheetViews>
    <sheetView view="pageBreakPreview" topLeftCell="A54" zoomScale="80" zoomScaleNormal="100" zoomScaleSheetLayoutView="80" workbookViewId="0">
      <selection activeCell="AC18" sqref="AC18"/>
    </sheetView>
  </sheetViews>
  <sheetFormatPr defaultRowHeight="15"/>
  <cols>
    <col min="1" max="1" width="3.5703125" style="1197" customWidth="1"/>
    <col min="2" max="2" width="17.7109375" style="1196" customWidth="1"/>
    <col min="3" max="4" width="13.7109375" style="1196" customWidth="1"/>
    <col min="5" max="5" width="1.5703125" style="1196" customWidth="1"/>
    <col min="6" max="6" width="13.85546875" style="1196" customWidth="1"/>
    <col min="7" max="8" width="13.7109375" style="1196" customWidth="1"/>
    <col min="9" max="9" width="1.5703125" style="1196" customWidth="1"/>
    <col min="10" max="11" width="13.7109375" style="1196" customWidth="1"/>
    <col min="12" max="12" width="16.5703125" style="1196" customWidth="1"/>
    <col min="13" max="13" width="1.42578125" style="1196" customWidth="1"/>
    <col min="14" max="16" width="13.7109375" style="1196" customWidth="1"/>
    <col min="17" max="17" width="2" style="1196" customWidth="1"/>
    <col min="18" max="16384" width="9.140625" style="1195"/>
  </cols>
  <sheetData>
    <row r="1" spans="1:17">
      <c r="A1" s="1338" t="s">
        <v>671</v>
      </c>
      <c r="B1" s="1337"/>
      <c r="C1" s="1337"/>
      <c r="D1" s="1337"/>
      <c r="E1" s="1337"/>
      <c r="F1" s="1337"/>
      <c r="G1" s="1337"/>
      <c r="H1" s="1337"/>
      <c r="I1" s="1337"/>
      <c r="J1" s="1337"/>
      <c r="K1" s="1337"/>
      <c r="L1" s="1337"/>
      <c r="M1" s="1337"/>
      <c r="N1" s="1337"/>
      <c r="O1" s="1337"/>
      <c r="P1" s="1337"/>
      <c r="Q1" s="1336"/>
    </row>
    <row r="2" spans="1:17">
      <c r="A2" s="1320"/>
      <c r="B2" s="1321"/>
      <c r="C2" s="1318"/>
      <c r="D2" s="1334"/>
      <c r="E2" s="1334"/>
      <c r="F2" s="1318"/>
      <c r="G2" s="1318"/>
      <c r="H2" s="1318"/>
      <c r="I2" s="1318"/>
      <c r="J2" s="1318"/>
      <c r="K2" s="1318"/>
      <c r="L2" s="2194" t="s">
        <v>383</v>
      </c>
      <c r="M2" s="2194"/>
      <c r="N2" s="2194"/>
      <c r="O2" s="2195">
        <f ca="1">NOW()</f>
        <v>45933.35966840278</v>
      </c>
      <c r="P2" s="2195"/>
      <c r="Q2" s="1335"/>
    </row>
    <row r="3" spans="1:17">
      <c r="A3" s="1320"/>
      <c r="B3" s="1321"/>
      <c r="C3" s="1334"/>
      <c r="D3" s="1333"/>
      <c r="E3" s="1323"/>
      <c r="F3" s="1318"/>
      <c r="G3" s="1318"/>
      <c r="H3" s="1318"/>
      <c r="I3" s="1318"/>
      <c r="J3" s="1318"/>
      <c r="K3" s="1318"/>
      <c r="L3" s="1319"/>
      <c r="M3" s="1321"/>
      <c r="N3" s="2195"/>
      <c r="O3" s="2195"/>
      <c r="P3" s="1332" t="s">
        <v>670</v>
      </c>
      <c r="Q3" s="1328"/>
    </row>
    <row r="4" spans="1:17">
      <c r="A4" s="1320"/>
      <c r="B4" s="1321"/>
      <c r="C4" s="1321"/>
      <c r="D4" s="1326"/>
      <c r="E4" s="1323"/>
      <c r="F4" s="1318"/>
      <c r="G4" s="1318"/>
      <c r="H4" s="1318"/>
      <c r="I4" s="1318"/>
      <c r="J4" s="1318"/>
      <c r="K4" s="1318"/>
      <c r="L4" s="1318"/>
      <c r="M4" s="1321"/>
      <c r="N4" s="1321"/>
      <c r="O4" s="2194"/>
      <c r="P4" s="2194"/>
      <c r="Q4" s="1328"/>
    </row>
    <row r="5" spans="1:17" ht="15.75">
      <c r="A5" s="1320"/>
      <c r="B5" s="1331"/>
      <c r="C5" s="1330"/>
      <c r="D5" s="1329"/>
      <c r="E5" s="1323"/>
      <c r="F5" s="1318"/>
      <c r="G5" s="1318"/>
      <c r="H5" s="1318"/>
      <c r="I5" s="1318"/>
      <c r="J5" s="1318"/>
      <c r="K5" s="1318"/>
      <c r="L5" s="1318"/>
      <c r="M5" s="1319"/>
      <c r="N5" s="1319"/>
      <c r="O5" s="2196"/>
      <c r="P5" s="2196"/>
      <c r="Q5" s="1328"/>
    </row>
    <row r="6" spans="1:17">
      <c r="A6" s="1327"/>
      <c r="B6" s="1326"/>
      <c r="C6" s="1326"/>
      <c r="D6" s="1318"/>
      <c r="E6" s="1323"/>
      <c r="F6" s="1318"/>
      <c r="G6" s="1318"/>
      <c r="H6" s="1318"/>
      <c r="I6" s="1318"/>
      <c r="J6" s="1318"/>
      <c r="K6" s="1318"/>
      <c r="L6" s="1318"/>
      <c r="M6" s="1319"/>
      <c r="N6" s="2218"/>
      <c r="O6" s="2219"/>
      <c r="P6" s="2219"/>
      <c r="Q6" s="1325"/>
    </row>
    <row r="7" spans="1:17">
      <c r="A7" s="1320"/>
      <c r="B7" s="1324"/>
      <c r="C7" s="1319"/>
      <c r="D7" s="1324"/>
      <c r="E7" s="1323"/>
      <c r="F7" s="1318"/>
      <c r="G7" s="1318"/>
      <c r="H7" s="1318"/>
      <c r="I7" s="1318"/>
      <c r="J7" s="1318"/>
      <c r="K7" s="1318"/>
      <c r="L7" s="1318"/>
      <c r="M7" s="1318"/>
      <c r="N7" s="2220"/>
      <c r="O7" s="2220"/>
      <c r="P7" s="2220"/>
      <c r="Q7" s="1316"/>
    </row>
    <row r="8" spans="1:17">
      <c r="A8" s="1320"/>
      <c r="B8" s="1324"/>
      <c r="C8" s="1319"/>
      <c r="D8" s="1324"/>
      <c r="E8" s="1323"/>
      <c r="F8" s="1318"/>
      <c r="G8" s="1318"/>
      <c r="H8" s="1318"/>
      <c r="I8" s="1318"/>
      <c r="J8" s="1318"/>
      <c r="K8" s="1318"/>
      <c r="L8" s="1319"/>
      <c r="M8" s="1319"/>
      <c r="N8" s="2220"/>
      <c r="O8" s="2220"/>
      <c r="P8" s="2220"/>
      <c r="Q8" s="1316"/>
    </row>
    <row r="9" spans="1:17">
      <c r="A9" s="1320"/>
      <c r="B9" s="1324"/>
      <c r="C9" s="1319"/>
      <c r="D9" s="1324"/>
      <c r="E9" s="1323"/>
      <c r="F9" s="1318"/>
      <c r="G9" s="1318"/>
      <c r="H9" s="1318"/>
      <c r="I9" s="1318"/>
      <c r="J9" s="1318"/>
      <c r="K9" s="1318"/>
      <c r="L9" s="1319"/>
      <c r="M9" s="1319"/>
      <c r="N9" s="1322"/>
      <c r="O9" s="1321"/>
      <c r="P9" s="1317"/>
      <c r="Q9" s="1316"/>
    </row>
    <row r="10" spans="1:17">
      <c r="A10" s="1320"/>
      <c r="B10" s="1319"/>
      <c r="C10" s="1319"/>
      <c r="D10" s="1319"/>
      <c r="E10" s="1319"/>
      <c r="F10" s="1319"/>
      <c r="G10" s="1319"/>
      <c r="H10" s="1319"/>
      <c r="I10" s="1319"/>
      <c r="J10" s="1319"/>
      <c r="K10" s="1319"/>
      <c r="L10" s="1319"/>
      <c r="M10" s="1313"/>
      <c r="N10" s="1318"/>
      <c r="O10" s="1318"/>
      <c r="P10" s="1317"/>
      <c r="Q10" s="1316"/>
    </row>
    <row r="11" spans="1:17">
      <c r="A11" s="1315"/>
      <c r="B11" s="1314"/>
      <c r="C11" s="1314"/>
      <c r="D11" s="1314"/>
      <c r="E11" s="1314"/>
      <c r="F11" s="1314"/>
      <c r="G11" s="1314"/>
      <c r="H11" s="1314"/>
      <c r="I11" s="1314"/>
      <c r="J11" s="1314"/>
      <c r="K11" s="1314"/>
      <c r="L11" s="1314"/>
      <c r="M11" s="1314"/>
      <c r="N11" s="1314"/>
      <c r="O11" s="1314"/>
      <c r="P11" s="1313"/>
      <c r="Q11" s="1312"/>
    </row>
    <row r="12" spans="1:17" ht="15" customHeight="1">
      <c r="A12" s="2198" t="s">
        <v>394</v>
      </c>
      <c r="B12" s="2199"/>
      <c r="C12" s="2199"/>
      <c r="D12" s="2199"/>
      <c r="E12" s="2199"/>
      <c r="F12" s="2199"/>
      <c r="G12" s="2199"/>
      <c r="H12" s="2199"/>
      <c r="I12" s="2199"/>
      <c r="J12" s="2199"/>
      <c r="K12" s="2199"/>
      <c r="L12" s="2199"/>
      <c r="M12" s="2199"/>
      <c r="N12" s="2199"/>
      <c r="O12" s="2199"/>
      <c r="P12" s="2199"/>
      <c r="Q12" s="2200"/>
    </row>
    <row r="13" spans="1:17" ht="15.75" customHeight="1" thickBot="1">
      <c r="A13" s="2221"/>
      <c r="B13" s="2222"/>
      <c r="C13" s="2222"/>
      <c r="D13" s="2222"/>
      <c r="E13" s="2222"/>
      <c r="F13" s="2222"/>
      <c r="G13" s="2222"/>
      <c r="H13" s="2222"/>
      <c r="I13" s="2222"/>
      <c r="J13" s="2222"/>
      <c r="K13" s="2222"/>
      <c r="L13" s="2222"/>
      <c r="M13" s="2222"/>
      <c r="N13" s="2222"/>
      <c r="O13" s="2222"/>
      <c r="P13" s="2222"/>
      <c r="Q13" s="2223"/>
    </row>
    <row r="14" spans="1:17">
      <c r="A14" s="1216"/>
      <c r="B14" s="1311"/>
      <c r="C14" s="1311"/>
      <c r="D14" s="1311"/>
      <c r="E14" s="1311"/>
      <c r="F14" s="1311"/>
      <c r="G14" s="1311"/>
      <c r="H14" s="1311"/>
      <c r="I14" s="1311"/>
      <c r="J14" s="1311"/>
      <c r="K14" s="1311"/>
      <c r="L14" s="1311"/>
      <c r="M14" s="1311"/>
      <c r="N14" s="1311"/>
      <c r="O14" s="1311"/>
      <c r="P14" s="1311"/>
      <c r="Q14" s="1212"/>
    </row>
    <row r="15" spans="1:17" ht="15" customHeight="1">
      <c r="A15" s="1216"/>
      <c r="B15" s="1310" t="s">
        <v>669</v>
      </c>
      <c r="C15" s="1309"/>
      <c r="D15" s="1309"/>
      <c r="E15" s="1309"/>
      <c r="F15" s="1309"/>
      <c r="G15" s="1309"/>
      <c r="H15" s="1309"/>
      <c r="I15" s="1309"/>
      <c r="J15" s="1309"/>
      <c r="K15" s="1309"/>
      <c r="L15" s="1309"/>
      <c r="M15" s="1309"/>
      <c r="N15" s="1309"/>
      <c r="O15" s="1309"/>
      <c r="P15" s="1308"/>
      <c r="Q15" s="1212"/>
    </row>
    <row r="16" spans="1:17" ht="15" customHeight="1">
      <c r="A16" s="1216"/>
      <c r="B16" s="1298"/>
      <c r="C16" s="1293"/>
      <c r="D16" s="1293"/>
      <c r="E16" s="1293"/>
      <c r="F16" s="1293"/>
      <c r="G16" s="1293"/>
      <c r="H16" s="1293"/>
      <c r="I16" s="1293"/>
      <c r="J16" s="2197"/>
      <c r="K16" s="2197"/>
      <c r="L16" s="1293"/>
      <c r="M16" s="1293"/>
      <c r="N16" s="1293"/>
      <c r="O16" s="1293"/>
      <c r="P16" s="1297"/>
      <c r="Q16" s="1212"/>
    </row>
    <row r="17" spans="1:17" ht="15" customHeight="1">
      <c r="A17" s="1216"/>
      <c r="B17" s="1298"/>
      <c r="C17" s="1293"/>
      <c r="D17" s="1293"/>
      <c r="E17" s="1293"/>
      <c r="F17" s="1293"/>
      <c r="G17" s="1293"/>
      <c r="H17" s="1293"/>
      <c r="I17" s="1293"/>
      <c r="J17" s="1248"/>
      <c r="K17" s="1303"/>
      <c r="L17" s="1302"/>
      <c r="M17" s="1293"/>
      <c r="N17" s="1301"/>
      <c r="O17" s="1300"/>
      <c r="P17" s="1299"/>
      <c r="Q17" s="1212"/>
    </row>
    <row r="18" spans="1:17" ht="15" customHeight="1">
      <c r="A18" s="1216"/>
      <c r="B18" s="1298"/>
      <c r="C18" s="1293"/>
      <c r="D18" s="1293"/>
      <c r="E18" s="1293"/>
      <c r="F18" s="1293"/>
      <c r="G18" s="1293"/>
      <c r="H18" s="1293"/>
      <c r="I18" s="1293"/>
      <c r="J18" s="2197"/>
      <c r="K18" s="2197"/>
      <c r="L18" s="1307"/>
      <c r="M18" s="1305"/>
      <c r="N18" s="1300"/>
      <c r="O18" s="1305"/>
      <c r="P18" s="1304"/>
      <c r="Q18" s="1212"/>
    </row>
    <row r="19" spans="1:17" ht="15" customHeight="1">
      <c r="A19" s="1216"/>
      <c r="B19" s="1298"/>
      <c r="C19" s="1293"/>
      <c r="D19" s="1293"/>
      <c r="E19" s="1293"/>
      <c r="F19" s="1293"/>
      <c r="G19" s="1293"/>
      <c r="H19" s="1293"/>
      <c r="I19" s="1293"/>
      <c r="J19" s="1248"/>
      <c r="K19" s="1303"/>
      <c r="L19" s="1302"/>
      <c r="M19" s="1293"/>
      <c r="N19" s="1301"/>
      <c r="O19" s="1300"/>
      <c r="P19" s="1299"/>
      <c r="Q19" s="1212"/>
    </row>
    <row r="20" spans="1:17" ht="15" customHeight="1">
      <c r="A20" s="1216"/>
      <c r="B20" s="1298"/>
      <c r="C20" s="1293"/>
      <c r="D20" s="1293"/>
      <c r="E20" s="1293"/>
      <c r="F20" s="1293"/>
      <c r="G20" s="1293"/>
      <c r="H20" s="1293"/>
      <c r="I20" s="1293"/>
      <c r="J20" s="2197"/>
      <c r="K20" s="2197"/>
      <c r="L20" s="1302"/>
      <c r="M20" s="1305"/>
      <c r="N20" s="1302"/>
      <c r="O20" s="1305"/>
      <c r="P20" s="1304"/>
      <c r="Q20" s="1212"/>
    </row>
    <row r="21" spans="1:17" ht="15" customHeight="1">
      <c r="A21" s="1216"/>
      <c r="B21" s="1298"/>
      <c r="C21" s="1293"/>
      <c r="D21" s="1293"/>
      <c r="E21" s="1293"/>
      <c r="F21" s="1293"/>
      <c r="G21" s="1293"/>
      <c r="H21" s="1293"/>
      <c r="I21" s="1293"/>
      <c r="J21" s="1248"/>
      <c r="K21" s="1303"/>
      <c r="L21" s="1302"/>
      <c r="M21" s="1293"/>
      <c r="N21" s="1301"/>
      <c r="O21" s="1300"/>
      <c r="P21" s="1299"/>
      <c r="Q21" s="1212"/>
    </row>
    <row r="22" spans="1:17" ht="14.25" customHeight="1">
      <c r="A22" s="1216"/>
      <c r="B22" s="1298"/>
      <c r="C22" s="1293"/>
      <c r="D22" s="1293"/>
      <c r="E22" s="1293"/>
      <c r="F22" s="1293"/>
      <c r="G22" s="1293"/>
      <c r="H22" s="1293"/>
      <c r="I22" s="1293"/>
      <c r="J22" s="2197"/>
      <c r="K22" s="2197"/>
      <c r="L22" s="1305"/>
      <c r="M22" s="1305"/>
      <c r="N22" s="1306"/>
      <c r="O22" s="1305"/>
      <c r="P22" s="1304"/>
      <c r="Q22" s="1212"/>
    </row>
    <row r="23" spans="1:17" ht="15" customHeight="1">
      <c r="A23" s="1216"/>
      <c r="B23" s="1298"/>
      <c r="C23" s="1293"/>
      <c r="D23" s="1293"/>
      <c r="E23" s="1293"/>
      <c r="F23" s="1293"/>
      <c r="G23" s="1293"/>
      <c r="H23" s="1293"/>
      <c r="I23" s="1293"/>
      <c r="J23" s="1248"/>
      <c r="K23" s="1303"/>
      <c r="L23" s="1302"/>
      <c r="M23" s="1293"/>
      <c r="N23" s="1301"/>
      <c r="O23" s="1300"/>
      <c r="P23" s="1299"/>
      <c r="Q23" s="1212"/>
    </row>
    <row r="24" spans="1:17" ht="15" customHeight="1">
      <c r="A24" s="1216"/>
      <c r="B24" s="1298"/>
      <c r="C24" s="1293"/>
      <c r="D24" s="1293"/>
      <c r="E24" s="1293"/>
      <c r="F24" s="1293"/>
      <c r="G24" s="1293"/>
      <c r="H24" s="1293"/>
      <c r="I24" s="1293"/>
      <c r="J24" s="1293"/>
      <c r="K24" s="1293"/>
      <c r="L24" s="1293" t="s">
        <v>668</v>
      </c>
      <c r="M24" s="1293"/>
      <c r="N24" s="1293"/>
      <c r="O24" s="1293"/>
      <c r="P24" s="1297"/>
      <c r="Q24" s="1212"/>
    </row>
    <row r="25" spans="1:17" ht="15" customHeight="1">
      <c r="A25" s="1216"/>
      <c r="B25" s="1298"/>
      <c r="C25" s="1293"/>
      <c r="D25" s="1293"/>
      <c r="E25" s="1293"/>
      <c r="F25" s="1293"/>
      <c r="G25" s="1293"/>
      <c r="H25" s="1293"/>
      <c r="I25" s="1293"/>
      <c r="J25" s="1293"/>
      <c r="K25" s="1293"/>
      <c r="L25" s="1293"/>
      <c r="M25" s="1293"/>
      <c r="N25" s="1293"/>
      <c r="O25" s="1293"/>
      <c r="P25" s="1297"/>
      <c r="Q25" s="1212"/>
    </row>
    <row r="26" spans="1:17" ht="15" customHeight="1">
      <c r="A26" s="1216"/>
      <c r="B26" s="1298"/>
      <c r="C26" s="1293"/>
      <c r="D26" s="1293"/>
      <c r="E26" s="1293"/>
      <c r="F26" s="1293"/>
      <c r="G26" s="1293"/>
      <c r="H26" s="1293"/>
      <c r="I26" s="1293"/>
      <c r="J26" s="1293"/>
      <c r="K26" s="1293"/>
      <c r="L26" s="1293"/>
      <c r="M26" s="1293"/>
      <c r="N26" s="1293"/>
      <c r="O26" s="1293"/>
      <c r="P26" s="1297"/>
      <c r="Q26" s="1212"/>
    </row>
    <row r="27" spans="1:17" ht="15" customHeight="1">
      <c r="A27" s="1216"/>
      <c r="B27" s="1296"/>
      <c r="C27" s="1295"/>
      <c r="D27" s="1295"/>
      <c r="E27" s="1295"/>
      <c r="F27" s="1295"/>
      <c r="G27" s="1295"/>
      <c r="H27" s="1295"/>
      <c r="I27" s="1295"/>
      <c r="J27" s="1295"/>
      <c r="K27" s="1295"/>
      <c r="L27" s="1295"/>
      <c r="M27" s="1295"/>
      <c r="N27" s="1295"/>
      <c r="O27" s="1295"/>
      <c r="P27" s="1294"/>
      <c r="Q27" s="1212"/>
    </row>
    <row r="28" spans="1:17" ht="11.25" customHeight="1" thickBot="1">
      <c r="A28" s="1216"/>
      <c r="B28" s="1293"/>
      <c r="C28" s="1293"/>
      <c r="D28" s="1293"/>
      <c r="E28" s="1293"/>
      <c r="F28" s="1293"/>
      <c r="G28" s="1293"/>
      <c r="H28" s="1293"/>
      <c r="I28" s="1293"/>
      <c r="J28" s="1293"/>
      <c r="K28" s="1293"/>
      <c r="L28" s="1293"/>
      <c r="M28" s="1293"/>
      <c r="N28" s="1293"/>
      <c r="O28" s="1293"/>
      <c r="P28" s="1293"/>
      <c r="Q28" s="1212"/>
    </row>
    <row r="29" spans="1:17" ht="31.5" customHeight="1" thickBot="1">
      <c r="A29" s="1216"/>
      <c r="B29" s="2215" t="s">
        <v>667</v>
      </c>
      <c r="C29" s="2216"/>
      <c r="D29" s="2216"/>
      <c r="E29" s="2216"/>
      <c r="F29" s="2216"/>
      <c r="G29" s="2216"/>
      <c r="H29" s="2217"/>
      <c r="I29" s="1219"/>
      <c r="J29" s="1900" t="s">
        <v>666</v>
      </c>
      <c r="K29" s="1901"/>
      <c r="L29" s="1901"/>
      <c r="M29" s="1901"/>
      <c r="N29" s="1901"/>
      <c r="O29" s="1901"/>
      <c r="P29" s="1902"/>
      <c r="Q29" s="1212"/>
    </row>
    <row r="30" spans="1:17" ht="29.25" customHeight="1">
      <c r="A30" s="1216"/>
      <c r="B30" s="1226"/>
      <c r="C30" s="1219"/>
      <c r="D30" s="1219"/>
      <c r="E30" s="1219"/>
      <c r="F30" s="1219"/>
      <c r="G30" s="1219"/>
      <c r="H30" s="1258"/>
      <c r="I30" s="1219"/>
      <c r="J30" s="2206" t="s">
        <v>304</v>
      </c>
      <c r="K30" s="2207"/>
      <c r="L30" s="2207"/>
      <c r="M30" s="2207"/>
      <c r="N30" s="2207"/>
      <c r="O30" s="2207"/>
      <c r="P30" s="2208"/>
      <c r="Q30" s="1212"/>
    </row>
    <row r="31" spans="1:17" ht="20.25" customHeight="1">
      <c r="A31" s="1216"/>
      <c r="B31" s="1291" t="s">
        <v>241</v>
      </c>
      <c r="C31" s="1225"/>
      <c r="D31" s="1225"/>
      <c r="E31" s="1272"/>
      <c r="F31" s="1272"/>
      <c r="G31" s="2169" t="s">
        <v>197</v>
      </c>
      <c r="H31" s="2177"/>
      <c r="I31" s="1219"/>
      <c r="J31" s="2209"/>
      <c r="K31" s="2210"/>
      <c r="L31" s="2210"/>
      <c r="M31" s="2210"/>
      <c r="N31" s="2210"/>
      <c r="O31" s="2210"/>
      <c r="P31" s="2211"/>
      <c r="Q31" s="1212"/>
    </row>
    <row r="32" spans="1:17" ht="19.5" customHeight="1">
      <c r="A32" s="1216"/>
      <c r="B32" s="1291" t="s">
        <v>37</v>
      </c>
      <c r="C32" s="1292"/>
      <c r="D32" s="1225"/>
      <c r="E32" s="1225"/>
      <c r="F32" s="1225"/>
      <c r="G32" s="2169" t="s">
        <v>198</v>
      </c>
      <c r="H32" s="2177"/>
      <c r="I32" s="1219"/>
      <c r="J32" s="2209"/>
      <c r="K32" s="2210"/>
      <c r="L32" s="2210"/>
      <c r="M32" s="2210"/>
      <c r="N32" s="2210"/>
      <c r="O32" s="2210"/>
      <c r="P32" s="2211"/>
      <c r="Q32" s="1212"/>
    </row>
    <row r="33" spans="1:17" ht="20.25" customHeight="1">
      <c r="A33" s="1216"/>
      <c r="B33" s="1251" t="s">
        <v>38</v>
      </c>
      <c r="C33" s="1250"/>
      <c r="D33" s="1250"/>
      <c r="E33" s="1250"/>
      <c r="F33" s="1250"/>
      <c r="G33" s="2169" t="s">
        <v>378</v>
      </c>
      <c r="H33" s="2177"/>
      <c r="I33" s="1219"/>
      <c r="J33" s="2209"/>
      <c r="K33" s="2210"/>
      <c r="L33" s="2210"/>
      <c r="M33" s="2210"/>
      <c r="N33" s="2210"/>
      <c r="O33" s="2210"/>
      <c r="P33" s="2211"/>
      <c r="Q33" s="1212"/>
    </row>
    <row r="34" spans="1:17" ht="20.25" customHeight="1">
      <c r="A34" s="1216"/>
      <c r="B34" s="1291" t="s">
        <v>389</v>
      </c>
      <c r="C34" s="1244"/>
      <c r="D34" s="1225"/>
      <c r="E34" s="1225"/>
      <c r="F34" s="1225"/>
      <c r="G34" s="2169" t="s">
        <v>379</v>
      </c>
      <c r="H34" s="2177"/>
      <c r="I34" s="1219"/>
      <c r="J34" s="2209"/>
      <c r="K34" s="2210"/>
      <c r="L34" s="2210"/>
      <c r="M34" s="2210"/>
      <c r="N34" s="2210"/>
      <c r="O34" s="2210"/>
      <c r="P34" s="2211"/>
      <c r="Q34" s="1212"/>
    </row>
    <row r="35" spans="1:17" ht="20.25" customHeight="1">
      <c r="A35" s="1216"/>
      <c r="B35" s="1239"/>
      <c r="H35" s="1200"/>
      <c r="I35" s="1219"/>
      <c r="J35" s="2209"/>
      <c r="K35" s="2210"/>
      <c r="L35" s="2210"/>
      <c r="M35" s="2210"/>
      <c r="N35" s="2210"/>
      <c r="O35" s="2210"/>
      <c r="P35" s="2211"/>
      <c r="Q35" s="1212"/>
    </row>
    <row r="36" spans="1:17" ht="20.25" customHeight="1">
      <c r="A36" s="1216"/>
      <c r="B36" s="2268"/>
      <c r="C36" s="2269"/>
      <c r="D36" s="2269"/>
      <c r="E36" s="2269"/>
      <c r="F36" s="2269"/>
      <c r="G36" s="2269"/>
      <c r="H36" s="2270"/>
      <c r="I36" s="1219"/>
      <c r="J36" s="2209"/>
      <c r="K36" s="2210"/>
      <c r="L36" s="2210"/>
      <c r="M36" s="2210"/>
      <c r="N36" s="2210"/>
      <c r="O36" s="2210"/>
      <c r="P36" s="2211"/>
      <c r="Q36" s="1212"/>
    </row>
    <row r="37" spans="1:17" ht="20.25" customHeight="1">
      <c r="A37" s="1216"/>
      <c r="B37" s="1287"/>
      <c r="C37" s="1286"/>
      <c r="D37" s="1286"/>
      <c r="E37" s="1286"/>
      <c r="F37" s="1286"/>
      <c r="G37" s="1286"/>
      <c r="H37" s="1285"/>
      <c r="I37" s="1219"/>
      <c r="J37" s="2209"/>
      <c r="K37" s="2210"/>
      <c r="L37" s="2210"/>
      <c r="M37" s="2210"/>
      <c r="N37" s="2210"/>
      <c r="O37" s="2210"/>
      <c r="P37" s="2211"/>
      <c r="Q37" s="1212"/>
    </row>
    <row r="38" spans="1:17" ht="21" customHeight="1" thickBot="1">
      <c r="A38" s="1216"/>
      <c r="B38" s="1284"/>
      <c r="C38" s="1283"/>
      <c r="D38" s="1283"/>
      <c r="E38" s="1283"/>
      <c r="F38" s="1283"/>
      <c r="G38" s="1283"/>
      <c r="H38" s="1282"/>
      <c r="I38" s="1219"/>
      <c r="J38" s="2212"/>
      <c r="K38" s="2213"/>
      <c r="L38" s="2213"/>
      <c r="M38" s="2213"/>
      <c r="N38" s="2213"/>
      <c r="O38" s="2213"/>
      <c r="P38" s="2214"/>
      <c r="Q38" s="1212"/>
    </row>
    <row r="39" spans="1:17" ht="17.25" customHeight="1" thickBot="1">
      <c r="A39" s="1216"/>
      <c r="B39" s="1281"/>
      <c r="C39" s="1280"/>
      <c r="D39" s="1280"/>
      <c r="E39" s="1280"/>
      <c r="F39" s="1280"/>
      <c r="G39" s="1280"/>
      <c r="H39" s="1279"/>
      <c r="I39" s="1219"/>
      <c r="J39" s="1278"/>
      <c r="K39" s="1277"/>
      <c r="L39" s="1277"/>
      <c r="M39" s="1277"/>
      <c r="N39" s="1277"/>
      <c r="O39" s="1277"/>
      <c r="P39" s="1198"/>
      <c r="Q39" s="1212"/>
    </row>
    <row r="40" spans="1:17" ht="31.5" customHeight="1" thickBot="1">
      <c r="A40" s="1216"/>
      <c r="B40" s="2174" t="s">
        <v>664</v>
      </c>
      <c r="C40" s="2175"/>
      <c r="D40" s="2175"/>
      <c r="E40" s="2175"/>
      <c r="F40" s="2175"/>
      <c r="G40" s="2175"/>
      <c r="H40" s="2176"/>
      <c r="I40" s="1219"/>
      <c r="J40" s="2198" t="s">
        <v>663</v>
      </c>
      <c r="K40" s="2199"/>
      <c r="L40" s="2199"/>
      <c r="M40" s="2199"/>
      <c r="N40" s="2199"/>
      <c r="O40" s="2199"/>
      <c r="P40" s="2200"/>
      <c r="Q40" s="1212"/>
    </row>
    <row r="41" spans="1:17" ht="20.25">
      <c r="A41" s="1216"/>
      <c r="B41" s="2289" t="s">
        <v>704</v>
      </c>
      <c r="C41" s="2290"/>
      <c r="D41" s="2290"/>
      <c r="E41" s="1276"/>
      <c r="F41" s="2291">
        <v>1995</v>
      </c>
      <c r="G41" s="2291"/>
      <c r="H41" s="2292"/>
      <c r="I41" s="1219"/>
      <c r="J41" s="2203" t="s">
        <v>661</v>
      </c>
      <c r="K41" s="2204"/>
      <c r="L41" s="2204"/>
      <c r="M41" s="2204"/>
      <c r="N41" s="2204"/>
      <c r="O41" s="2204"/>
      <c r="P41" s="2205"/>
      <c r="Q41" s="1212"/>
    </row>
    <row r="42" spans="1:17" ht="20.25">
      <c r="A42" s="1216"/>
      <c r="B42" s="2190"/>
      <c r="C42" s="2191"/>
      <c r="D42" s="2191"/>
      <c r="E42" s="1261"/>
      <c r="F42" s="2192"/>
      <c r="G42" s="2192"/>
      <c r="H42" s="2193"/>
      <c r="I42" s="1219"/>
      <c r="J42" s="1239"/>
      <c r="P42" s="1200"/>
      <c r="Q42" s="1212"/>
    </row>
    <row r="43" spans="1:17" ht="20.25">
      <c r="A43" s="1216"/>
      <c r="B43" s="2168"/>
      <c r="C43" s="2169"/>
      <c r="D43" s="2169"/>
      <c r="E43" s="1275"/>
      <c r="F43" s="2192"/>
      <c r="G43" s="2192"/>
      <c r="H43" s="2193"/>
      <c r="I43" s="1219"/>
      <c r="J43" s="2262" t="s">
        <v>659</v>
      </c>
      <c r="K43" s="2263"/>
      <c r="L43" s="2263"/>
      <c r="M43" s="2263"/>
      <c r="N43" s="2263"/>
      <c r="O43" s="2263"/>
      <c r="P43" s="2264"/>
      <c r="Q43" s="1212"/>
    </row>
    <row r="44" spans="1:17" ht="20.25">
      <c r="A44" s="1216"/>
      <c r="B44" s="2168" t="s">
        <v>658</v>
      </c>
      <c r="C44" s="2169"/>
      <c r="D44" s="2169"/>
      <c r="E44" s="2169"/>
      <c r="F44" s="2169"/>
      <c r="G44" s="2169"/>
      <c r="H44" s="2177"/>
      <c r="I44" s="1219"/>
      <c r="J44" s="2265" t="s">
        <v>657</v>
      </c>
      <c r="K44" s="2266"/>
      <c r="L44" s="2266"/>
      <c r="M44" s="2266"/>
      <c r="N44" s="2266"/>
      <c r="O44" s="2266"/>
      <c r="P44" s="2267"/>
      <c r="Q44" s="1212"/>
    </row>
    <row r="45" spans="1:17" ht="20.25">
      <c r="A45" s="1216"/>
      <c r="B45" s="2184" t="s">
        <v>656</v>
      </c>
      <c r="C45" s="2185"/>
      <c r="D45" s="2185"/>
      <c r="E45" s="2185"/>
      <c r="F45" s="2185"/>
      <c r="G45" s="2185"/>
      <c r="H45" s="2186"/>
      <c r="I45" s="1219"/>
      <c r="J45" s="1239"/>
      <c r="P45" s="1200"/>
      <c r="Q45" s="1212"/>
    </row>
    <row r="46" spans="1:17" ht="20.25">
      <c r="A46" s="1216"/>
      <c r="B46" s="1254"/>
      <c r="C46" s="1248"/>
      <c r="D46" s="1219"/>
      <c r="E46" s="1219"/>
      <c r="F46" s="1274"/>
      <c r="G46" s="1274"/>
      <c r="H46" s="1258"/>
      <c r="I46" s="1219"/>
      <c r="J46" s="1270"/>
      <c r="K46" s="1269"/>
      <c r="L46" s="1269"/>
      <c r="M46" s="1269"/>
      <c r="N46" s="1269"/>
      <c r="O46" s="1269"/>
      <c r="P46" s="1268"/>
      <c r="Q46" s="1212"/>
    </row>
    <row r="47" spans="1:17" ht="21" thickBot="1">
      <c r="A47" s="1216"/>
      <c r="B47" s="1273"/>
      <c r="C47" s="1272"/>
      <c r="D47" s="1272"/>
      <c r="E47" s="1272"/>
      <c r="F47" s="1272"/>
      <c r="G47" s="1272"/>
      <c r="H47" s="1271"/>
      <c r="I47" s="1219"/>
      <c r="J47" s="1270"/>
      <c r="K47" s="1269"/>
      <c r="L47" s="1269"/>
      <c r="M47" s="1269"/>
      <c r="N47" s="1269"/>
      <c r="O47" s="1269"/>
      <c r="P47" s="1268"/>
      <c r="Q47" s="1212"/>
    </row>
    <row r="48" spans="1:17" ht="31.5" customHeight="1" thickBot="1">
      <c r="A48" s="1216"/>
      <c r="B48" s="1267"/>
      <c r="C48" s="1266"/>
      <c r="D48" s="1266"/>
      <c r="E48" s="1266"/>
      <c r="F48" s="1266"/>
      <c r="G48" s="1266"/>
      <c r="H48" s="1265"/>
      <c r="I48" s="1259"/>
      <c r="J48" s="1264"/>
      <c r="K48" s="1263"/>
      <c r="L48" s="1263"/>
      <c r="M48" s="1263"/>
      <c r="N48" s="1263"/>
      <c r="O48" s="1263"/>
      <c r="P48" s="1262"/>
      <c r="Q48" s="1212"/>
    </row>
    <row r="49" spans="1:17" ht="30.75" customHeight="1" thickBot="1">
      <c r="A49" s="1216"/>
      <c r="B49" s="2174" t="s">
        <v>655</v>
      </c>
      <c r="C49" s="2175"/>
      <c r="D49" s="2175"/>
      <c r="E49" s="2175"/>
      <c r="F49" s="2175"/>
      <c r="G49" s="2175"/>
      <c r="H49" s="2176"/>
      <c r="J49" s="1239"/>
      <c r="P49" s="1200"/>
      <c r="Q49" s="1212"/>
    </row>
    <row r="50" spans="1:17" ht="19.5" customHeight="1">
      <c r="A50" s="1216"/>
      <c r="B50" s="2187" t="s">
        <v>654</v>
      </c>
      <c r="C50" s="2188"/>
      <c r="D50" s="2188"/>
      <c r="E50" s="2188"/>
      <c r="F50" s="2188"/>
      <c r="G50" s="2188"/>
      <c r="H50" s="2189"/>
      <c r="J50" s="1239"/>
      <c r="P50" s="1200"/>
      <c r="Q50" s="1212"/>
    </row>
    <row r="51" spans="1:17" ht="19.5" customHeight="1">
      <c r="A51" s="1216"/>
      <c r="B51" s="2187" t="s">
        <v>653</v>
      </c>
      <c r="C51" s="2188"/>
      <c r="D51" s="2188"/>
      <c r="E51" s="2188"/>
      <c r="F51" s="2188"/>
      <c r="G51" s="2188"/>
      <c r="H51" s="2189"/>
      <c r="J51" s="1239"/>
      <c r="P51" s="1200"/>
      <c r="Q51" s="1212"/>
    </row>
    <row r="52" spans="1:17" ht="20.25">
      <c r="A52" s="1216"/>
      <c r="B52" s="2168" t="s">
        <v>652</v>
      </c>
      <c r="C52" s="2169"/>
      <c r="D52" s="1260"/>
      <c r="E52" s="1260"/>
      <c r="F52" s="2170">
        <v>-0.125</v>
      </c>
      <c r="G52" s="2170"/>
      <c r="H52" s="1258"/>
      <c r="J52" s="1239"/>
      <c r="P52" s="1200"/>
      <c r="Q52" s="1212"/>
    </row>
    <row r="53" spans="1:17" ht="20.25">
      <c r="A53" s="1216"/>
      <c r="B53" s="2168" t="s">
        <v>651</v>
      </c>
      <c r="C53" s="2169"/>
      <c r="D53" s="1260"/>
      <c r="E53" s="1260"/>
      <c r="F53" s="2170">
        <v>-0.25</v>
      </c>
      <c r="G53" s="2170"/>
      <c r="H53" s="1258"/>
      <c r="J53" s="1239"/>
      <c r="P53" s="1200"/>
      <c r="Q53" s="1212"/>
    </row>
    <row r="54" spans="1:17" ht="20.25">
      <c r="A54" s="1216"/>
      <c r="B54" s="2168" t="s">
        <v>650</v>
      </c>
      <c r="C54" s="2169"/>
      <c r="D54" s="1260"/>
      <c r="E54" s="1260"/>
      <c r="F54" s="2170">
        <v>-0.375</v>
      </c>
      <c r="G54" s="2170"/>
      <c r="H54" s="1258"/>
      <c r="J54" s="1239"/>
      <c r="P54" s="1200"/>
      <c r="Q54" s="1212"/>
    </row>
    <row r="55" spans="1:17" ht="20.25">
      <c r="A55" s="1216"/>
      <c r="B55" s="2168" t="s">
        <v>649</v>
      </c>
      <c r="C55" s="2169"/>
      <c r="D55" s="1219"/>
      <c r="E55" s="1219"/>
      <c r="F55" s="2170">
        <v>-0.5</v>
      </c>
      <c r="G55" s="2170"/>
      <c r="H55" s="1258"/>
      <c r="J55" s="1239"/>
      <c r="P55" s="1200"/>
      <c r="Q55" s="1212"/>
    </row>
    <row r="56" spans="1:17" ht="20.25" customHeight="1" thickBot="1">
      <c r="A56" s="1216"/>
      <c r="B56" s="2171" t="s">
        <v>34</v>
      </c>
      <c r="C56" s="2172"/>
      <c r="D56" s="2172"/>
      <c r="E56" s="2172"/>
      <c r="F56" s="2172"/>
      <c r="G56" s="2172"/>
      <c r="H56" s="2173"/>
      <c r="I56" s="1219"/>
      <c r="J56" s="1257"/>
      <c r="K56" s="1256"/>
      <c r="L56" s="1256"/>
      <c r="M56" s="1256"/>
      <c r="N56" s="1256"/>
      <c r="O56" s="1256"/>
      <c r="P56" s="1255"/>
      <c r="Q56" s="1212"/>
    </row>
    <row r="57" spans="1:17" ht="20.25">
      <c r="A57" s="1216"/>
      <c r="B57" s="1239"/>
      <c r="D57" s="1240"/>
      <c r="E57" s="1240"/>
      <c r="F57" s="1240"/>
      <c r="G57" s="1259"/>
      <c r="H57" s="1258"/>
      <c r="I57" s="1219"/>
      <c r="J57" s="1239"/>
      <c r="P57" s="1200"/>
      <c r="Q57" s="1212"/>
    </row>
    <row r="58" spans="1:17" ht="32.25" customHeight="1" thickBot="1">
      <c r="A58" s="1216"/>
      <c r="B58" s="1257"/>
      <c r="C58" s="1256"/>
      <c r="D58" s="1256"/>
      <c r="E58" s="1256"/>
      <c r="F58" s="1256"/>
      <c r="G58" s="1256"/>
      <c r="H58" s="1255"/>
      <c r="I58" s="1219"/>
      <c r="J58" s="1239"/>
      <c r="P58" s="1200"/>
      <c r="Q58" s="1212"/>
    </row>
    <row r="59" spans="1:17" ht="31.5" customHeight="1" thickBot="1">
      <c r="A59" s="1216"/>
      <c r="B59" s="2174" t="s">
        <v>201</v>
      </c>
      <c r="C59" s="2175"/>
      <c r="D59" s="2175"/>
      <c r="E59" s="2175"/>
      <c r="F59" s="2175"/>
      <c r="G59" s="2175"/>
      <c r="H59" s="2175"/>
      <c r="I59" s="2175"/>
      <c r="J59" s="2175"/>
      <c r="K59" s="2175"/>
      <c r="L59" s="2175"/>
      <c r="M59" s="2175"/>
      <c r="N59" s="2175"/>
      <c r="O59" s="2175"/>
      <c r="P59" s="2176"/>
      <c r="Q59" s="1212"/>
    </row>
    <row r="60" spans="1:17" ht="20.25" customHeight="1">
      <c r="A60" s="1216"/>
      <c r="B60" s="2159" t="s">
        <v>538</v>
      </c>
      <c r="C60" s="2160"/>
      <c r="D60" s="2160"/>
      <c r="E60" s="2160"/>
      <c r="F60" s="2160"/>
      <c r="G60" s="2160"/>
      <c r="H60" s="2160"/>
      <c r="I60" s="2160"/>
      <c r="J60" s="2160"/>
      <c r="K60" s="2160"/>
      <c r="L60" s="2160"/>
      <c r="M60" s="2160"/>
      <c r="N60" s="2160"/>
      <c r="O60" s="2160"/>
      <c r="P60" s="2161"/>
      <c r="Q60" s="1212"/>
    </row>
    <row r="61" spans="1:17" ht="20.25" customHeight="1">
      <c r="A61" s="1216"/>
      <c r="B61" s="2168" t="s">
        <v>410</v>
      </c>
      <c r="C61" s="2169"/>
      <c r="D61" s="2169"/>
      <c r="E61" s="2169"/>
      <c r="F61" s="2169"/>
      <c r="G61" s="2169"/>
      <c r="H61" s="2169"/>
      <c r="I61" s="2169"/>
      <c r="J61" s="2169"/>
      <c r="K61" s="2169"/>
      <c r="L61" s="2169"/>
      <c r="M61" s="2169"/>
      <c r="N61" s="2169"/>
      <c r="O61" s="2169"/>
      <c r="P61" s="2177"/>
      <c r="Q61" s="1212"/>
    </row>
    <row r="62" spans="1:17" ht="20.25" customHeight="1">
      <c r="A62" s="1216"/>
      <c r="B62" s="1251"/>
      <c r="C62" s="1250"/>
      <c r="D62" s="1250"/>
      <c r="E62" s="1250"/>
      <c r="F62" s="1250"/>
      <c r="G62" s="1245"/>
      <c r="H62" s="1245"/>
      <c r="I62" s="1272"/>
      <c r="J62" s="1243"/>
      <c r="K62" s="1243"/>
      <c r="L62" s="1243"/>
      <c r="M62" s="1243"/>
      <c r="N62" s="1243"/>
      <c r="O62" s="1243"/>
      <c r="P62" s="1242"/>
      <c r="Q62" s="1212"/>
    </row>
    <row r="63" spans="1:17" ht="20.25" customHeight="1">
      <c r="A63" s="1216"/>
      <c r="B63" s="1251" t="s">
        <v>203</v>
      </c>
      <c r="C63" s="1250"/>
      <c r="D63" s="1250"/>
      <c r="E63" s="1250"/>
      <c r="F63" s="1250"/>
      <c r="G63" s="1245"/>
      <c r="H63" s="1245"/>
      <c r="I63" s="1272"/>
      <c r="J63" s="1466"/>
      <c r="K63" s="1466"/>
      <c r="L63" s="1466"/>
      <c r="M63" s="1466"/>
      <c r="N63" s="1466"/>
      <c r="O63" s="1466"/>
      <c r="P63" s="1465"/>
      <c r="Q63" s="1212"/>
    </row>
    <row r="64" spans="1:17" ht="20.25" customHeight="1">
      <c r="A64" s="1216"/>
      <c r="B64" s="1239"/>
      <c r="G64" s="1245"/>
      <c r="H64" s="1245"/>
      <c r="I64" s="1219"/>
      <c r="J64" s="1243"/>
      <c r="K64" s="1243"/>
      <c r="L64" s="1243"/>
      <c r="M64" s="1243"/>
      <c r="N64" s="1243"/>
      <c r="O64" s="1243"/>
      <c r="P64" s="1242"/>
      <c r="Q64" s="1212"/>
    </row>
    <row r="65" spans="1:17" ht="23.25" customHeight="1" thickBot="1">
      <c r="A65" s="1216"/>
      <c r="B65" s="1239"/>
      <c r="G65" s="1244"/>
      <c r="H65" s="1244"/>
      <c r="I65" s="1219"/>
      <c r="J65" s="1243"/>
      <c r="K65" s="1243"/>
      <c r="L65" s="1243"/>
      <c r="M65" s="1243"/>
      <c r="N65" s="1243"/>
      <c r="O65" s="1243"/>
      <c r="P65" s="1242"/>
      <c r="Q65" s="1212"/>
    </row>
    <row r="66" spans="1:17">
      <c r="A66" s="1216"/>
      <c r="B66" s="1241"/>
      <c r="C66" s="1240"/>
      <c r="D66" s="1240"/>
      <c r="E66" s="1240"/>
      <c r="F66" s="1240"/>
      <c r="G66" s="1240"/>
      <c r="H66" s="1240"/>
      <c r="I66" s="1240"/>
      <c r="J66" s="1240"/>
      <c r="K66" s="1240"/>
      <c r="L66" s="1240"/>
      <c r="M66" s="1240"/>
      <c r="N66" s="1240"/>
      <c r="O66" s="1240"/>
      <c r="P66" s="1203"/>
      <c r="Q66" s="1212"/>
    </row>
    <row r="67" spans="1:17" ht="19.5" customHeight="1">
      <c r="A67" s="1216"/>
      <c r="B67" s="1239"/>
      <c r="P67" s="1200"/>
      <c r="Q67" s="1212"/>
    </row>
    <row r="68" spans="1:17" ht="22.5" customHeight="1">
      <c r="A68" s="1216"/>
      <c r="B68" s="1239"/>
      <c r="P68" s="1200"/>
      <c r="Q68" s="1212"/>
    </row>
    <row r="69" spans="1:17">
      <c r="A69" s="1216"/>
      <c r="B69" s="1239"/>
      <c r="P69" s="1200"/>
      <c r="Q69" s="1212"/>
    </row>
    <row r="70" spans="1:17">
      <c r="A70" s="1216"/>
      <c r="B70" s="1239"/>
      <c r="P70" s="1200"/>
      <c r="Q70" s="1212"/>
    </row>
    <row r="71" spans="1:17">
      <c r="A71" s="1216"/>
      <c r="B71" s="1239"/>
      <c r="P71" s="1200"/>
      <c r="Q71" s="1212"/>
    </row>
    <row r="72" spans="1:17" ht="40.5" customHeight="1">
      <c r="A72" s="1216"/>
      <c r="B72" s="1238"/>
      <c r="C72" s="1230"/>
      <c r="D72" s="1230"/>
      <c r="E72" s="1230"/>
      <c r="F72" s="1230"/>
      <c r="G72" s="1230"/>
      <c r="H72" s="1230"/>
      <c r="I72" s="1219"/>
      <c r="J72" s="1234"/>
      <c r="K72" s="1234"/>
      <c r="L72" s="1234"/>
      <c r="M72" s="1234"/>
      <c r="N72" s="1234"/>
      <c r="O72" s="1234"/>
      <c r="P72" s="1233"/>
      <c r="Q72" s="1212"/>
    </row>
    <row r="73" spans="1:17" ht="20.25">
      <c r="A73" s="1216"/>
      <c r="B73" s="1237"/>
      <c r="C73" s="1236"/>
      <c r="D73" s="1219"/>
      <c r="E73" s="1219"/>
      <c r="F73" s="1235"/>
      <c r="G73" s="1219"/>
      <c r="H73" s="1219"/>
      <c r="I73" s="1219"/>
      <c r="J73" s="1234"/>
      <c r="K73" s="1234"/>
      <c r="L73" s="1234"/>
      <c r="M73" s="1234"/>
      <c r="N73" s="1234"/>
      <c r="O73" s="1234"/>
      <c r="P73" s="1233"/>
      <c r="Q73" s="1212"/>
    </row>
    <row r="74" spans="1:17" ht="20.25">
      <c r="A74" s="1216"/>
      <c r="B74" s="1232"/>
      <c r="C74" s="1225"/>
      <c r="D74" s="1231"/>
      <c r="E74" s="1231"/>
      <c r="F74" s="1231"/>
      <c r="G74" s="1231"/>
      <c r="H74" s="1231"/>
      <c r="I74" s="1219"/>
      <c r="J74" s="1230"/>
      <c r="K74" s="1195"/>
      <c r="L74" s="1195"/>
      <c r="M74" s="1195"/>
      <c r="N74" s="1195"/>
      <c r="O74" s="1195"/>
      <c r="P74" s="1229"/>
      <c r="Q74" s="1212"/>
    </row>
    <row r="75" spans="1:17" ht="20.25">
      <c r="A75" s="1216"/>
      <c r="B75" s="1226"/>
      <c r="C75" s="1219"/>
      <c r="D75" s="1219"/>
      <c r="E75" s="1219"/>
      <c r="F75" s="1219"/>
      <c r="G75" s="1219"/>
      <c r="H75" s="1219"/>
      <c r="I75" s="1219"/>
      <c r="J75" s="1195"/>
      <c r="K75" s="1195"/>
      <c r="L75" s="1195"/>
      <c r="M75" s="1195"/>
      <c r="N75" s="1195"/>
      <c r="O75" s="1195"/>
      <c r="P75" s="1229"/>
      <c r="Q75" s="1212"/>
    </row>
    <row r="76" spans="1:17" ht="20.25">
      <c r="A76" s="1216"/>
      <c r="B76" s="1226"/>
      <c r="D76" s="1219"/>
      <c r="E76" s="1219"/>
      <c r="F76" s="1219"/>
      <c r="G76" s="1219"/>
      <c r="H76" s="1219"/>
      <c r="I76" s="1219"/>
      <c r="P76" s="1200"/>
      <c r="Q76" s="1212"/>
    </row>
    <row r="77" spans="1:17" ht="20.25" customHeight="1">
      <c r="A77" s="1216"/>
      <c r="B77" s="1226"/>
      <c r="C77" s="1219"/>
      <c r="D77" s="1219"/>
      <c r="E77" s="1219"/>
      <c r="F77" s="1219"/>
      <c r="G77" s="1219"/>
      <c r="H77" s="1219"/>
      <c r="I77" s="1219"/>
      <c r="J77" s="1220"/>
      <c r="N77" s="1218"/>
      <c r="O77" s="1218"/>
      <c r="P77" s="1217"/>
      <c r="Q77" s="1212"/>
    </row>
    <row r="78" spans="1:17" ht="20.25">
      <c r="A78" s="1216"/>
      <c r="B78" s="1228"/>
      <c r="C78" s="1227"/>
      <c r="D78" s="1227"/>
      <c r="E78" s="1227"/>
      <c r="F78" s="1227"/>
      <c r="G78" s="1227"/>
      <c r="H78" s="1227"/>
      <c r="I78" s="1219"/>
      <c r="J78" s="1220"/>
      <c r="K78" s="1219"/>
      <c r="L78" s="1219"/>
      <c r="M78" s="1219"/>
      <c r="N78" s="1218"/>
      <c r="O78" s="1218"/>
      <c r="P78" s="1217"/>
      <c r="Q78" s="1212"/>
    </row>
    <row r="79" spans="1:17" ht="20.25" customHeight="1">
      <c r="A79" s="1216"/>
      <c r="B79" s="1228"/>
      <c r="C79" s="1227"/>
      <c r="D79" s="1227"/>
      <c r="E79" s="1227"/>
      <c r="F79" s="1227"/>
      <c r="G79" s="1227"/>
      <c r="H79" s="1227"/>
      <c r="I79" s="1219"/>
      <c r="J79" s="1220"/>
      <c r="K79" s="1225"/>
      <c r="L79" s="1225"/>
      <c r="M79" s="1219"/>
      <c r="N79" s="1218"/>
      <c r="O79" s="1218"/>
      <c r="P79" s="1217"/>
      <c r="Q79" s="1212"/>
    </row>
    <row r="80" spans="1:17" ht="20.25">
      <c r="A80" s="1216"/>
      <c r="B80" s="1226"/>
      <c r="C80" s="1219"/>
      <c r="D80" s="1219"/>
      <c r="E80" s="1219"/>
      <c r="F80" s="1219"/>
      <c r="G80" s="1219"/>
      <c r="H80" s="1219"/>
      <c r="I80" s="1219"/>
      <c r="J80" s="1220"/>
      <c r="K80" s="1225"/>
      <c r="L80" s="1225"/>
      <c r="M80" s="1219"/>
      <c r="N80" s="1218"/>
      <c r="O80" s="1218"/>
      <c r="P80" s="1217"/>
      <c r="Q80" s="1212"/>
    </row>
    <row r="81" spans="1:17" ht="20.25">
      <c r="A81" s="1216"/>
      <c r="B81" s="1223"/>
      <c r="C81" s="1222"/>
      <c r="D81" s="1222"/>
      <c r="E81" s="1219"/>
      <c r="F81" s="1219"/>
      <c r="G81" s="1224"/>
      <c r="H81" s="1219"/>
      <c r="I81" s="1219"/>
      <c r="J81" s="1220"/>
      <c r="K81" s="1225"/>
      <c r="L81" s="1225"/>
      <c r="M81" s="1219"/>
      <c r="N81" s="1218"/>
      <c r="O81" s="1218"/>
      <c r="P81" s="1217"/>
      <c r="Q81" s="1212"/>
    </row>
    <row r="82" spans="1:17" ht="20.25">
      <c r="A82" s="1216"/>
      <c r="B82" s="1223"/>
      <c r="C82" s="1222"/>
      <c r="D82" s="1222"/>
      <c r="E82" s="1219"/>
      <c r="F82" s="1219"/>
      <c r="G82" s="1224"/>
      <c r="H82" s="1219"/>
      <c r="I82" s="1219"/>
      <c r="J82" s="1220"/>
      <c r="K82" s="1219"/>
      <c r="L82" s="1219"/>
      <c r="M82" s="1219"/>
      <c r="N82" s="1218"/>
      <c r="O82" s="1218"/>
      <c r="P82" s="1217"/>
      <c r="Q82" s="1212"/>
    </row>
    <row r="83" spans="1:17" ht="20.25">
      <c r="A83" s="1216"/>
      <c r="B83" s="1223"/>
      <c r="C83" s="1222"/>
      <c r="D83" s="1222"/>
      <c r="E83" s="1219"/>
      <c r="F83" s="1219"/>
      <c r="G83" s="1221"/>
      <c r="H83" s="1219"/>
      <c r="I83" s="1219"/>
      <c r="J83" s="1220"/>
      <c r="K83" s="1219"/>
      <c r="L83" s="1219"/>
      <c r="M83" s="1219"/>
      <c r="N83" s="1218"/>
      <c r="O83" s="1218"/>
      <c r="P83" s="1217"/>
      <c r="Q83" s="1212"/>
    </row>
    <row r="84" spans="1:17" ht="20.25" customHeight="1" thickBot="1">
      <c r="A84" s="1216"/>
      <c r="B84" s="1215"/>
      <c r="C84" s="1214"/>
      <c r="D84" s="1214"/>
      <c r="E84" s="1207"/>
      <c r="F84" s="1207"/>
      <c r="G84" s="1207"/>
      <c r="H84" s="1207"/>
      <c r="I84" s="1207"/>
      <c r="J84" s="1207"/>
      <c r="K84" s="1207"/>
      <c r="L84" s="1207"/>
      <c r="M84" s="1207"/>
      <c r="N84" s="1207"/>
      <c r="O84" s="1207"/>
      <c r="P84" s="1213"/>
      <c r="Q84" s="1212"/>
    </row>
    <row r="85" spans="1:17" s="1196" customFormat="1" ht="15.75" thickBot="1">
      <c r="A85" s="1202"/>
      <c r="B85" s="1202"/>
      <c r="C85" s="1197"/>
      <c r="D85" s="1197"/>
      <c r="E85" s="1197"/>
      <c r="F85" s="1197"/>
      <c r="G85" s="1197"/>
      <c r="H85" s="1197"/>
      <c r="I85" s="1197"/>
      <c r="J85" s="1197"/>
      <c r="K85" s="1197"/>
      <c r="L85" s="1197"/>
      <c r="M85" s="1197"/>
      <c r="N85" s="1197"/>
      <c r="O85" s="1197"/>
      <c r="P85" s="1209"/>
      <c r="Q85" s="1209"/>
    </row>
    <row r="86" spans="1:17" s="1196" customFormat="1">
      <c r="A86" s="1202"/>
      <c r="B86" s="1900" t="s">
        <v>648</v>
      </c>
      <c r="C86" s="1901"/>
      <c r="D86" s="1901"/>
      <c r="E86" s="1901"/>
      <c r="F86" s="1901"/>
      <c r="G86" s="1901"/>
      <c r="H86" s="1901"/>
      <c r="I86" s="1901"/>
      <c r="J86" s="1901"/>
      <c r="K86" s="1901"/>
      <c r="L86" s="1901"/>
      <c r="M86" s="1901"/>
      <c r="N86" s="1901"/>
      <c r="O86" s="1901"/>
      <c r="P86" s="1902"/>
      <c r="Q86" s="1209"/>
    </row>
    <row r="87" spans="1:17" s="1196" customFormat="1" ht="15.75" thickBot="1">
      <c r="A87" s="1202"/>
      <c r="B87" s="1903"/>
      <c r="C87" s="1904"/>
      <c r="D87" s="1904"/>
      <c r="E87" s="1904"/>
      <c r="F87" s="1904"/>
      <c r="G87" s="1904"/>
      <c r="H87" s="1904"/>
      <c r="I87" s="1904"/>
      <c r="J87" s="1904"/>
      <c r="K87" s="1904"/>
      <c r="L87" s="1904"/>
      <c r="M87" s="1904"/>
      <c r="N87" s="1904"/>
      <c r="O87" s="1904"/>
      <c r="P87" s="1905"/>
      <c r="Q87" s="1209"/>
    </row>
    <row r="88" spans="1:17" s="1196" customFormat="1" ht="21" customHeight="1">
      <c r="A88" s="1202"/>
      <c r="B88" s="2159" t="s">
        <v>205</v>
      </c>
      <c r="C88" s="2160"/>
      <c r="D88" s="2160"/>
      <c r="E88" s="2160"/>
      <c r="F88" s="2160"/>
      <c r="G88" s="2160"/>
      <c r="H88" s="2160"/>
      <c r="I88" s="2160"/>
      <c r="J88" s="2160"/>
      <c r="K88" s="2160"/>
      <c r="L88" s="2160"/>
      <c r="M88" s="2160"/>
      <c r="N88" s="2160"/>
      <c r="O88" s="2160"/>
      <c r="P88" s="2161"/>
      <c r="Q88" s="1209"/>
    </row>
    <row r="89" spans="1:17" s="1196" customFormat="1" ht="21" customHeight="1" thickBot="1">
      <c r="A89" s="1202"/>
      <c r="B89" s="2162" t="s">
        <v>206</v>
      </c>
      <c r="C89" s="2163"/>
      <c r="D89" s="2163"/>
      <c r="E89" s="2163"/>
      <c r="F89" s="2163"/>
      <c r="G89" s="2163"/>
      <c r="H89" s="2163"/>
      <c r="I89" s="2163"/>
      <c r="J89" s="2163"/>
      <c r="K89" s="2163"/>
      <c r="L89" s="2163"/>
      <c r="M89" s="2163"/>
      <c r="N89" s="2163"/>
      <c r="O89" s="2163"/>
      <c r="P89" s="2164"/>
      <c r="Q89" s="1209"/>
    </row>
    <row r="90" spans="1:17" s="1196" customFormat="1">
      <c r="A90" s="1202"/>
      <c r="B90" s="1202"/>
      <c r="C90" s="1197"/>
      <c r="D90" s="1197"/>
      <c r="E90" s="1197"/>
      <c r="F90" s="1197"/>
      <c r="G90" s="1197"/>
      <c r="H90" s="1197"/>
      <c r="I90" s="1197"/>
      <c r="J90" s="1197"/>
      <c r="K90" s="1197"/>
      <c r="L90" s="1197"/>
      <c r="M90" s="1197"/>
      <c r="N90" s="1197"/>
      <c r="O90" s="1197"/>
      <c r="P90" s="1209"/>
      <c r="Q90" s="1209"/>
    </row>
    <row r="91" spans="1:17" s="1196" customFormat="1">
      <c r="A91" s="1202"/>
      <c r="B91" s="1202"/>
      <c r="C91" s="1197"/>
      <c r="D91" s="1197"/>
      <c r="E91" s="1197"/>
      <c r="F91" s="1197"/>
      <c r="G91" s="1197"/>
      <c r="H91" s="1197"/>
      <c r="I91" s="1197"/>
      <c r="J91" s="1197"/>
      <c r="K91" s="1197"/>
      <c r="L91" s="1197"/>
      <c r="M91" s="1197"/>
      <c r="N91" s="1197"/>
      <c r="O91" s="1197"/>
      <c r="P91" s="1209"/>
      <c r="Q91" s="1209"/>
    </row>
    <row r="92" spans="1:17" s="1196" customFormat="1">
      <c r="A92" s="1202"/>
      <c r="B92" s="1202"/>
      <c r="C92" s="1197"/>
      <c r="D92" s="1197"/>
      <c r="E92" s="1197"/>
      <c r="F92" s="1197"/>
      <c r="G92" s="1197"/>
      <c r="H92" s="1197"/>
      <c r="I92" s="1197"/>
      <c r="J92" s="1197"/>
      <c r="K92" s="1197"/>
      <c r="L92" s="1197"/>
      <c r="M92" s="1197"/>
      <c r="N92" s="1197"/>
      <c r="O92" s="1197"/>
      <c r="P92" s="1209"/>
      <c r="Q92" s="1209"/>
    </row>
    <row r="93" spans="1:17" s="1196" customFormat="1">
      <c r="A93" s="1202"/>
      <c r="B93" s="1202"/>
      <c r="C93" s="1197"/>
      <c r="D93" s="1197"/>
      <c r="E93" s="1197"/>
      <c r="F93" s="1197"/>
      <c r="G93" s="1197"/>
      <c r="H93" s="1197"/>
      <c r="I93" s="1197"/>
      <c r="J93" s="1197"/>
      <c r="K93" s="1197"/>
      <c r="L93" s="1197"/>
      <c r="M93" s="1197"/>
      <c r="N93" s="1197"/>
      <c r="O93" s="1197"/>
      <c r="P93" s="1209"/>
      <c r="Q93" s="1209"/>
    </row>
    <row r="94" spans="1:17" s="1196" customFormat="1">
      <c r="A94" s="1202"/>
      <c r="B94" s="1202"/>
      <c r="C94" s="1197"/>
      <c r="D94" s="1197"/>
      <c r="E94" s="1197"/>
      <c r="F94" s="1197"/>
      <c r="G94" s="1197"/>
      <c r="H94" s="1197"/>
      <c r="I94" s="1197"/>
      <c r="J94" s="1197"/>
      <c r="K94" s="1197"/>
      <c r="L94" s="1197"/>
      <c r="M94" s="1197"/>
      <c r="N94" s="1197"/>
      <c r="O94" s="1197"/>
      <c r="P94" s="1209"/>
      <c r="Q94" s="1209"/>
    </row>
    <row r="95" spans="1:17" s="1196" customFormat="1">
      <c r="A95" s="1202"/>
      <c r="B95" s="1202"/>
      <c r="C95" s="1197"/>
      <c r="D95" s="1197"/>
      <c r="E95" s="1197"/>
      <c r="F95" s="1197"/>
      <c r="G95" s="1197"/>
      <c r="H95" s="1197"/>
      <c r="I95" s="1197"/>
      <c r="J95" s="1197"/>
      <c r="K95" s="1197"/>
      <c r="L95" s="1197"/>
      <c r="M95" s="1197"/>
      <c r="N95" s="1197"/>
      <c r="O95" s="1197"/>
      <c r="P95" s="1209"/>
      <c r="Q95" s="1209"/>
    </row>
    <row r="96" spans="1:17" s="1196" customFormat="1">
      <c r="A96" s="1202"/>
      <c r="B96" s="1202"/>
      <c r="C96" s="1197"/>
      <c r="D96" s="1197"/>
      <c r="E96" s="1197"/>
      <c r="F96" s="1197"/>
      <c r="G96" s="1197"/>
      <c r="H96" s="1197"/>
      <c r="I96" s="1197"/>
      <c r="J96" s="1197"/>
      <c r="K96" s="1197"/>
      <c r="L96" s="1197"/>
      <c r="M96" s="1197"/>
      <c r="N96" s="1197"/>
      <c r="O96" s="1197"/>
      <c r="P96" s="1209"/>
      <c r="Q96" s="1209"/>
    </row>
    <row r="97" spans="1:17" s="1196" customFormat="1" ht="15.75" thickBot="1">
      <c r="A97" s="1202"/>
      <c r="B97" s="1199"/>
      <c r="C97" s="1211"/>
      <c r="D97" s="1211"/>
      <c r="E97" s="1211"/>
      <c r="F97" s="1211"/>
      <c r="G97" s="1211"/>
      <c r="H97" s="1211"/>
      <c r="I97" s="1211"/>
      <c r="J97" s="1211"/>
      <c r="K97" s="1211"/>
      <c r="L97" s="1211"/>
      <c r="M97" s="1211"/>
      <c r="N97" s="1211"/>
      <c r="O97" s="1211"/>
      <c r="P97" s="1210"/>
      <c r="Q97" s="1209"/>
    </row>
    <row r="98" spans="1:17" ht="21" thickBot="1">
      <c r="A98" s="1208"/>
      <c r="B98" s="1207"/>
      <c r="C98" s="1207"/>
      <c r="D98" s="1207"/>
      <c r="E98" s="1207"/>
      <c r="F98" s="1207"/>
      <c r="G98" s="1207"/>
      <c r="H98" s="1207"/>
      <c r="I98" s="1207"/>
      <c r="J98" s="1207"/>
      <c r="K98" s="1207"/>
      <c r="L98" s="1207"/>
      <c r="M98" s="1207"/>
      <c r="N98" s="1207"/>
      <c r="O98" s="1207"/>
      <c r="P98" s="1207"/>
      <c r="Q98" s="1206"/>
    </row>
    <row r="99" spans="1:17" ht="15" customHeight="1">
      <c r="A99" s="1205"/>
      <c r="B99" s="2165" t="s">
        <v>207</v>
      </c>
      <c r="C99" s="2165"/>
      <c r="D99" s="2165"/>
      <c r="E99" s="2165"/>
      <c r="F99" s="2165"/>
      <c r="G99" s="2165"/>
      <c r="H99" s="2165"/>
      <c r="I99" s="2165"/>
      <c r="J99" s="2165"/>
      <c r="K99" s="2165"/>
      <c r="L99" s="2165"/>
      <c r="M99" s="2165"/>
      <c r="N99" s="2165"/>
      <c r="O99" s="2165"/>
      <c r="P99" s="2165"/>
      <c r="Q99" s="1203"/>
    </row>
    <row r="100" spans="1:17">
      <c r="A100" s="1202"/>
      <c r="B100" s="2166"/>
      <c r="C100" s="2166"/>
      <c r="D100" s="2166"/>
      <c r="E100" s="2166"/>
      <c r="F100" s="2166"/>
      <c r="G100" s="2166"/>
      <c r="H100" s="2166"/>
      <c r="I100" s="2166"/>
      <c r="J100" s="2166"/>
      <c r="K100" s="2166"/>
      <c r="L100" s="2166"/>
      <c r="M100" s="2166"/>
      <c r="N100" s="2166"/>
      <c r="O100" s="2166"/>
      <c r="P100" s="2166"/>
      <c r="Q100" s="1200"/>
    </row>
    <row r="101" spans="1:17">
      <c r="A101" s="1202"/>
      <c r="B101" s="2166"/>
      <c r="C101" s="2166"/>
      <c r="D101" s="2166"/>
      <c r="E101" s="2166"/>
      <c r="F101" s="2166"/>
      <c r="G101" s="2166"/>
      <c r="H101" s="2166"/>
      <c r="I101" s="2166"/>
      <c r="J101" s="2166"/>
      <c r="K101" s="2166"/>
      <c r="L101" s="2166"/>
      <c r="M101" s="2166"/>
      <c r="N101" s="2166"/>
      <c r="O101" s="2166"/>
      <c r="P101" s="2166"/>
      <c r="Q101" s="1200"/>
    </row>
    <row r="102" spans="1:17" ht="15.75" thickBot="1">
      <c r="A102" s="1199"/>
      <c r="B102" s="2167"/>
      <c r="C102" s="2167"/>
      <c r="D102" s="2167"/>
      <c r="E102" s="2167"/>
      <c r="F102" s="2167"/>
      <c r="G102" s="2167"/>
      <c r="H102" s="2167"/>
      <c r="I102" s="2167"/>
      <c r="J102" s="2167"/>
      <c r="K102" s="2167"/>
      <c r="L102" s="2167"/>
      <c r="M102" s="2167"/>
      <c r="N102" s="2167"/>
      <c r="O102" s="2167"/>
      <c r="P102" s="2167"/>
      <c r="Q102" s="1198"/>
    </row>
  </sheetData>
  <mergeCells count="52">
    <mergeCell ref="F53:G53"/>
    <mergeCell ref="B54:C54"/>
    <mergeCell ref="F54:G54"/>
    <mergeCell ref="B99:P102"/>
    <mergeCell ref="B56:H56"/>
    <mergeCell ref="B59:P59"/>
    <mergeCell ref="B86:P87"/>
    <mergeCell ref="B88:P88"/>
    <mergeCell ref="B89:P89"/>
    <mergeCell ref="B60:P60"/>
    <mergeCell ref="B61:P61"/>
    <mergeCell ref="J40:P40"/>
    <mergeCell ref="B41:D41"/>
    <mergeCell ref="F41:H41"/>
    <mergeCell ref="J41:P41"/>
    <mergeCell ref="B55:C55"/>
    <mergeCell ref="F55:G55"/>
    <mergeCell ref="J43:P43"/>
    <mergeCell ref="B44:H44"/>
    <mergeCell ref="J44:P44"/>
    <mergeCell ref="B49:H49"/>
    <mergeCell ref="B50:H50"/>
    <mergeCell ref="B51:H51"/>
    <mergeCell ref="B45:H45"/>
    <mergeCell ref="B52:C52"/>
    <mergeCell ref="F52:G52"/>
    <mergeCell ref="B53:C53"/>
    <mergeCell ref="B42:D42"/>
    <mergeCell ref="F42:H42"/>
    <mergeCell ref="B43:D43"/>
    <mergeCell ref="F43:H43"/>
    <mergeCell ref="J18:K18"/>
    <mergeCell ref="J20:K20"/>
    <mergeCell ref="B29:H29"/>
    <mergeCell ref="J29:P29"/>
    <mergeCell ref="J30:P38"/>
    <mergeCell ref="G31:H31"/>
    <mergeCell ref="G32:H32"/>
    <mergeCell ref="G33:H33"/>
    <mergeCell ref="G34:H34"/>
    <mergeCell ref="B36:H36"/>
    <mergeCell ref="J22:K22"/>
    <mergeCell ref="B40:H40"/>
    <mergeCell ref="N6:P6"/>
    <mergeCell ref="N7:P8"/>
    <mergeCell ref="A12:Q13"/>
    <mergeCell ref="J16:K16"/>
    <mergeCell ref="L2:N2"/>
    <mergeCell ref="O2:P2"/>
    <mergeCell ref="N3:O3"/>
    <mergeCell ref="O4:P4"/>
    <mergeCell ref="O5:P5"/>
  </mergeCells>
  <conditionalFormatting sqref="P17">
    <cfRule type="cellIs" dxfId="23" priority="14" operator="lessThan">
      <formula>0</formula>
    </cfRule>
    <cfRule type="cellIs" dxfId="22" priority="15" operator="equal">
      <formula>0</formula>
    </cfRule>
    <cfRule type="cellIs" dxfId="21" priority="16" operator="greaterThan">
      <formula>0</formula>
    </cfRule>
  </conditionalFormatting>
  <conditionalFormatting sqref="P19">
    <cfRule type="cellIs" dxfId="20" priority="11" operator="lessThan">
      <formula>0</formula>
    </cfRule>
    <cfRule type="cellIs" dxfId="19" priority="12" operator="equal">
      <formula>0</formula>
    </cfRule>
    <cfRule type="cellIs" dxfId="18" priority="13" operator="greaterThan">
      <formula>0</formula>
    </cfRule>
  </conditionalFormatting>
  <conditionalFormatting sqref="P21">
    <cfRule type="cellIs" dxfId="17" priority="8" operator="lessThan">
      <formula>0</formula>
    </cfRule>
    <cfRule type="cellIs" dxfId="16" priority="9" operator="equal">
      <formula>0</formula>
    </cfRule>
    <cfRule type="cellIs" dxfId="15" priority="10" operator="greaterThan">
      <formula>0</formula>
    </cfRule>
  </conditionalFormatting>
  <conditionalFormatting sqref="P23">
    <cfRule type="cellIs" dxfId="14" priority="2" operator="lessThan">
      <formula>0</formula>
    </cfRule>
    <cfRule type="cellIs" dxfId="13" priority="3" operator="equal">
      <formula>0</formula>
    </cfRule>
    <cfRule type="cellIs" dxfId="12" priority="4" operator="greaterThan">
      <formula>0</formula>
    </cfRule>
  </conditionalFormatting>
  <hyperlinks>
    <hyperlink ref="J30:P38" r:id="rId1" display="AMC selection can be made at: https://www.thelender.com/appraisals/" xr:uid="{FAE1A6C4-44D1-43AD-859D-B0743F14DA97}"/>
    <hyperlink ref="B45:H45" r:id="rId2" display="Fee Sheet Link" xr:uid="{7065D1A8-DC4D-47FC-9498-28FA28A19C9D}"/>
  </hyperlinks>
  <printOptions horizontalCentered="1"/>
  <pageMargins left="0.7" right="0.7" top="0.75" bottom="0.75" header="0.3" footer="0.3"/>
  <pageSetup paperSize="5" scale="47" fitToHeight="9" orientation="portrait" r:id="rId3"/>
  <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2EDBE9B9-74D9-4104-B2D6-D4B3F2BF326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O17</xm:sqref>
        </x14:conditionalFormatting>
        <x14:conditionalFormatting xmlns:xm="http://schemas.microsoft.com/office/excel/2006/main">
          <x14:cfRule type="iconSet" priority="6" id="{8BF4C5A2-FCDA-4486-878E-20C95822F1ED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O19</xm:sqref>
        </x14:conditionalFormatting>
        <x14:conditionalFormatting xmlns:xm="http://schemas.microsoft.com/office/excel/2006/main">
          <x14:cfRule type="iconSet" priority="7" id="{5363DFD1-9AD0-4C57-ACA7-9449C342CAEA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O21</xm:sqref>
        </x14:conditionalFormatting>
        <x14:conditionalFormatting xmlns:xm="http://schemas.microsoft.com/office/excel/2006/main">
          <x14:cfRule type="iconSet" priority="1" id="{6EFCA7B3-69CC-484E-9C37-49B441E3B28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O23</xm:sqref>
        </x14:conditionalFormatting>
      </x14:conditionalFormatting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5ADFE-5A46-491E-9B99-F26B9FDEC7AC}">
  <sheetPr codeName="Sheet32">
    <tabColor rgb="FF00B050"/>
  </sheetPr>
  <dimension ref="A1:AH127"/>
  <sheetViews>
    <sheetView view="pageBreakPreview" topLeftCell="A74" zoomScale="70" zoomScaleNormal="100" zoomScaleSheetLayoutView="70" workbookViewId="0">
      <selection activeCell="AC18" sqref="AC18"/>
    </sheetView>
  </sheetViews>
  <sheetFormatPr defaultRowHeight="15"/>
  <cols>
    <col min="1" max="1" width="3.5703125" style="1197" customWidth="1"/>
    <col min="2" max="2" width="17.7109375" style="1196" customWidth="1"/>
    <col min="3" max="4" width="13.7109375" style="1196" customWidth="1"/>
    <col min="5" max="5" width="1.5703125" style="1196" customWidth="1"/>
    <col min="6" max="6" width="13.85546875" style="1196" customWidth="1"/>
    <col min="7" max="8" width="13.7109375" style="1196" customWidth="1"/>
    <col min="9" max="9" width="1.5703125" style="1196" customWidth="1"/>
    <col min="10" max="11" width="13.7109375" style="1196" customWidth="1"/>
    <col min="12" max="12" width="16.5703125" style="1196" customWidth="1"/>
    <col min="13" max="13" width="1.42578125" style="1196" customWidth="1"/>
    <col min="14" max="16" width="13.7109375" style="1196" customWidth="1"/>
    <col min="17" max="17" width="2" style="1196" customWidth="1"/>
    <col min="18" max="16384" width="9.140625" style="1195"/>
  </cols>
  <sheetData>
    <row r="1" spans="1:17" s="1196" customFormat="1">
      <c r="A1" s="1434"/>
      <c r="B1" s="1204"/>
      <c r="C1" s="1204"/>
      <c r="D1" s="1204"/>
      <c r="E1" s="1204"/>
      <c r="F1" s="1204"/>
      <c r="G1" s="1204"/>
      <c r="H1" s="1204"/>
      <c r="I1" s="1204"/>
      <c r="J1" s="1204"/>
      <c r="K1" s="1204"/>
      <c r="L1" s="1204"/>
      <c r="M1" s="1204"/>
      <c r="N1" s="1204"/>
      <c r="O1" s="1204"/>
      <c r="P1" s="1204"/>
      <c r="Q1" s="1433"/>
    </row>
    <row r="2" spans="1:17" s="1196" customFormat="1">
      <c r="A2" s="1345"/>
      <c r="B2" s="1201"/>
      <c r="C2" s="1201"/>
      <c r="D2" s="1201"/>
      <c r="E2" s="1201"/>
      <c r="F2" s="1201"/>
      <c r="G2" s="1201"/>
      <c r="H2" s="1201"/>
      <c r="I2" s="1201"/>
      <c r="J2" s="1201"/>
      <c r="K2" s="1201"/>
      <c r="L2" s="1898" t="s">
        <v>383</v>
      </c>
      <c r="M2" s="1898"/>
      <c r="N2" s="1898"/>
      <c r="O2" s="1899">
        <f ca="1">NOW()</f>
        <v>45933.35966840278</v>
      </c>
      <c r="P2" s="1899"/>
      <c r="Q2" s="1342"/>
    </row>
    <row r="3" spans="1:17" s="1196" customFormat="1">
      <c r="A3" s="1345"/>
      <c r="B3" s="1201"/>
      <c r="C3" s="1201"/>
      <c r="D3" s="1201"/>
      <c r="E3" s="1201"/>
      <c r="F3" s="1201"/>
      <c r="G3" s="1201"/>
      <c r="H3" s="1201"/>
      <c r="I3" s="1201"/>
      <c r="J3" s="1201"/>
      <c r="K3" s="1201"/>
      <c r="L3" s="1201"/>
      <c r="M3" s="1201"/>
      <c r="N3" s="1898" t="s">
        <v>699</v>
      </c>
      <c r="O3" s="1898"/>
      <c r="P3" s="1898"/>
      <c r="Q3" s="1342"/>
    </row>
    <row r="4" spans="1:17" s="1196" customFormat="1">
      <c r="A4" s="1345"/>
      <c r="B4" s="1201"/>
      <c r="C4" s="1201"/>
      <c r="D4" s="1201"/>
      <c r="E4" s="1201"/>
      <c r="F4" s="1201"/>
      <c r="G4" s="1201"/>
      <c r="H4" s="1201"/>
      <c r="I4" s="1201"/>
      <c r="J4" s="1201"/>
      <c r="K4" s="1201"/>
      <c r="L4" s="1201"/>
      <c r="M4" s="1201"/>
      <c r="N4" s="1201"/>
      <c r="O4" s="1898"/>
      <c r="P4" s="1898"/>
      <c r="Q4" s="1342"/>
    </row>
    <row r="5" spans="1:17" s="1196" customFormat="1">
      <c r="A5" s="1345"/>
      <c r="B5" s="1201"/>
      <c r="C5" s="1201"/>
      <c r="D5" s="1201"/>
      <c r="E5" s="1201"/>
      <c r="F5" s="1201"/>
      <c r="G5" s="1201"/>
      <c r="H5" s="1201"/>
      <c r="I5" s="1201"/>
      <c r="J5" s="1201"/>
      <c r="K5" s="1201"/>
      <c r="L5" s="1201"/>
      <c r="M5" s="1201"/>
      <c r="N5" s="1201"/>
      <c r="O5" s="1898" t="s">
        <v>197</v>
      </c>
      <c r="P5" s="1898"/>
      <c r="Q5" s="1342"/>
    </row>
    <row r="6" spans="1:17" s="1196" customFormat="1">
      <c r="A6" s="1345"/>
      <c r="B6" s="1201"/>
      <c r="C6" s="1201"/>
      <c r="D6" s="1201"/>
      <c r="E6" s="1201"/>
      <c r="F6" s="1201"/>
      <c r="G6" s="1201"/>
      <c r="H6" s="1201"/>
      <c r="I6" s="1201"/>
      <c r="J6" s="1201"/>
      <c r="K6" s="1201"/>
      <c r="L6" s="1201"/>
      <c r="M6" s="1201"/>
      <c r="N6" s="1201"/>
      <c r="O6" s="1201"/>
      <c r="P6" s="1201"/>
      <c r="Q6" s="1342"/>
    </row>
    <row r="7" spans="1:17" s="1196" customFormat="1">
      <c r="A7" s="1345"/>
      <c r="B7" s="1201"/>
      <c r="C7" s="1201"/>
      <c r="D7" s="1201"/>
      <c r="E7" s="1201"/>
      <c r="F7" s="1201"/>
      <c r="G7" s="1201"/>
      <c r="H7" s="1201"/>
      <c r="I7" s="1201"/>
      <c r="J7" s="1201"/>
      <c r="K7" s="1201"/>
      <c r="L7" s="1201"/>
      <c r="M7" s="1201"/>
      <c r="N7" s="1201"/>
      <c r="O7" s="1201"/>
      <c r="P7" s="1201"/>
      <c r="Q7" s="1342"/>
    </row>
    <row r="8" spans="1:17" s="1196" customFormat="1">
      <c r="A8" s="1345"/>
      <c r="B8" s="1201"/>
      <c r="C8" s="1201"/>
      <c r="D8" s="1201"/>
      <c r="E8" s="1201"/>
      <c r="F8" s="1201"/>
      <c r="G8" s="1201"/>
      <c r="H8" s="1201"/>
      <c r="I8" s="1201"/>
      <c r="J8" s="1201"/>
      <c r="K8" s="1201"/>
      <c r="L8" s="1201"/>
      <c r="M8" s="1201"/>
      <c r="N8" s="1201"/>
      <c r="O8" s="1201"/>
      <c r="P8" s="1201"/>
      <c r="Q8" s="1342"/>
    </row>
    <row r="9" spans="1:17" s="1196" customFormat="1" ht="15.75" thickBot="1">
      <c r="A9" s="1345"/>
      <c r="B9" s="1201"/>
      <c r="C9" s="1201"/>
      <c r="D9" s="1201"/>
      <c r="E9" s="1201"/>
      <c r="F9" s="1201"/>
      <c r="G9" s="1201"/>
      <c r="H9" s="1201"/>
      <c r="I9" s="1201"/>
      <c r="J9" s="1201"/>
      <c r="K9" s="1201"/>
      <c r="L9" s="1201"/>
      <c r="M9" s="1201"/>
      <c r="N9" s="1201"/>
      <c r="O9" s="1201"/>
      <c r="P9" s="1201"/>
      <c r="Q9" s="1342"/>
    </row>
    <row r="10" spans="1:17" s="1196" customFormat="1" ht="14.25" customHeight="1">
      <c r="A10" s="1900" t="s">
        <v>723</v>
      </c>
      <c r="B10" s="1901"/>
      <c r="C10" s="1901"/>
      <c r="D10" s="1901"/>
      <c r="E10" s="1901"/>
      <c r="F10" s="1901"/>
      <c r="G10" s="1901"/>
      <c r="H10" s="1901"/>
      <c r="I10" s="1901"/>
      <c r="J10" s="1901"/>
      <c r="K10" s="1901"/>
      <c r="L10" s="1901"/>
      <c r="M10" s="1901"/>
      <c r="N10" s="1901"/>
      <c r="O10" s="1901"/>
      <c r="P10" s="1901"/>
      <c r="Q10" s="1902"/>
    </row>
    <row r="11" spans="1:17" s="1196" customFormat="1" ht="15" customHeight="1" thickBot="1">
      <c r="A11" s="1903"/>
      <c r="B11" s="1904"/>
      <c r="C11" s="1904"/>
      <c r="D11" s="1904"/>
      <c r="E11" s="1904"/>
      <c r="F11" s="1904"/>
      <c r="G11" s="1904"/>
      <c r="H11" s="1904"/>
      <c r="I11" s="1904"/>
      <c r="J11" s="1904"/>
      <c r="K11" s="1904"/>
      <c r="L11" s="1904"/>
      <c r="M11" s="1904"/>
      <c r="N11" s="1904"/>
      <c r="O11" s="1904"/>
      <c r="P11" s="1904"/>
      <c r="Q11" s="1905"/>
    </row>
    <row r="12" spans="1:17" s="1196" customFormat="1" ht="15.75" thickBot="1">
      <c r="A12" s="1345"/>
      <c r="B12" s="1201"/>
      <c r="C12" s="1201"/>
      <c r="D12" s="1201"/>
      <c r="E12" s="1201"/>
      <c r="F12" s="1201"/>
      <c r="G12" s="1201"/>
      <c r="H12" s="1201"/>
      <c r="I12" s="1201"/>
      <c r="J12" s="1201"/>
      <c r="K12" s="1201"/>
      <c r="L12" s="1201"/>
      <c r="M12" s="1201"/>
      <c r="N12" s="1201"/>
      <c r="O12" s="1201"/>
      <c r="P12" s="1201"/>
      <c r="Q12" s="1342"/>
    </row>
    <row r="13" spans="1:17" s="1196" customFormat="1" ht="15.75" thickBot="1">
      <c r="A13" s="1345"/>
      <c r="B13" s="1987" t="s">
        <v>246</v>
      </c>
      <c r="C13" s="1989" t="s">
        <v>722</v>
      </c>
      <c r="D13" s="1888"/>
      <c r="E13" s="1888"/>
      <c r="F13" s="1889"/>
      <c r="H13" s="1887" t="s">
        <v>246</v>
      </c>
      <c r="I13" s="1507"/>
      <c r="J13" s="1989" t="s">
        <v>721</v>
      </c>
      <c r="K13" s="1888"/>
      <c r="L13" s="1889"/>
      <c r="M13" s="1201"/>
      <c r="N13" s="1344" t="s">
        <v>720</v>
      </c>
      <c r="O13" s="1"/>
      <c r="Q13" s="1342"/>
    </row>
    <row r="14" spans="1:17" s="1196" customFormat="1" ht="15.75" thickBot="1">
      <c r="A14" s="1345"/>
      <c r="B14" s="1988"/>
      <c r="C14" s="1506" t="s">
        <v>13</v>
      </c>
      <c r="D14" s="1313" t="s">
        <v>101</v>
      </c>
      <c r="E14" s="1505"/>
      <c r="F14" s="1504" t="s">
        <v>719</v>
      </c>
      <c r="H14" s="1990"/>
      <c r="I14" s="1503"/>
      <c r="J14" s="1502" t="s">
        <v>247</v>
      </c>
      <c r="K14" s="1501" t="s">
        <v>247</v>
      </c>
      <c r="L14" s="1500" t="s">
        <v>719</v>
      </c>
      <c r="M14" s="1201"/>
      <c r="N14" s="1871" t="s">
        <v>6</v>
      </c>
      <c r="O14" s="2304"/>
      <c r="P14" s="1491">
        <v>101</v>
      </c>
      <c r="Q14" s="1342"/>
    </row>
    <row r="15" spans="1:17" s="1196" customFormat="1">
      <c r="A15" s="1345"/>
      <c r="B15" s="1495">
        <v>6.25</v>
      </c>
      <c r="C15" s="1499"/>
      <c r="D15" s="1498"/>
      <c r="E15" s="1497"/>
      <c r="F15" s="1496"/>
      <c r="H15" s="1495">
        <v>6.25</v>
      </c>
      <c r="I15" s="1494"/>
      <c r="J15" s="1493"/>
      <c r="K15" s="1393"/>
      <c r="L15" s="1492"/>
      <c r="M15" s="1201"/>
      <c r="N15" s="1871" t="s">
        <v>718</v>
      </c>
      <c r="O15" s="2304"/>
      <c r="P15" s="1491">
        <v>0</v>
      </c>
      <c r="Q15" s="1342"/>
    </row>
    <row r="16" spans="1:17" s="1196" customFormat="1" ht="15.75" thickBot="1">
      <c r="A16" s="1345"/>
      <c r="B16" s="1400">
        <v>6.375</v>
      </c>
      <c r="C16" s="1405"/>
      <c r="D16" s="1481"/>
      <c r="E16" s="1483"/>
      <c r="F16" s="1404"/>
      <c r="H16" s="1400">
        <v>6.375</v>
      </c>
      <c r="I16" s="1490"/>
      <c r="J16" s="1405"/>
      <c r="K16" s="1481"/>
      <c r="L16" s="1404"/>
      <c r="M16" s="1201"/>
      <c r="N16" s="1896" t="s">
        <v>695</v>
      </c>
      <c r="O16" s="2305"/>
      <c r="P16" s="1402">
        <v>-0.375</v>
      </c>
      <c r="Q16" s="1342"/>
    </row>
    <row r="17" spans="1:17" s="1196" customFormat="1">
      <c r="A17" s="1345"/>
      <c r="B17" s="1400">
        <v>6.5</v>
      </c>
      <c r="C17" s="1405"/>
      <c r="D17" s="1481"/>
      <c r="E17" s="1483"/>
      <c r="F17" s="1404"/>
      <c r="H17" s="1400">
        <v>6.5</v>
      </c>
      <c r="I17" s="1482"/>
      <c r="J17" s="1405"/>
      <c r="K17" s="1481"/>
      <c r="L17" s="1404"/>
      <c r="M17" s="1201"/>
      <c r="Q17" s="1342"/>
    </row>
    <row r="18" spans="1:17" s="1196" customFormat="1" ht="15.75" thickBot="1">
      <c r="A18" s="1345"/>
      <c r="B18" s="1400">
        <v>6.625</v>
      </c>
      <c r="C18" s="1405"/>
      <c r="D18" s="1481"/>
      <c r="E18" s="1483"/>
      <c r="F18" s="1404"/>
      <c r="H18" s="1400">
        <v>6.625</v>
      </c>
      <c r="I18" s="1482"/>
      <c r="J18" s="1405"/>
      <c r="K18" s="1481"/>
      <c r="L18" s="1404"/>
      <c r="M18" s="1201"/>
      <c r="N18" s="1344" t="s">
        <v>717</v>
      </c>
      <c r="O18" s="1"/>
      <c r="P18" s="1463"/>
      <c r="Q18" s="1342"/>
    </row>
    <row r="19" spans="1:17" s="1196" customFormat="1">
      <c r="A19" s="1345"/>
      <c r="B19" s="1400">
        <v>6.75</v>
      </c>
      <c r="C19" s="1405"/>
      <c r="D19" s="1481"/>
      <c r="E19" s="1483"/>
      <c r="F19" s="1404"/>
      <c r="H19" s="1400">
        <v>6.75</v>
      </c>
      <c r="I19" s="1482"/>
      <c r="J19" s="1405"/>
      <c r="K19" s="1481"/>
      <c r="L19" s="1404"/>
      <c r="M19" s="1201"/>
      <c r="N19" s="2043" t="s">
        <v>282</v>
      </c>
      <c r="O19" s="2036"/>
      <c r="P19" s="1417">
        <v>-0.125</v>
      </c>
      <c r="Q19" s="1342"/>
    </row>
    <row r="20" spans="1:17" s="1196" customFormat="1">
      <c r="A20" s="1345"/>
      <c r="B20" s="1400">
        <v>6.875</v>
      </c>
      <c r="C20" s="1405"/>
      <c r="D20" s="1481"/>
      <c r="E20" s="1483"/>
      <c r="F20" s="1404"/>
      <c r="H20" s="1400">
        <v>6.875</v>
      </c>
      <c r="I20" s="1482"/>
      <c r="J20" s="1405"/>
      <c r="K20" s="1481"/>
      <c r="L20" s="1404"/>
      <c r="M20" s="1201"/>
      <c r="N20" s="2041" t="s">
        <v>716</v>
      </c>
      <c r="O20" s="2042"/>
      <c r="P20" s="1412">
        <v>-0.25</v>
      </c>
      <c r="Q20" s="1342"/>
    </row>
    <row r="21" spans="1:17" s="1196" customFormat="1">
      <c r="A21" s="1345"/>
      <c r="B21" s="1400">
        <v>7</v>
      </c>
      <c r="C21" s="1405"/>
      <c r="D21" s="1481"/>
      <c r="E21" s="1483"/>
      <c r="F21" s="1404"/>
      <c r="H21" s="1400">
        <v>7</v>
      </c>
      <c r="I21" s="1482"/>
      <c r="J21" s="1405"/>
      <c r="K21" s="1481"/>
      <c r="L21" s="1404"/>
      <c r="M21" s="1201"/>
      <c r="N21" s="2041" t="s">
        <v>715</v>
      </c>
      <c r="O21" s="2042"/>
      <c r="P21" s="1412">
        <v>-0.375</v>
      </c>
      <c r="Q21" s="1342"/>
    </row>
    <row r="22" spans="1:17" s="1196" customFormat="1" ht="15.75" thickBot="1">
      <c r="A22" s="1345"/>
      <c r="B22" s="1400">
        <v>7.125</v>
      </c>
      <c r="C22" s="1405"/>
      <c r="D22" s="1481"/>
      <c r="E22" s="1483"/>
      <c r="F22" s="1404"/>
      <c r="H22" s="1400">
        <v>7.125</v>
      </c>
      <c r="I22" s="1482"/>
      <c r="J22" s="1405"/>
      <c r="K22" s="1481"/>
      <c r="L22" s="1404"/>
      <c r="M22" s="1201"/>
      <c r="N22" s="2037" t="s">
        <v>714</v>
      </c>
      <c r="O22" s="2038"/>
      <c r="P22" s="1419">
        <v>-0.5</v>
      </c>
      <c r="Q22" s="1342"/>
    </row>
    <row r="23" spans="1:17" s="1196" customFormat="1" ht="14.25" customHeight="1">
      <c r="A23" s="1345"/>
      <c r="B23" s="1400">
        <v>7.25</v>
      </c>
      <c r="C23" s="1405"/>
      <c r="D23" s="1481"/>
      <c r="E23" s="1483"/>
      <c r="F23" s="1404"/>
      <c r="H23" s="1400">
        <v>7.25</v>
      </c>
      <c r="I23" s="1482"/>
      <c r="J23" s="1405"/>
      <c r="K23" s="1481"/>
      <c r="L23" s="1404"/>
      <c r="M23" s="1201"/>
      <c r="Q23" s="1342"/>
    </row>
    <row r="24" spans="1:17" s="1196" customFormat="1" ht="15.75" thickBot="1">
      <c r="A24" s="1345"/>
      <c r="B24" s="1400">
        <v>7.375</v>
      </c>
      <c r="C24" s="1405"/>
      <c r="D24" s="1481"/>
      <c r="E24" s="1483"/>
      <c r="F24" s="1404"/>
      <c r="H24" s="1400">
        <v>7.375</v>
      </c>
      <c r="I24" s="1482"/>
      <c r="J24" s="1405"/>
      <c r="K24" s="1481"/>
      <c r="L24" s="1404"/>
      <c r="M24" s="1201"/>
      <c r="N24" s="1344" t="s">
        <v>688</v>
      </c>
      <c r="P24" s="1201"/>
      <c r="Q24" s="1342"/>
    </row>
    <row r="25" spans="1:17" s="1196" customFormat="1" ht="14.25" customHeight="1">
      <c r="A25" s="1345"/>
      <c r="B25" s="1400">
        <v>7.5</v>
      </c>
      <c r="C25" s="1405"/>
      <c r="D25" s="1481"/>
      <c r="E25" s="1483"/>
      <c r="F25" s="1404"/>
      <c r="H25" s="1400">
        <v>7.5</v>
      </c>
      <c r="I25" s="1482"/>
      <c r="J25" s="1405"/>
      <c r="K25" s="1481"/>
      <c r="L25" s="1404"/>
      <c r="M25" s="1201"/>
      <c r="N25" s="1418" t="s">
        <v>287</v>
      </c>
      <c r="O25" s="1890" t="s">
        <v>686</v>
      </c>
      <c r="P25" s="2039"/>
      <c r="Q25" s="1342"/>
    </row>
    <row r="26" spans="1:17" s="1196" customFormat="1">
      <c r="A26" s="1345"/>
      <c r="B26" s="1400">
        <v>7.625</v>
      </c>
      <c r="C26" s="1405"/>
      <c r="D26" s="1481"/>
      <c r="E26" s="1483"/>
      <c r="F26" s="1404"/>
      <c r="H26" s="1400">
        <v>7.625</v>
      </c>
      <c r="I26" s="1482"/>
      <c r="J26" s="1405"/>
      <c r="K26" s="1481"/>
      <c r="L26" s="1404"/>
      <c r="M26" s="1201"/>
      <c r="N26" s="1413" t="s">
        <v>243</v>
      </c>
      <c r="O26" s="1894">
        <v>5</v>
      </c>
      <c r="P26" s="2040"/>
      <c r="Q26" s="1342"/>
    </row>
    <row r="27" spans="1:17" s="1196" customFormat="1" ht="14.25" customHeight="1">
      <c r="A27" s="1345"/>
      <c r="B27" s="1400">
        <v>7.75</v>
      </c>
      <c r="C27" s="1405"/>
      <c r="D27" s="1481"/>
      <c r="E27" s="1483"/>
      <c r="F27" s="1404"/>
      <c r="H27" s="1400">
        <v>7.75</v>
      </c>
      <c r="I27" s="1482"/>
      <c r="J27" s="1405"/>
      <c r="K27" s="1481"/>
      <c r="L27" s="1404"/>
      <c r="M27" s="1201"/>
      <c r="N27" s="1413" t="s">
        <v>685</v>
      </c>
      <c r="O27" s="1894" t="s">
        <v>684</v>
      </c>
      <c r="P27" s="2040"/>
      <c r="Q27" s="1342"/>
    </row>
    <row r="28" spans="1:17" s="1196" customFormat="1">
      <c r="A28" s="1345"/>
      <c r="B28" s="1400">
        <v>7.875</v>
      </c>
      <c r="C28" s="1405"/>
      <c r="D28" s="1481"/>
      <c r="E28" s="1483"/>
      <c r="F28" s="1404"/>
      <c r="H28" s="1400">
        <v>7.875</v>
      </c>
      <c r="I28" s="1482"/>
      <c r="J28" s="1405"/>
      <c r="K28" s="1481"/>
      <c r="L28" s="1404"/>
      <c r="M28" s="1201"/>
      <c r="N28" s="1413" t="s">
        <v>683</v>
      </c>
      <c r="O28" s="1985" t="s">
        <v>181</v>
      </c>
      <c r="P28" s="1986"/>
      <c r="Q28" s="1342"/>
    </row>
    <row r="29" spans="1:17" s="1196" customFormat="1" ht="15.75" thickBot="1">
      <c r="A29" s="1345"/>
      <c r="B29" s="1400">
        <v>8</v>
      </c>
      <c r="C29" s="1405"/>
      <c r="D29" s="1481"/>
      <c r="E29" s="1483"/>
      <c r="F29" s="1404"/>
      <c r="H29" s="1400">
        <v>8</v>
      </c>
      <c r="I29" s="1482"/>
      <c r="J29" s="1405"/>
      <c r="K29" s="1481"/>
      <c r="L29" s="1404"/>
      <c r="M29" s="1201"/>
      <c r="N29" s="1420" t="s">
        <v>682</v>
      </c>
      <c r="O29" s="1892" t="s">
        <v>3</v>
      </c>
      <c r="P29" s="2048"/>
      <c r="Q29" s="1342"/>
    </row>
    <row r="30" spans="1:17" s="1196" customFormat="1">
      <c r="A30" s="1345"/>
      <c r="B30" s="1400">
        <v>8.125</v>
      </c>
      <c r="C30" s="1405"/>
      <c r="D30" s="1481"/>
      <c r="E30" s="1483"/>
      <c r="F30" s="1404"/>
      <c r="H30" s="1400">
        <v>8.125</v>
      </c>
      <c r="I30" s="1482"/>
      <c r="J30" s="1405"/>
      <c r="K30" s="1481"/>
      <c r="L30" s="1404"/>
      <c r="M30" s="1201"/>
      <c r="Q30" s="1342"/>
    </row>
    <row r="31" spans="1:17" s="1196" customFormat="1" ht="15.75" thickBot="1">
      <c r="A31" s="1345"/>
      <c r="B31" s="1400">
        <v>8.25</v>
      </c>
      <c r="C31" s="1405"/>
      <c r="D31" s="1481"/>
      <c r="E31" s="1483"/>
      <c r="F31" s="1404"/>
      <c r="H31" s="1400">
        <v>8.25</v>
      </c>
      <c r="I31" s="1482"/>
      <c r="J31" s="1405"/>
      <c r="K31" s="1481"/>
      <c r="L31" s="1404"/>
      <c r="M31" s="1201"/>
      <c r="N31" s="1344" t="s">
        <v>713</v>
      </c>
      <c r="O31" s="1201"/>
      <c r="P31" s="1201"/>
      <c r="Q31" s="1342"/>
    </row>
    <row r="32" spans="1:17" s="1196" customFormat="1" ht="15.75" thickBot="1">
      <c r="A32" s="1345"/>
      <c r="B32" s="1400">
        <v>8.375</v>
      </c>
      <c r="C32" s="1405"/>
      <c r="D32" s="1481"/>
      <c r="E32" s="1483"/>
      <c r="F32" s="1404"/>
      <c r="H32" s="1400">
        <v>8.375</v>
      </c>
      <c r="I32" s="1482"/>
      <c r="J32" s="1405"/>
      <c r="K32" s="1481"/>
      <c r="L32" s="1404"/>
      <c r="M32" s="1201"/>
      <c r="O32" s="1489" t="s">
        <v>712</v>
      </c>
      <c r="P32" s="1488" t="s">
        <v>6</v>
      </c>
      <c r="Q32" s="1342"/>
    </row>
    <row r="33" spans="1:17" s="1196" customFormat="1">
      <c r="A33" s="1345"/>
      <c r="B33" s="1400">
        <v>8.5</v>
      </c>
      <c r="C33" s="1405"/>
      <c r="D33" s="1481"/>
      <c r="E33" s="1483"/>
      <c r="F33" s="1404"/>
      <c r="H33" s="1400">
        <v>8.5</v>
      </c>
      <c r="I33" s="1482"/>
      <c r="J33" s="1405"/>
      <c r="K33" s="1481"/>
      <c r="L33" s="1404"/>
      <c r="M33" s="1201"/>
      <c r="N33" s="1391" t="s">
        <v>112</v>
      </c>
      <c r="O33" s="1487">
        <v>0.5</v>
      </c>
      <c r="P33" s="1486">
        <v>101</v>
      </c>
      <c r="Q33" s="1342"/>
    </row>
    <row r="34" spans="1:17" s="1196" customFormat="1">
      <c r="A34" s="1345"/>
      <c r="B34" s="1400">
        <v>8.625</v>
      </c>
      <c r="C34" s="1405"/>
      <c r="D34" s="1481"/>
      <c r="E34" s="1483"/>
      <c r="F34" s="1404"/>
      <c r="H34" s="1400">
        <v>8.625</v>
      </c>
      <c r="I34" s="1482"/>
      <c r="J34" s="1405"/>
      <c r="K34" s="1481"/>
      <c r="L34" s="1404"/>
      <c r="M34" s="1201"/>
      <c r="N34" s="1383" t="s">
        <v>113</v>
      </c>
      <c r="O34" s="1485">
        <v>0.25</v>
      </c>
      <c r="P34" s="1416">
        <v>101</v>
      </c>
      <c r="Q34" s="1342"/>
    </row>
    <row r="35" spans="1:17" s="1196" customFormat="1">
      <c r="A35" s="1345"/>
      <c r="B35" s="1400">
        <v>8.75</v>
      </c>
      <c r="C35" s="1405"/>
      <c r="D35" s="1481"/>
      <c r="E35" s="1483"/>
      <c r="F35" s="1404"/>
      <c r="H35" s="1400">
        <v>8.75</v>
      </c>
      <c r="I35" s="1482"/>
      <c r="J35" s="1405"/>
      <c r="K35" s="1481"/>
      <c r="L35" s="1404"/>
      <c r="M35" s="1201"/>
      <c r="N35" s="1383" t="s">
        <v>711</v>
      </c>
      <c r="O35" s="1485">
        <v>0</v>
      </c>
      <c r="P35" s="1416">
        <v>101</v>
      </c>
      <c r="Q35" s="1342"/>
    </row>
    <row r="36" spans="1:17" s="1196" customFormat="1">
      <c r="A36" s="1345"/>
      <c r="B36" s="1400">
        <v>8.875</v>
      </c>
      <c r="C36" s="1405"/>
      <c r="D36" s="1481"/>
      <c r="E36" s="1483"/>
      <c r="F36" s="1404"/>
      <c r="H36" s="1400">
        <v>8.875</v>
      </c>
      <c r="I36" s="1482"/>
      <c r="J36" s="1405"/>
      <c r="K36" s="1481"/>
      <c r="L36" s="1404"/>
      <c r="M36" s="1201"/>
      <c r="N36" s="1383" t="s">
        <v>710</v>
      </c>
      <c r="O36" s="1485">
        <v>-0.375</v>
      </c>
      <c r="P36" s="1416">
        <v>101</v>
      </c>
      <c r="Q36" s="1342"/>
    </row>
    <row r="37" spans="1:17" s="1196" customFormat="1">
      <c r="A37" s="1345"/>
      <c r="B37" s="1400">
        <v>9</v>
      </c>
      <c r="C37" s="1405"/>
      <c r="D37" s="1481"/>
      <c r="E37" s="1483"/>
      <c r="F37" s="1404"/>
      <c r="H37" s="1400">
        <v>9</v>
      </c>
      <c r="I37" s="1482"/>
      <c r="J37" s="1405"/>
      <c r="K37" s="1481"/>
      <c r="L37" s="1404"/>
      <c r="M37" s="1201"/>
      <c r="N37" s="1383" t="s">
        <v>709</v>
      </c>
      <c r="O37" s="1485">
        <v>-0.75</v>
      </c>
      <c r="P37" s="1416">
        <v>101</v>
      </c>
      <c r="Q37" s="1342"/>
    </row>
    <row r="38" spans="1:17" s="1196" customFormat="1" ht="15.75" thickBot="1">
      <c r="A38" s="1345"/>
      <c r="B38" s="1400">
        <v>9.125</v>
      </c>
      <c r="C38" s="1405"/>
      <c r="D38" s="1481"/>
      <c r="E38" s="1483"/>
      <c r="F38" s="1404"/>
      <c r="H38" s="1400">
        <v>9.125</v>
      </c>
      <c r="I38" s="1482"/>
      <c r="J38" s="1405"/>
      <c r="K38" s="1481"/>
      <c r="L38" s="1404"/>
      <c r="M38" s="1201"/>
      <c r="N38" s="1382" t="s">
        <v>708</v>
      </c>
      <c r="O38" s="1484">
        <v>-1</v>
      </c>
      <c r="P38" s="1414">
        <v>99.75</v>
      </c>
      <c r="Q38" s="1342"/>
    </row>
    <row r="39" spans="1:17" s="1196" customFormat="1">
      <c r="A39" s="1345"/>
      <c r="B39" s="1400">
        <v>9.25</v>
      </c>
      <c r="C39" s="1405"/>
      <c r="D39" s="1481"/>
      <c r="E39" s="1483"/>
      <c r="F39" s="1404"/>
      <c r="H39" s="1400">
        <v>9.25</v>
      </c>
      <c r="I39" s="1482"/>
      <c r="J39" s="1405"/>
      <c r="K39" s="1481"/>
      <c r="L39" s="1404"/>
      <c r="M39" s="1201"/>
      <c r="N39" s="1436" t="s">
        <v>495</v>
      </c>
      <c r="Q39" s="1342"/>
    </row>
    <row r="40" spans="1:17" s="1196" customFormat="1" ht="15.75" thickBot="1">
      <c r="A40" s="1345"/>
      <c r="B40" s="1400"/>
      <c r="C40" s="1405"/>
      <c r="D40" s="1481"/>
      <c r="E40" s="1483"/>
      <c r="F40" s="1404"/>
      <c r="H40" s="1400"/>
      <c r="I40" s="1482"/>
      <c r="J40" s="1405"/>
      <c r="K40" s="1481"/>
      <c r="L40" s="1404"/>
      <c r="M40" s="1201"/>
      <c r="N40" s="2032" t="s">
        <v>496</v>
      </c>
      <c r="O40" s="2032"/>
      <c r="P40" s="2032"/>
      <c r="Q40" s="1342"/>
    </row>
    <row r="41" spans="1:17" s="1196" customFormat="1">
      <c r="A41" s="1345"/>
      <c r="B41" s="1871" t="s">
        <v>647</v>
      </c>
      <c r="C41" s="1983"/>
      <c r="D41" s="1983"/>
      <c r="E41" s="1983"/>
      <c r="F41" s="1872"/>
      <c r="G41" s="1201"/>
      <c r="H41" s="1871" t="s">
        <v>647</v>
      </c>
      <c r="I41" s="1983"/>
      <c r="J41" s="1983"/>
      <c r="K41" s="1983"/>
      <c r="L41" s="1872"/>
      <c r="M41" s="1201"/>
      <c r="N41" s="2032"/>
      <c r="O41" s="2032"/>
      <c r="P41" s="2032"/>
      <c r="Q41" s="1342"/>
    </row>
    <row r="42" spans="1:17" s="1196" customFormat="1">
      <c r="A42" s="1345"/>
      <c r="B42" s="1973" t="s">
        <v>62</v>
      </c>
      <c r="C42" s="1974"/>
      <c r="D42" s="1974">
        <v>0.375</v>
      </c>
      <c r="E42" s="1974"/>
      <c r="F42" s="1520"/>
      <c r="G42" s="1201"/>
      <c r="H42" s="1973" t="s">
        <v>62</v>
      </c>
      <c r="I42" s="1974"/>
      <c r="J42" s="1974">
        <v>0.375</v>
      </c>
      <c r="K42" s="1974"/>
      <c r="L42" s="1520"/>
      <c r="M42" s="1201"/>
      <c r="N42" s="2032" t="s">
        <v>497</v>
      </c>
      <c r="O42" s="2032"/>
      <c r="P42" s="2032"/>
      <c r="Q42" s="1342"/>
    </row>
    <row r="43" spans="1:17" s="1196" customFormat="1">
      <c r="A43" s="1345"/>
      <c r="B43" s="1973" t="s">
        <v>728</v>
      </c>
      <c r="C43" s="1974"/>
      <c r="D43" s="1974">
        <v>0.375</v>
      </c>
      <c r="E43" s="1974"/>
      <c r="F43" s="1520"/>
      <c r="H43" s="1973" t="s">
        <v>728</v>
      </c>
      <c r="I43" s="1974"/>
      <c r="J43" s="1974">
        <v>0.375</v>
      </c>
      <c r="K43" s="1974"/>
      <c r="L43" s="1520"/>
      <c r="N43" s="2032"/>
      <c r="O43" s="2032"/>
      <c r="P43" s="2032"/>
      <c r="Q43" s="1342"/>
    </row>
    <row r="44" spans="1:17" s="1196" customFormat="1" ht="15.75" thickBot="1">
      <c r="A44" s="1345"/>
      <c r="B44" s="2306"/>
      <c r="C44" s="2307"/>
      <c r="D44" s="2307"/>
      <c r="E44" s="2307"/>
      <c r="F44" s="1893"/>
      <c r="H44" s="2306"/>
      <c r="I44" s="2307"/>
      <c r="J44" s="2307"/>
      <c r="K44" s="2307"/>
      <c r="L44" s="1893"/>
      <c r="N44" s="2032" t="s">
        <v>645</v>
      </c>
      <c r="O44" s="2032"/>
      <c r="P44" s="2032"/>
      <c r="Q44" s="1342"/>
    </row>
    <row r="45" spans="1:17" s="1196" customFormat="1">
      <c r="A45" s="1345"/>
      <c r="B45" s="1393"/>
      <c r="C45" s="1393"/>
      <c r="D45" s="1393"/>
      <c r="E45" s="1480"/>
      <c r="F45" s="1393"/>
      <c r="H45" s="1393"/>
      <c r="I45" s="1201"/>
      <c r="J45" s="1393"/>
      <c r="K45" s="1393"/>
      <c r="L45" s="1393"/>
      <c r="N45" s="2032"/>
      <c r="O45" s="2032"/>
      <c r="P45" s="2032"/>
      <c r="Q45" s="1342"/>
    </row>
    <row r="46" spans="1:17" s="1196" customFormat="1">
      <c r="A46" s="1345"/>
      <c r="Q46" s="1342"/>
    </row>
    <row r="47" spans="1:17" s="1196" customFormat="1" ht="15.75" thickBot="1">
      <c r="A47" s="1345"/>
      <c r="B47" s="1344" t="s">
        <v>706</v>
      </c>
      <c r="D47" s="1351"/>
      <c r="E47" s="1"/>
      <c r="F47" s="1351"/>
      <c r="G47" s="1350"/>
      <c r="H47" s="1349"/>
      <c r="I47" s="105"/>
      <c r="J47" s="1348"/>
      <c r="K47" s="1347"/>
      <c r="L47" s="1347"/>
      <c r="M47" s="1347"/>
      <c r="N47" s="1347"/>
      <c r="O47" s="1347"/>
      <c r="P47" s="1311"/>
      <c r="Q47" s="1342"/>
    </row>
    <row r="48" spans="1:17" s="1196" customFormat="1" ht="15.75" thickBot="1">
      <c r="A48" s="1345"/>
      <c r="B48" s="1878" t="s">
        <v>678</v>
      </c>
      <c r="C48" s="2033"/>
      <c r="D48" s="2033"/>
      <c r="E48" s="2034"/>
      <c r="F48" s="1453" t="s">
        <v>15</v>
      </c>
      <c r="G48" s="1452" t="s">
        <v>16</v>
      </c>
      <c r="H48" s="1452" t="s">
        <v>17</v>
      </c>
      <c r="I48" s="1472"/>
      <c r="J48" s="1452" t="s">
        <v>18</v>
      </c>
      <c r="K48" s="1452" t="s">
        <v>19</v>
      </c>
      <c r="L48" s="2035" t="s">
        <v>20</v>
      </c>
      <c r="M48" s="2036"/>
      <c r="N48" s="1452" t="s">
        <v>21</v>
      </c>
      <c r="O48" s="1452" t="s">
        <v>22</v>
      </c>
      <c r="P48" s="1451" t="s">
        <v>23</v>
      </c>
      <c r="Q48" s="1342"/>
    </row>
    <row r="49" spans="1:34" s="1196" customFormat="1">
      <c r="A49" s="1345"/>
      <c r="B49" s="1915" t="s">
        <v>219</v>
      </c>
      <c r="C49" s="1908" t="s">
        <v>40</v>
      </c>
      <c r="D49" s="1908"/>
      <c r="E49" s="1530"/>
      <c r="F49" s="1367">
        <v>0.75</v>
      </c>
      <c r="G49" s="1366">
        <v>0.75</v>
      </c>
      <c r="H49" s="1366">
        <v>0.5</v>
      </c>
      <c r="I49" s="1460"/>
      <c r="J49" s="1366">
        <v>0.375</v>
      </c>
      <c r="K49" s="1366">
        <v>0.125</v>
      </c>
      <c r="L49" s="1366">
        <v>0</v>
      </c>
      <c r="M49" s="1460"/>
      <c r="N49" s="1366">
        <v>-0.125</v>
      </c>
      <c r="O49" s="1366">
        <v>-1.375</v>
      </c>
      <c r="P49" s="1365">
        <v>-2.5</v>
      </c>
      <c r="Q49" s="1342"/>
    </row>
    <row r="50" spans="1:34" s="1196" customFormat="1">
      <c r="A50" s="1345"/>
      <c r="B50" s="1915"/>
      <c r="C50" s="1861" t="s">
        <v>39</v>
      </c>
      <c r="D50" s="1861"/>
      <c r="E50" s="1473"/>
      <c r="F50" s="1367">
        <v>0.75</v>
      </c>
      <c r="G50" s="1366">
        <v>0.75</v>
      </c>
      <c r="H50" s="1366">
        <v>0.5</v>
      </c>
      <c r="I50" s="1460"/>
      <c r="J50" s="1366">
        <v>0.375</v>
      </c>
      <c r="K50" s="1366">
        <v>0.125</v>
      </c>
      <c r="L50" s="1366">
        <v>0</v>
      </c>
      <c r="M50" s="1460"/>
      <c r="N50" s="1366">
        <v>-0.25</v>
      </c>
      <c r="O50" s="1366">
        <v>-1.5</v>
      </c>
      <c r="P50" s="1365">
        <v>-2.625</v>
      </c>
      <c r="Q50" s="1342"/>
    </row>
    <row r="51" spans="1:34" s="1196" customFormat="1">
      <c r="A51" s="1345"/>
      <c r="B51" s="1915"/>
      <c r="C51" s="1861" t="s">
        <v>24</v>
      </c>
      <c r="D51" s="1861"/>
      <c r="E51" s="1473"/>
      <c r="F51" s="1367">
        <v>0.625</v>
      </c>
      <c r="G51" s="1366">
        <v>0.625</v>
      </c>
      <c r="H51" s="1366">
        <v>0.375</v>
      </c>
      <c r="I51" s="1460"/>
      <c r="J51" s="1366">
        <v>0.25</v>
      </c>
      <c r="K51" s="1366">
        <v>0</v>
      </c>
      <c r="L51" s="1366">
        <v>-0.125</v>
      </c>
      <c r="M51" s="1460"/>
      <c r="N51" s="1366">
        <v>-0.375</v>
      </c>
      <c r="O51" s="1366">
        <v>-1.875</v>
      </c>
      <c r="P51" s="1365">
        <v>-3.125</v>
      </c>
      <c r="Q51" s="1342"/>
    </row>
    <row r="52" spans="1:34" s="1196" customFormat="1">
      <c r="A52" s="1345"/>
      <c r="B52" s="1915"/>
      <c r="C52" s="1861" t="s">
        <v>25</v>
      </c>
      <c r="D52" s="1861"/>
      <c r="E52" s="1473"/>
      <c r="F52" s="1367">
        <v>0.5</v>
      </c>
      <c r="G52" s="1366">
        <v>0.5</v>
      </c>
      <c r="H52" s="1366">
        <v>0.25</v>
      </c>
      <c r="I52" s="1460"/>
      <c r="J52" s="1366">
        <v>0.125</v>
      </c>
      <c r="K52" s="1366">
        <v>-0.125</v>
      </c>
      <c r="L52" s="1366">
        <v>-0.375</v>
      </c>
      <c r="M52" s="1460"/>
      <c r="N52" s="1366">
        <v>-0.875</v>
      </c>
      <c r="O52" s="1366">
        <v>-2.25</v>
      </c>
      <c r="P52" s="1365">
        <v>-3.75</v>
      </c>
      <c r="Q52" s="1342"/>
      <c r="T52" s="1351"/>
      <c r="V52" s="1351"/>
      <c r="W52" s="1"/>
      <c r="X52" s="1351"/>
      <c r="Y52" s="1379"/>
      <c r="Z52" s="1"/>
      <c r="AA52" s="1380"/>
      <c r="AB52" s="1"/>
      <c r="AD52" s="1381"/>
    </row>
    <row r="53" spans="1:34" s="1196" customFormat="1">
      <c r="A53" s="1345"/>
      <c r="B53" s="1915"/>
      <c r="C53" s="1861" t="s">
        <v>26</v>
      </c>
      <c r="D53" s="1861"/>
      <c r="E53" s="1473"/>
      <c r="F53" s="1367">
        <v>0.375</v>
      </c>
      <c r="G53" s="1366">
        <v>0.375</v>
      </c>
      <c r="H53" s="1366">
        <v>0.125</v>
      </c>
      <c r="I53" s="1460"/>
      <c r="J53" s="1366">
        <v>0</v>
      </c>
      <c r="K53" s="1366">
        <v>-0.5</v>
      </c>
      <c r="L53" s="1366">
        <v>-1</v>
      </c>
      <c r="M53" s="1460"/>
      <c r="N53" s="1366">
        <v>-1.375</v>
      </c>
      <c r="O53" s="1366">
        <v>-3.25</v>
      </c>
      <c r="P53" s="1365" t="s">
        <v>14</v>
      </c>
      <c r="Q53" s="1342"/>
      <c r="T53" s="1344"/>
      <c r="V53" s="1351"/>
      <c r="W53" s="1"/>
      <c r="X53" s="1378"/>
      <c r="Y53" s="1379"/>
      <c r="Z53" s="1379"/>
      <c r="AA53" s="1380"/>
      <c r="AB53" s="1378"/>
      <c r="AC53" s="1379"/>
      <c r="AD53" s="1379"/>
      <c r="AE53" s="1380"/>
      <c r="AF53" s="1378"/>
      <c r="AG53" s="1379"/>
      <c r="AH53" s="1379"/>
    </row>
    <row r="54" spans="1:34" s="1196" customFormat="1" ht="15.75" thickBot="1">
      <c r="A54" s="1345"/>
      <c r="B54" s="1851"/>
      <c r="C54" s="1861" t="s">
        <v>27</v>
      </c>
      <c r="D54" s="1861"/>
      <c r="E54" s="1479"/>
      <c r="F54" s="1478">
        <v>0.375</v>
      </c>
      <c r="G54" s="1476">
        <v>0.375</v>
      </c>
      <c r="H54" s="1476">
        <v>0</v>
      </c>
      <c r="I54" s="1477"/>
      <c r="J54" s="1476">
        <v>-0.375</v>
      </c>
      <c r="K54" s="1476">
        <v>-0.875</v>
      </c>
      <c r="L54" s="1476">
        <v>-1.75</v>
      </c>
      <c r="M54" s="1477"/>
      <c r="N54" s="1476">
        <v>-2.125</v>
      </c>
      <c r="O54" s="1476" t="s">
        <v>14</v>
      </c>
      <c r="P54" s="1475" t="s">
        <v>14</v>
      </c>
      <c r="Q54" s="1342"/>
    </row>
    <row r="55" spans="1:34" s="1196" customFormat="1" ht="15.75" thickBot="1">
      <c r="A55" s="1345"/>
      <c r="B55" s="1878" t="s">
        <v>400</v>
      </c>
      <c r="C55" s="2033"/>
      <c r="D55" s="2033"/>
      <c r="E55" s="2033"/>
      <c r="F55" s="1371">
        <v>0</v>
      </c>
      <c r="G55" s="1370">
        <v>0</v>
      </c>
      <c r="H55" s="1370">
        <v>0</v>
      </c>
      <c r="I55" s="1474"/>
      <c r="J55" s="1370">
        <v>0</v>
      </c>
      <c r="K55" s="1370">
        <v>0</v>
      </c>
      <c r="L55" s="1370">
        <v>0</v>
      </c>
      <c r="M55" s="1474"/>
      <c r="N55" s="1370">
        <v>0</v>
      </c>
      <c r="O55" s="1370">
        <v>-0.25</v>
      </c>
      <c r="P55" s="1369">
        <v>-0.375</v>
      </c>
      <c r="Q55" s="1342"/>
    </row>
    <row r="56" spans="1:34" s="1196" customFormat="1" ht="15" customHeight="1">
      <c r="A56" s="1345"/>
      <c r="Q56" s="1342"/>
    </row>
    <row r="57" spans="1:34" s="1196" customFormat="1" ht="15.75" thickBot="1">
      <c r="A57" s="1345"/>
      <c r="B57" s="1344" t="s">
        <v>729</v>
      </c>
      <c r="D57" s="1351"/>
      <c r="E57" s="1"/>
      <c r="F57" s="1378"/>
      <c r="G57" s="1379"/>
      <c r="H57" s="1379"/>
      <c r="I57" s="1380"/>
      <c r="J57" s="1378"/>
      <c r="K57" s="1379"/>
      <c r="L57" s="1379"/>
      <c r="M57" s="1380"/>
      <c r="N57" s="1378"/>
      <c r="O57" s="1379"/>
      <c r="P57" s="1379"/>
      <c r="Q57" s="1342"/>
    </row>
    <row r="58" spans="1:34" s="1196" customFormat="1">
      <c r="A58" s="1345"/>
      <c r="B58" s="1836" t="s">
        <v>678</v>
      </c>
      <c r="C58" s="2024"/>
      <c r="D58" s="2024"/>
      <c r="E58" s="2024"/>
      <c r="F58" s="1453" t="s">
        <v>15</v>
      </c>
      <c r="G58" s="1452" t="s">
        <v>16</v>
      </c>
      <c r="H58" s="1452" t="s">
        <v>17</v>
      </c>
      <c r="I58" s="1472"/>
      <c r="J58" s="1452" t="s">
        <v>18</v>
      </c>
      <c r="K58" s="1452" t="s">
        <v>19</v>
      </c>
      <c r="L58" s="2035" t="s">
        <v>20</v>
      </c>
      <c r="M58" s="2036"/>
      <c r="N58" s="1452" t="s">
        <v>21</v>
      </c>
      <c r="O58" s="1452" t="s">
        <v>22</v>
      </c>
      <c r="P58" s="1451" t="s">
        <v>23</v>
      </c>
      <c r="Q58" s="1342"/>
    </row>
    <row r="59" spans="1:34" s="1196" customFormat="1">
      <c r="A59" s="1345"/>
      <c r="B59" s="1860" t="s">
        <v>40</v>
      </c>
      <c r="C59" s="2012"/>
      <c r="D59" s="2012"/>
      <c r="E59" s="2012"/>
      <c r="F59" s="1367">
        <v>0.875</v>
      </c>
      <c r="G59" s="1366">
        <v>0.875</v>
      </c>
      <c r="H59" s="1366">
        <v>0.625</v>
      </c>
      <c r="I59" s="1460"/>
      <c r="J59" s="1366">
        <v>0.5</v>
      </c>
      <c r="K59" s="1366">
        <v>0.25</v>
      </c>
      <c r="L59" s="1366">
        <v>0</v>
      </c>
      <c r="M59" s="1460"/>
      <c r="N59" s="1366">
        <v>-0.25</v>
      </c>
      <c r="O59" s="1366">
        <v>-1.5</v>
      </c>
      <c r="P59" s="1365">
        <v>-2.75</v>
      </c>
      <c r="Q59" s="1342"/>
    </row>
    <row r="60" spans="1:34" s="1196" customFormat="1">
      <c r="A60" s="1345"/>
      <c r="B60" s="1860" t="s">
        <v>39</v>
      </c>
      <c r="C60" s="2012"/>
      <c r="D60" s="2012"/>
      <c r="E60" s="2012"/>
      <c r="F60" s="1367">
        <v>0.875</v>
      </c>
      <c r="G60" s="1366">
        <v>0.875</v>
      </c>
      <c r="H60" s="1366">
        <v>0.625</v>
      </c>
      <c r="I60" s="1460"/>
      <c r="J60" s="1366">
        <v>0.5</v>
      </c>
      <c r="K60" s="1366">
        <v>0.25</v>
      </c>
      <c r="L60" s="1366">
        <v>0</v>
      </c>
      <c r="M60" s="1460"/>
      <c r="N60" s="1366">
        <v>-0.375</v>
      </c>
      <c r="O60" s="1366">
        <v>-1.625</v>
      </c>
      <c r="P60" s="1365">
        <v>-2.875</v>
      </c>
      <c r="Q60" s="1342"/>
    </row>
    <row r="61" spans="1:34" s="1196" customFormat="1">
      <c r="A61" s="1345"/>
      <c r="B61" s="1860" t="s">
        <v>24</v>
      </c>
      <c r="C61" s="2012"/>
      <c r="D61" s="2012"/>
      <c r="E61" s="2012"/>
      <c r="F61" s="1367">
        <v>0.75</v>
      </c>
      <c r="G61" s="1366">
        <v>0.75</v>
      </c>
      <c r="H61" s="1366">
        <v>0.5</v>
      </c>
      <c r="I61" s="1460"/>
      <c r="J61" s="1366">
        <v>0.375</v>
      </c>
      <c r="K61" s="1366">
        <v>0.125</v>
      </c>
      <c r="L61" s="1366">
        <v>-0.125</v>
      </c>
      <c r="M61" s="1460"/>
      <c r="N61" s="1366">
        <v>-0.5</v>
      </c>
      <c r="O61" s="1366">
        <v>-2.125</v>
      </c>
      <c r="P61" s="1365">
        <v>-3.5</v>
      </c>
      <c r="Q61" s="1342"/>
    </row>
    <row r="62" spans="1:34" s="1196" customFormat="1">
      <c r="A62" s="1345"/>
      <c r="B62" s="1860" t="s">
        <v>25</v>
      </c>
      <c r="C62" s="2012"/>
      <c r="D62" s="2012"/>
      <c r="E62" s="2012"/>
      <c r="F62" s="1367">
        <v>0.625</v>
      </c>
      <c r="G62" s="1366">
        <v>0.625</v>
      </c>
      <c r="H62" s="1366">
        <v>0.375</v>
      </c>
      <c r="I62" s="1460"/>
      <c r="J62" s="1366">
        <v>0.25</v>
      </c>
      <c r="K62" s="1366">
        <v>0</v>
      </c>
      <c r="L62" s="1366">
        <v>-0.5</v>
      </c>
      <c r="M62" s="1460"/>
      <c r="N62" s="1366">
        <v>-1.125</v>
      </c>
      <c r="O62" s="1366">
        <v>-2.625</v>
      </c>
      <c r="P62" s="1365">
        <v>-4.125</v>
      </c>
      <c r="Q62" s="1342"/>
    </row>
    <row r="63" spans="1:34" s="1196" customFormat="1">
      <c r="A63" s="1345"/>
      <c r="B63" s="1860" t="s">
        <v>26</v>
      </c>
      <c r="C63" s="2012"/>
      <c r="D63" s="2012"/>
      <c r="E63" s="2012"/>
      <c r="F63" s="1367">
        <v>0.5</v>
      </c>
      <c r="G63" s="1366">
        <v>0.5</v>
      </c>
      <c r="H63" s="1366">
        <v>0.25</v>
      </c>
      <c r="I63" s="1460"/>
      <c r="J63" s="1366">
        <v>0.125</v>
      </c>
      <c r="K63" s="1366">
        <v>-0.375</v>
      </c>
      <c r="L63" s="1366">
        <v>-1.125</v>
      </c>
      <c r="M63" s="1460"/>
      <c r="N63" s="1366">
        <v>-1.625</v>
      </c>
      <c r="O63" s="1366">
        <v>-3.625</v>
      </c>
      <c r="P63" s="1365" t="s">
        <v>14</v>
      </c>
      <c r="Q63" s="1342"/>
    </row>
    <row r="64" spans="1:34" s="1196" customFormat="1" ht="15" customHeight="1">
      <c r="A64" s="1345"/>
      <c r="B64" s="1860" t="s">
        <v>27</v>
      </c>
      <c r="C64" s="2012"/>
      <c r="D64" s="2012"/>
      <c r="E64" s="2012"/>
      <c r="F64" s="1367">
        <v>0.375</v>
      </c>
      <c r="G64" s="1366">
        <v>0.375</v>
      </c>
      <c r="H64" s="1366">
        <v>0</v>
      </c>
      <c r="I64" s="1460"/>
      <c r="J64" s="1366">
        <v>-0.5</v>
      </c>
      <c r="K64" s="1366">
        <v>-0.875</v>
      </c>
      <c r="L64" s="1366">
        <v>-2</v>
      </c>
      <c r="M64" s="1460"/>
      <c r="N64" s="1366">
        <v>-2.625</v>
      </c>
      <c r="O64" s="1366">
        <v>-4.5</v>
      </c>
      <c r="P64" s="1365" t="s">
        <v>14</v>
      </c>
      <c r="Q64" s="1342"/>
    </row>
    <row r="65" spans="1:17" s="1196" customFormat="1" ht="15.75" thickBot="1">
      <c r="A65" s="1345"/>
      <c r="B65" s="1857" t="s">
        <v>47</v>
      </c>
      <c r="C65" s="2027"/>
      <c r="D65" s="2027"/>
      <c r="E65" s="2027"/>
      <c r="F65" s="1449">
        <v>0</v>
      </c>
      <c r="G65" s="1448">
        <v>0</v>
      </c>
      <c r="H65" s="1448">
        <v>0</v>
      </c>
      <c r="I65" s="1464"/>
      <c r="J65" s="1448">
        <v>0</v>
      </c>
      <c r="K65" s="1448">
        <v>0</v>
      </c>
      <c r="L65" s="1448">
        <v>0</v>
      </c>
      <c r="M65" s="1464"/>
      <c r="N65" s="1448">
        <v>0</v>
      </c>
      <c r="O65" s="1448">
        <v>-0.25</v>
      </c>
      <c r="P65" s="1447">
        <v>-0.375</v>
      </c>
      <c r="Q65" s="1342"/>
    </row>
    <row r="66" spans="1:17" s="1196" customFormat="1">
      <c r="A66" s="1345"/>
      <c r="Q66" s="1342"/>
    </row>
    <row r="67" spans="1:17" s="1196" customFormat="1" ht="15.75" thickBot="1">
      <c r="A67" s="1345"/>
      <c r="B67" s="1344" t="s">
        <v>705</v>
      </c>
      <c r="D67" s="1351"/>
      <c r="E67" s="1"/>
      <c r="F67" s="1378"/>
      <c r="G67" s="1379"/>
      <c r="H67" s="1379"/>
      <c r="I67" s="1380"/>
      <c r="J67" s="1378"/>
      <c r="K67" s="1379"/>
      <c r="L67" s="1379"/>
      <c r="M67" s="1380"/>
      <c r="N67" s="1378"/>
      <c r="O67" s="1379"/>
      <c r="P67" s="1379"/>
      <c r="Q67" s="1342"/>
    </row>
    <row r="68" spans="1:17" s="1196" customFormat="1" ht="15.75" thickBot="1">
      <c r="A68" s="1345"/>
      <c r="B68" s="1878" t="s">
        <v>493</v>
      </c>
      <c r="C68" s="2033"/>
      <c r="D68" s="2033"/>
      <c r="E68" s="2034"/>
      <c r="F68" s="1453" t="s">
        <v>15</v>
      </c>
      <c r="G68" s="1452" t="s">
        <v>16</v>
      </c>
      <c r="H68" s="1452" t="s">
        <v>17</v>
      </c>
      <c r="I68" s="1472"/>
      <c r="J68" s="1452" t="s">
        <v>18</v>
      </c>
      <c r="K68" s="1452" t="s">
        <v>19</v>
      </c>
      <c r="L68" s="2035" t="s">
        <v>20</v>
      </c>
      <c r="M68" s="2036"/>
      <c r="N68" s="1452" t="s">
        <v>21</v>
      </c>
      <c r="O68" s="1452" t="s">
        <v>22</v>
      </c>
      <c r="P68" s="1451" t="s">
        <v>23</v>
      </c>
      <c r="Q68" s="1342"/>
    </row>
    <row r="69" spans="1:17" s="1196" customFormat="1" ht="15" customHeight="1" thickBot="1">
      <c r="A69" s="1345"/>
      <c r="B69" s="1361" t="s">
        <v>49</v>
      </c>
      <c r="C69" s="2295" t="s">
        <v>413</v>
      </c>
      <c r="D69" s="2296"/>
      <c r="E69" s="2297"/>
      <c r="F69" s="1478">
        <v>0</v>
      </c>
      <c r="G69" s="1476">
        <v>0</v>
      </c>
      <c r="H69" s="1476">
        <v>0</v>
      </c>
      <c r="I69" s="1477"/>
      <c r="J69" s="1476">
        <v>0</v>
      </c>
      <c r="K69" s="1476">
        <v>0</v>
      </c>
      <c r="L69" s="1476">
        <v>0</v>
      </c>
      <c r="M69" s="1477"/>
      <c r="N69" s="1476">
        <v>0</v>
      </c>
      <c r="O69" s="1476">
        <v>-0.125</v>
      </c>
      <c r="P69" s="1475">
        <v>-0.125</v>
      </c>
      <c r="Q69" s="1342"/>
    </row>
    <row r="70" spans="1:17" s="1196" customFormat="1">
      <c r="A70" s="1345"/>
      <c r="B70" s="1855" t="s">
        <v>52</v>
      </c>
      <c r="C70" s="2293" t="s">
        <v>51</v>
      </c>
      <c r="D70" s="2019"/>
      <c r="E70" s="2294"/>
      <c r="F70" s="1364">
        <v>-0.25</v>
      </c>
      <c r="G70" s="1363">
        <v>-0.25</v>
      </c>
      <c r="H70" s="1363">
        <v>-0.25</v>
      </c>
      <c r="I70" s="1521"/>
      <c r="J70" s="1363">
        <v>-0.25</v>
      </c>
      <c r="K70" s="1363">
        <v>-0.5</v>
      </c>
      <c r="L70" s="1363">
        <v>-0.5</v>
      </c>
      <c r="M70" s="1521"/>
      <c r="N70" s="1363">
        <v>-0.5</v>
      </c>
      <c r="O70" s="1363">
        <v>-0.75</v>
      </c>
      <c r="P70" s="1362">
        <v>-0.875</v>
      </c>
      <c r="Q70" s="1342"/>
    </row>
    <row r="71" spans="1:17" s="1196" customFormat="1">
      <c r="A71" s="1345"/>
      <c r="B71" s="1853"/>
      <c r="C71" s="2299" t="s">
        <v>53</v>
      </c>
      <c r="D71" s="2020"/>
      <c r="E71" s="2303"/>
      <c r="F71" s="1367">
        <v>0</v>
      </c>
      <c r="G71" s="1366">
        <v>0</v>
      </c>
      <c r="H71" s="1366">
        <v>0</v>
      </c>
      <c r="I71" s="1460"/>
      <c r="J71" s="1366">
        <v>0</v>
      </c>
      <c r="K71" s="1366">
        <v>0</v>
      </c>
      <c r="L71" s="1366">
        <v>0</v>
      </c>
      <c r="M71" s="1460"/>
      <c r="N71" s="1366">
        <v>0</v>
      </c>
      <c r="O71" s="1366">
        <v>0</v>
      </c>
      <c r="P71" s="1365">
        <v>0</v>
      </c>
      <c r="Q71" s="1342"/>
    </row>
    <row r="72" spans="1:17" s="1196" customFormat="1">
      <c r="A72" s="1345"/>
      <c r="B72" s="1853"/>
      <c r="C72" s="2301" t="s">
        <v>54</v>
      </c>
      <c r="D72" s="2010"/>
      <c r="E72" s="2010"/>
      <c r="F72" s="1367">
        <v>0.125</v>
      </c>
      <c r="G72" s="1366">
        <v>0.125</v>
      </c>
      <c r="H72" s="1366">
        <v>0.125</v>
      </c>
      <c r="I72" s="1460"/>
      <c r="J72" s="1366">
        <v>0.125</v>
      </c>
      <c r="K72" s="1366">
        <v>0.125</v>
      </c>
      <c r="L72" s="1366">
        <v>0.125</v>
      </c>
      <c r="M72" s="1460"/>
      <c r="N72" s="1366">
        <v>0.125</v>
      </c>
      <c r="O72" s="1366">
        <v>0</v>
      </c>
      <c r="P72" s="1365">
        <v>0</v>
      </c>
      <c r="Q72" s="1342"/>
    </row>
    <row r="73" spans="1:17" s="1196" customFormat="1">
      <c r="A73" s="1345"/>
      <c r="B73" s="1853"/>
      <c r="C73" s="2301" t="s">
        <v>55</v>
      </c>
      <c r="D73" s="2010"/>
      <c r="E73" s="2010"/>
      <c r="F73" s="1367">
        <v>0.125</v>
      </c>
      <c r="G73" s="1366">
        <v>0.125</v>
      </c>
      <c r="H73" s="1366">
        <v>0.125</v>
      </c>
      <c r="I73" s="1460"/>
      <c r="J73" s="1366">
        <v>0.125</v>
      </c>
      <c r="K73" s="1366">
        <v>0.125</v>
      </c>
      <c r="L73" s="1366">
        <v>0.125</v>
      </c>
      <c r="M73" s="1460"/>
      <c r="N73" s="1366">
        <v>0</v>
      </c>
      <c r="O73" s="1366" t="s">
        <v>14</v>
      </c>
      <c r="P73" s="1365" t="s">
        <v>14</v>
      </c>
      <c r="Q73" s="1342"/>
    </row>
    <row r="74" spans="1:17" s="1196" customFormat="1">
      <c r="A74" s="1345"/>
      <c r="B74" s="1853"/>
      <c r="C74" s="2301" t="s">
        <v>56</v>
      </c>
      <c r="D74" s="2010"/>
      <c r="E74" s="2010"/>
      <c r="F74" s="1367">
        <v>0</v>
      </c>
      <c r="G74" s="1366">
        <v>0</v>
      </c>
      <c r="H74" s="1366">
        <v>0</v>
      </c>
      <c r="I74" s="1460"/>
      <c r="J74" s="1366">
        <v>0</v>
      </c>
      <c r="K74" s="1366">
        <v>0</v>
      </c>
      <c r="L74" s="1366">
        <v>0</v>
      </c>
      <c r="M74" s="1460"/>
      <c r="N74" s="1366">
        <v>0</v>
      </c>
      <c r="O74" s="1366" t="s">
        <v>14</v>
      </c>
      <c r="P74" s="1365" t="s">
        <v>14</v>
      </c>
      <c r="Q74" s="1342"/>
    </row>
    <row r="75" spans="1:17" s="1196" customFormat="1" ht="15.75" thickBot="1">
      <c r="A75" s="1345"/>
      <c r="B75" s="1854"/>
      <c r="C75" s="2302" t="s">
        <v>57</v>
      </c>
      <c r="D75" s="2011"/>
      <c r="E75" s="2011"/>
      <c r="F75" s="1449">
        <v>0</v>
      </c>
      <c r="G75" s="1448">
        <v>0</v>
      </c>
      <c r="H75" s="1448">
        <v>-0.125</v>
      </c>
      <c r="I75" s="1464"/>
      <c r="J75" s="1448">
        <v>-0.125</v>
      </c>
      <c r="K75" s="1448">
        <v>-0.25</v>
      </c>
      <c r="L75" s="1448">
        <v>-0.25</v>
      </c>
      <c r="M75" s="1464"/>
      <c r="N75" s="1448" t="s">
        <v>14</v>
      </c>
      <c r="O75" s="1448" t="s">
        <v>14</v>
      </c>
      <c r="P75" s="1447" t="s">
        <v>14</v>
      </c>
      <c r="Q75" s="1342"/>
    </row>
    <row r="76" spans="1:17" s="1196" customFormat="1">
      <c r="A76" s="1345"/>
      <c r="B76" s="1855" t="s">
        <v>61</v>
      </c>
      <c r="C76" s="2298" t="s">
        <v>62</v>
      </c>
      <c r="D76" s="2009"/>
      <c r="E76" s="2009"/>
      <c r="F76" s="1364">
        <v>0</v>
      </c>
      <c r="G76" s="1363">
        <v>0</v>
      </c>
      <c r="H76" s="1363">
        <v>0</v>
      </c>
      <c r="I76" s="1521"/>
      <c r="J76" s="1363">
        <v>0</v>
      </c>
      <c r="K76" s="1363">
        <v>0</v>
      </c>
      <c r="L76" s="1363">
        <v>0</v>
      </c>
      <c r="M76" s="1521"/>
      <c r="N76" s="1363">
        <v>0</v>
      </c>
      <c r="O76" s="1363">
        <v>0</v>
      </c>
      <c r="P76" s="1362">
        <v>0</v>
      </c>
      <c r="Q76" s="1342"/>
    </row>
    <row r="77" spans="1:17" s="1196" customFormat="1" ht="15" customHeight="1">
      <c r="A77" s="1345"/>
      <c r="B77" s="1853"/>
      <c r="C77" s="2299" t="s">
        <v>63</v>
      </c>
      <c r="D77" s="2020"/>
      <c r="E77" s="2020"/>
      <c r="F77" s="1367">
        <v>0</v>
      </c>
      <c r="G77" s="1366">
        <v>0</v>
      </c>
      <c r="H77" s="1366">
        <v>0</v>
      </c>
      <c r="I77" s="1460"/>
      <c r="J77" s="1366">
        <v>0</v>
      </c>
      <c r="K77" s="1366">
        <v>0</v>
      </c>
      <c r="L77" s="1366">
        <v>0</v>
      </c>
      <c r="M77" s="1460"/>
      <c r="N77" s="1366">
        <v>-0.125</v>
      </c>
      <c r="O77" s="1366" t="s">
        <v>14</v>
      </c>
      <c r="P77" s="1365" t="s">
        <v>14</v>
      </c>
      <c r="Q77" s="1342"/>
    </row>
    <row r="78" spans="1:17" s="1196" customFormat="1" ht="15.75" thickBot="1">
      <c r="A78" s="1345"/>
      <c r="B78" s="1854"/>
      <c r="C78" s="2300" t="s">
        <v>64</v>
      </c>
      <c r="D78" s="2008"/>
      <c r="E78" s="2008"/>
      <c r="F78" s="1449">
        <v>-0.25</v>
      </c>
      <c r="G78" s="1448">
        <v>-0.25</v>
      </c>
      <c r="H78" s="1448">
        <v>-0.375</v>
      </c>
      <c r="I78" s="1464"/>
      <c r="J78" s="1448">
        <v>-0.5</v>
      </c>
      <c r="K78" s="1448">
        <v>-0.75</v>
      </c>
      <c r="L78" s="1448">
        <v>-0.875</v>
      </c>
      <c r="M78" s="1464"/>
      <c r="N78" s="1448">
        <v>-1.25</v>
      </c>
      <c r="O78" s="1448" t="s">
        <v>14</v>
      </c>
      <c r="P78" s="1447" t="s">
        <v>14</v>
      </c>
      <c r="Q78" s="1342"/>
    </row>
    <row r="79" spans="1:17" s="1196" customFormat="1">
      <c r="A79" s="1345"/>
      <c r="B79" s="1855" t="s">
        <v>65</v>
      </c>
      <c r="C79" s="2298" t="s">
        <v>29</v>
      </c>
      <c r="D79" s="2009"/>
      <c r="E79" s="2009"/>
      <c r="F79" s="1364">
        <v>0</v>
      </c>
      <c r="G79" s="1363">
        <v>0</v>
      </c>
      <c r="H79" s="1363">
        <v>0</v>
      </c>
      <c r="I79" s="1521"/>
      <c r="J79" s="1363">
        <v>-0.125</v>
      </c>
      <c r="K79" s="1363">
        <v>-0.25</v>
      </c>
      <c r="L79" s="1363">
        <v>-0.25</v>
      </c>
      <c r="M79" s="1521"/>
      <c r="N79" s="1363">
        <v>-0.25</v>
      </c>
      <c r="O79" s="1363" t="s">
        <v>14</v>
      </c>
      <c r="P79" s="1362" t="s">
        <v>14</v>
      </c>
      <c r="Q79" s="1342"/>
    </row>
    <row r="80" spans="1:17" s="1196" customFormat="1" ht="15.75" thickBot="1">
      <c r="A80" s="1345"/>
      <c r="B80" s="1854"/>
      <c r="C80" s="2302" t="s">
        <v>66</v>
      </c>
      <c r="D80" s="2011"/>
      <c r="E80" s="2011"/>
      <c r="F80" s="1449">
        <v>0</v>
      </c>
      <c r="G80" s="1448">
        <v>0</v>
      </c>
      <c r="H80" s="1448">
        <v>0</v>
      </c>
      <c r="I80" s="1464"/>
      <c r="J80" s="1448">
        <v>-0.125</v>
      </c>
      <c r="K80" s="1448">
        <v>-0.25</v>
      </c>
      <c r="L80" s="1448">
        <v>-0.25</v>
      </c>
      <c r="M80" s="1464"/>
      <c r="N80" s="1448">
        <v>-0.25</v>
      </c>
      <c r="O80" s="1448" t="s">
        <v>14</v>
      </c>
      <c r="P80" s="1447" t="s">
        <v>14</v>
      </c>
      <c r="Q80" s="1342"/>
    </row>
    <row r="81" spans="1:17" s="1196" customFormat="1" ht="15" customHeight="1" thickBot="1">
      <c r="A81" s="1345"/>
      <c r="B81" s="1522" t="s">
        <v>67</v>
      </c>
      <c r="C81" s="2308" t="s">
        <v>68</v>
      </c>
      <c r="D81" s="2309"/>
      <c r="E81" s="2309"/>
      <c r="F81" s="1371">
        <v>-0.125</v>
      </c>
      <c r="G81" s="1370">
        <v>-0.125</v>
      </c>
      <c r="H81" s="1370">
        <v>-0.125</v>
      </c>
      <c r="I81" s="1474"/>
      <c r="J81" s="1370">
        <v>-0.125</v>
      </c>
      <c r="K81" s="1370">
        <v>-0.25</v>
      </c>
      <c r="L81" s="1370">
        <v>-0.375</v>
      </c>
      <c r="M81" s="1474"/>
      <c r="N81" s="1370">
        <v>-0.5</v>
      </c>
      <c r="O81" s="1370" t="s">
        <v>14</v>
      </c>
      <c r="P81" s="1369" t="s">
        <v>14</v>
      </c>
      <c r="Q81" s="1342"/>
    </row>
    <row r="82" spans="1:17" s="1196" customFormat="1" ht="15.75" thickBot="1">
      <c r="A82" s="1345"/>
      <c r="B82" s="1522" t="s">
        <v>70</v>
      </c>
      <c r="C82" s="2308" t="s">
        <v>71</v>
      </c>
      <c r="D82" s="2309"/>
      <c r="E82" s="2309"/>
      <c r="F82" s="1371">
        <v>-0.25</v>
      </c>
      <c r="G82" s="1370">
        <v>-0.25</v>
      </c>
      <c r="H82" s="1370">
        <v>-0.25</v>
      </c>
      <c r="I82" s="1474"/>
      <c r="J82" s="1370">
        <v>-0.375</v>
      </c>
      <c r="K82" s="1370">
        <v>-0.5</v>
      </c>
      <c r="L82" s="1370">
        <v>-0.5</v>
      </c>
      <c r="M82" s="1474"/>
      <c r="N82" s="1370">
        <v>-0.75</v>
      </c>
      <c r="O82" s="1370">
        <v>-1</v>
      </c>
      <c r="P82" s="1369">
        <v>-1.25</v>
      </c>
      <c r="Q82" s="1342"/>
    </row>
    <row r="83" spans="1:17" s="1196" customFormat="1" ht="15.75" thickBot="1">
      <c r="A83" s="1345"/>
      <c r="B83" s="1522" t="s">
        <v>73</v>
      </c>
      <c r="C83" s="2308" t="s">
        <v>74</v>
      </c>
      <c r="D83" s="2309"/>
      <c r="E83" s="2309"/>
      <c r="F83" s="1371">
        <v>-0.125</v>
      </c>
      <c r="G83" s="1370">
        <v>-0.125</v>
      </c>
      <c r="H83" s="1370">
        <v>-0.125</v>
      </c>
      <c r="I83" s="1474"/>
      <c r="J83" s="1370">
        <v>-0.125</v>
      </c>
      <c r="K83" s="1370">
        <v>-0.125</v>
      </c>
      <c r="L83" s="1370">
        <v>-0.125</v>
      </c>
      <c r="M83" s="1474"/>
      <c r="N83" s="1370">
        <v>-0.125</v>
      </c>
      <c r="O83" s="1370">
        <v>-0.125</v>
      </c>
      <c r="P83" s="1369">
        <v>-0.375</v>
      </c>
      <c r="Q83" s="1342"/>
    </row>
    <row r="84" spans="1:17" s="1196" customFormat="1" ht="15.75" thickBot="1">
      <c r="A84" s="1345"/>
      <c r="B84" s="1522" t="s">
        <v>152</v>
      </c>
      <c r="C84" s="2008" t="s">
        <v>535</v>
      </c>
      <c r="D84" s="2008"/>
      <c r="E84" s="2008"/>
      <c r="F84" s="1360">
        <v>0</v>
      </c>
      <c r="G84" s="1359">
        <v>0</v>
      </c>
      <c r="H84" s="1359">
        <v>0</v>
      </c>
      <c r="I84" s="1524"/>
      <c r="J84" s="1359">
        <v>0</v>
      </c>
      <c r="K84" s="1359">
        <v>0</v>
      </c>
      <c r="L84" s="1359">
        <v>0</v>
      </c>
      <c r="M84" s="1524"/>
      <c r="N84" s="1359">
        <v>0</v>
      </c>
      <c r="O84" s="1359">
        <v>-0.25</v>
      </c>
      <c r="P84" s="1358">
        <v>-0.25</v>
      </c>
      <c r="Q84" s="1342"/>
    </row>
    <row r="85" spans="1:17" s="1196" customFormat="1">
      <c r="A85" s="1345"/>
      <c r="B85" s="1356"/>
      <c r="C85" s="1357"/>
      <c r="D85" s="1357"/>
      <c r="E85" s="1357"/>
      <c r="F85" s="1468"/>
      <c r="G85" s="1468"/>
      <c r="H85" s="1468"/>
      <c r="I85" s="1469"/>
      <c r="J85" s="1468"/>
      <c r="K85" s="1468"/>
      <c r="L85" s="1468"/>
      <c r="M85" s="1469"/>
      <c r="N85" s="1468"/>
      <c r="O85" s="1468"/>
      <c r="P85" s="1468"/>
      <c r="Q85" s="1342"/>
    </row>
    <row r="86" spans="1:17" s="1196" customFormat="1">
      <c r="A86" s="1345"/>
      <c r="B86" s="1356"/>
      <c r="C86" s="1357"/>
      <c r="D86" s="1357"/>
      <c r="E86" s="1357"/>
      <c r="F86" s="1468"/>
      <c r="G86" s="1468"/>
      <c r="H86" s="1468"/>
      <c r="I86" s="1469"/>
      <c r="J86" s="1468"/>
      <c r="K86" s="1468"/>
      <c r="L86" s="1468"/>
      <c r="M86" s="1469"/>
      <c r="N86" s="1468"/>
      <c r="O86" s="1468"/>
      <c r="P86" s="1468"/>
      <c r="Q86" s="1342"/>
    </row>
    <row r="87" spans="1:17" s="1196" customFormat="1">
      <c r="A87" s="1345"/>
      <c r="B87" s="1356"/>
      <c r="C87" s="1357"/>
      <c r="D87" s="1357"/>
      <c r="E87" s="1468"/>
      <c r="F87" s="1468"/>
      <c r="G87" s="1468"/>
      <c r="H87" s="1469"/>
      <c r="I87" s="1468"/>
      <c r="J87" s="1468"/>
      <c r="K87" s="1468"/>
      <c r="L87" s="1469"/>
      <c r="M87" s="1468"/>
      <c r="N87" s="1468"/>
      <c r="O87" s="1468"/>
      <c r="P87" s="1471"/>
      <c r="Q87" s="1200"/>
    </row>
    <row r="88" spans="1:17" s="1196" customFormat="1">
      <c r="A88" s="1345"/>
      <c r="B88" s="1352"/>
      <c r="C88" s="1357"/>
      <c r="D88" s="1357"/>
      <c r="E88" s="1357"/>
      <c r="F88" s="1468"/>
      <c r="G88" s="1468"/>
      <c r="H88" s="1468"/>
      <c r="I88" s="1469"/>
      <c r="J88" s="1468"/>
      <c r="K88" s="1468"/>
      <c r="L88" s="1468"/>
      <c r="M88" s="1469"/>
      <c r="N88" s="1468"/>
      <c r="O88" s="1468"/>
      <c r="P88" s="1468"/>
      <c r="Q88" s="1342"/>
    </row>
    <row r="89" spans="1:17" s="1196" customFormat="1">
      <c r="A89" s="1345"/>
      <c r="B89" s="1470"/>
      <c r="C89" s="1357"/>
      <c r="D89" s="1357"/>
      <c r="E89" s="1357"/>
      <c r="F89" s="1468"/>
      <c r="G89" s="1468"/>
      <c r="H89" s="1468"/>
      <c r="I89" s="1469"/>
      <c r="J89" s="1468"/>
      <c r="K89" s="1468"/>
      <c r="L89" s="1468"/>
      <c r="M89" s="1469"/>
      <c r="N89" s="1468"/>
      <c r="O89" s="1468"/>
      <c r="P89" s="1468"/>
      <c r="Q89" s="1342"/>
    </row>
    <row r="90" spans="1:17" s="1196" customFormat="1">
      <c r="A90" s="1345"/>
      <c r="B90" s="1437"/>
      <c r="Q90" s="1342"/>
    </row>
    <row r="91" spans="1:17" s="1196" customFormat="1">
      <c r="A91" s="1345"/>
      <c r="C91" s="1436"/>
      <c r="D91" s="1436"/>
      <c r="E91" s="1436"/>
      <c r="F91" s="1436"/>
      <c r="G91" s="1467"/>
      <c r="H91" s="1467"/>
      <c r="I91" s="1467"/>
      <c r="J91" s="1467"/>
      <c r="K91" s="1467"/>
      <c r="L91" s="1467"/>
      <c r="M91" s="1467"/>
      <c r="N91" s="1467"/>
      <c r="O91" s="1467"/>
      <c r="P91" s="1467"/>
      <c r="Q91" s="1342"/>
    </row>
    <row r="92" spans="1:17" s="1196" customFormat="1">
      <c r="A92" s="1345"/>
      <c r="C92" s="1436"/>
      <c r="D92" s="1436"/>
      <c r="E92" s="1436"/>
      <c r="F92" s="1436"/>
      <c r="G92" s="1436"/>
      <c r="H92" s="1436"/>
      <c r="I92" s="1436"/>
      <c r="J92" s="1436"/>
      <c r="K92" s="1436"/>
      <c r="L92" s="1436"/>
      <c r="M92" s="1436"/>
      <c r="N92" s="1436"/>
      <c r="O92" s="1436"/>
      <c r="P92" s="1436"/>
      <c r="Q92" s="1342"/>
    </row>
    <row r="93" spans="1:17" s="1196" customFormat="1">
      <c r="A93" s="1345"/>
      <c r="Q93" s="1342"/>
    </row>
    <row r="94" spans="1:17" s="1196" customFormat="1">
      <c r="A94" s="1345"/>
      <c r="Q94" s="1342"/>
    </row>
    <row r="95" spans="1:17" s="1196" customFormat="1">
      <c r="A95" s="1345"/>
      <c r="Q95" s="1342"/>
    </row>
    <row r="96" spans="1:17" s="1196" customFormat="1">
      <c r="A96" s="1345"/>
      <c r="Q96" s="1342"/>
    </row>
    <row r="97" spans="1:17" s="1196" customFormat="1">
      <c r="A97" s="1345"/>
      <c r="Q97" s="1342"/>
    </row>
    <row r="98" spans="1:17" s="1196" customFormat="1">
      <c r="A98" s="1345"/>
      <c r="Q98" s="1342"/>
    </row>
    <row r="99" spans="1:17" s="1196" customFormat="1">
      <c r="A99" s="1345"/>
      <c r="Q99" s="1342"/>
    </row>
    <row r="100" spans="1:17" s="1196" customFormat="1">
      <c r="A100" s="1345"/>
      <c r="Q100" s="1342"/>
    </row>
    <row r="101" spans="1:17" s="1196" customFormat="1" ht="15" customHeight="1">
      <c r="A101" s="1345"/>
      <c r="Q101" s="1342"/>
    </row>
    <row r="102" spans="1:17" s="1196" customFormat="1" ht="15" customHeight="1">
      <c r="A102" s="1345"/>
      <c r="Q102" s="1342"/>
    </row>
    <row r="103" spans="1:17" s="1196" customFormat="1" ht="15" customHeight="1">
      <c r="A103" s="1345"/>
      <c r="Q103" s="1342"/>
    </row>
    <row r="104" spans="1:17" s="1196" customFormat="1" ht="15" customHeight="1">
      <c r="A104" s="1345"/>
      <c r="Q104" s="1342"/>
    </row>
    <row r="105" spans="1:17" s="1196" customFormat="1" ht="15" customHeight="1">
      <c r="A105" s="1345"/>
      <c r="Q105" s="1342"/>
    </row>
    <row r="106" spans="1:17" s="1196" customFormat="1" ht="15" customHeight="1">
      <c r="A106" s="1345"/>
      <c r="Q106" s="1342"/>
    </row>
    <row r="107" spans="1:17" s="1196" customFormat="1">
      <c r="A107" s="1345"/>
      <c r="Q107" s="1342"/>
    </row>
    <row r="108" spans="1:17" s="1196" customFormat="1">
      <c r="A108" s="1345"/>
      <c r="Q108" s="1342"/>
    </row>
    <row r="109" spans="1:17" s="1196" customFormat="1">
      <c r="A109" s="1345"/>
      <c r="Q109" s="1342"/>
    </row>
    <row r="110" spans="1:17" s="1196" customFormat="1">
      <c r="A110" s="1345"/>
      <c r="Q110" s="1342"/>
    </row>
    <row r="111" spans="1:17" s="1196" customFormat="1">
      <c r="A111" s="1345"/>
      <c r="H111" s="1344"/>
      <c r="I111" s="1197"/>
      <c r="J111" s="1343"/>
      <c r="Q111" s="1342"/>
    </row>
    <row r="112" spans="1:17" s="1196" customFormat="1">
      <c r="A112" s="1345"/>
      <c r="H112" s="1344"/>
      <c r="I112" s="1197"/>
      <c r="J112" s="1343"/>
      <c r="Q112" s="1342"/>
    </row>
    <row r="113" spans="1:17" s="1196" customFormat="1">
      <c r="A113" s="1345"/>
      <c r="H113" s="1344"/>
      <c r="I113" s="1197"/>
      <c r="J113" s="1343"/>
      <c r="Q113" s="1342"/>
    </row>
    <row r="114" spans="1:17" s="1196" customFormat="1">
      <c r="A114" s="1345"/>
      <c r="H114" s="1344"/>
      <c r="I114" s="1197"/>
      <c r="J114" s="1343"/>
      <c r="Q114" s="1342"/>
    </row>
    <row r="115" spans="1:17" s="1196" customFormat="1">
      <c r="A115" s="1345"/>
      <c r="H115" s="1344"/>
      <c r="I115" s="1197"/>
      <c r="J115" s="1343"/>
      <c r="Q115" s="1342"/>
    </row>
    <row r="116" spans="1:17" s="1196" customFormat="1">
      <c r="A116" s="1345"/>
      <c r="Q116" s="1342"/>
    </row>
    <row r="117" spans="1:17" s="1196" customFormat="1">
      <c r="A117" s="1345"/>
      <c r="Q117" s="1342"/>
    </row>
    <row r="118" spans="1:17" s="1196" customFormat="1">
      <c r="A118" s="1345"/>
      <c r="Q118" s="1342"/>
    </row>
    <row r="119" spans="1:17" s="1196" customFormat="1">
      <c r="A119" s="1345"/>
      <c r="Q119" s="1342"/>
    </row>
    <row r="120" spans="1:17" s="1196" customFormat="1">
      <c r="A120" s="1345"/>
      <c r="Q120" s="1342"/>
    </row>
    <row r="121" spans="1:17" s="1196" customFormat="1">
      <c r="A121" s="1345"/>
      <c r="Q121" s="1342"/>
    </row>
    <row r="122" spans="1:17" s="1196" customFormat="1">
      <c r="A122" s="1345"/>
      <c r="Q122" s="1342"/>
    </row>
    <row r="123" spans="1:17" s="1196" customFormat="1" ht="15.75" thickBot="1">
      <c r="A123" s="1435"/>
      <c r="B123" s="1339"/>
      <c r="Q123" s="1209"/>
    </row>
    <row r="124" spans="1:17" s="1196" customFormat="1" ht="15" customHeight="1">
      <c r="A124" s="1205"/>
      <c r="B124" s="1847" t="s">
        <v>207</v>
      </c>
      <c r="C124" s="1847"/>
      <c r="D124" s="1847"/>
      <c r="E124" s="1847"/>
      <c r="F124" s="1847"/>
      <c r="G124" s="1847"/>
      <c r="H124" s="1847"/>
      <c r="I124" s="1847"/>
      <c r="J124" s="1847"/>
      <c r="K124" s="1847"/>
      <c r="L124" s="1847"/>
      <c r="M124" s="1847"/>
      <c r="N124" s="1847"/>
      <c r="O124" s="1847"/>
      <c r="P124" s="1847"/>
      <c r="Q124" s="1203"/>
    </row>
    <row r="125" spans="1:17" s="1196" customFormat="1" ht="15" customHeight="1">
      <c r="A125" s="1202"/>
      <c r="B125" s="1848"/>
      <c r="C125" s="1848"/>
      <c r="D125" s="1848"/>
      <c r="E125" s="1848"/>
      <c r="F125" s="1848"/>
      <c r="G125" s="1848"/>
      <c r="H125" s="1848"/>
      <c r="I125" s="1848"/>
      <c r="J125" s="1848"/>
      <c r="K125" s="1848"/>
      <c r="L125" s="1848"/>
      <c r="M125" s="1848"/>
      <c r="N125" s="1848"/>
      <c r="O125" s="1848"/>
      <c r="P125" s="1848"/>
      <c r="Q125" s="1200"/>
    </row>
    <row r="126" spans="1:17" s="1196" customFormat="1">
      <c r="A126" s="1202"/>
      <c r="B126" s="1848"/>
      <c r="C126" s="1848"/>
      <c r="D126" s="1848"/>
      <c r="E126" s="1848"/>
      <c r="F126" s="1848"/>
      <c r="G126" s="1848"/>
      <c r="H126" s="1848"/>
      <c r="I126" s="1848"/>
      <c r="J126" s="1848"/>
      <c r="K126" s="1848"/>
      <c r="L126" s="1848"/>
      <c r="M126" s="1848"/>
      <c r="N126" s="1848"/>
      <c r="O126" s="1848"/>
      <c r="P126" s="1848"/>
      <c r="Q126" s="1200"/>
    </row>
    <row r="127" spans="1:17" s="1196" customFormat="1" ht="15.75" thickBot="1">
      <c r="A127" s="1199"/>
      <c r="B127" s="1849"/>
      <c r="C127" s="1849"/>
      <c r="D127" s="1849"/>
      <c r="E127" s="1849"/>
      <c r="F127" s="1849"/>
      <c r="G127" s="1849"/>
      <c r="H127" s="1849"/>
      <c r="I127" s="1849"/>
      <c r="J127" s="1849"/>
      <c r="K127" s="1849"/>
      <c r="L127" s="1849"/>
      <c r="M127" s="1849"/>
      <c r="N127" s="1849"/>
      <c r="O127" s="1849"/>
      <c r="P127" s="1849"/>
      <c r="Q127" s="1198"/>
    </row>
  </sheetData>
  <mergeCells count="78">
    <mergeCell ref="L48:M48"/>
    <mergeCell ref="C82:E82"/>
    <mergeCell ref="C83:E83"/>
    <mergeCell ref="J42:K42"/>
    <mergeCell ref="H43:I43"/>
    <mergeCell ref="J43:K43"/>
    <mergeCell ref="H44:L44"/>
    <mergeCell ref="B68:E68"/>
    <mergeCell ref="C84:E84"/>
    <mergeCell ref="B42:C42"/>
    <mergeCell ref="B43:C43"/>
    <mergeCell ref="D42:E42"/>
    <mergeCell ref="D43:E43"/>
    <mergeCell ref="B44:F44"/>
    <mergeCell ref="C49:D49"/>
    <mergeCell ref="C50:D50"/>
    <mergeCell ref="C51:D51"/>
    <mergeCell ref="C52:D52"/>
    <mergeCell ref="C53:D53"/>
    <mergeCell ref="B48:E48"/>
    <mergeCell ref="C79:E79"/>
    <mergeCell ref="C80:E80"/>
    <mergeCell ref="C81:E81"/>
    <mergeCell ref="B79:B80"/>
    <mergeCell ref="N19:O19"/>
    <mergeCell ref="N20:O20"/>
    <mergeCell ref="B41:F41"/>
    <mergeCell ref="B13:B14"/>
    <mergeCell ref="H13:H14"/>
    <mergeCell ref="O25:P25"/>
    <mergeCell ref="N14:O14"/>
    <mergeCell ref="O26:P26"/>
    <mergeCell ref="O27:P27"/>
    <mergeCell ref="O29:P29"/>
    <mergeCell ref="N15:O15"/>
    <mergeCell ref="N16:O16"/>
    <mergeCell ref="C13:F13"/>
    <mergeCell ref="J13:L13"/>
    <mergeCell ref="N21:O21"/>
    <mergeCell ref="H41:L41"/>
    <mergeCell ref="O2:P2"/>
    <mergeCell ref="N3:P3"/>
    <mergeCell ref="O5:P5"/>
    <mergeCell ref="A10:Q11"/>
    <mergeCell ref="L2:N2"/>
    <mergeCell ref="O4:P4"/>
    <mergeCell ref="B124:P127"/>
    <mergeCell ref="B55:E55"/>
    <mergeCell ref="B58:E58"/>
    <mergeCell ref="C54:D54"/>
    <mergeCell ref="B49:B54"/>
    <mergeCell ref="L58:M58"/>
    <mergeCell ref="C76:E76"/>
    <mergeCell ref="C77:E77"/>
    <mergeCell ref="C78:E78"/>
    <mergeCell ref="B76:B78"/>
    <mergeCell ref="C73:E73"/>
    <mergeCell ref="C74:E74"/>
    <mergeCell ref="C75:E75"/>
    <mergeCell ref="B70:B75"/>
    <mergeCell ref="C71:E71"/>
    <mergeCell ref="C72:E72"/>
    <mergeCell ref="N22:O22"/>
    <mergeCell ref="C70:E70"/>
    <mergeCell ref="C69:E69"/>
    <mergeCell ref="N40:P41"/>
    <mergeCell ref="N42:P43"/>
    <mergeCell ref="N44:P45"/>
    <mergeCell ref="B65:E65"/>
    <mergeCell ref="L68:M68"/>
    <mergeCell ref="B62:E62"/>
    <mergeCell ref="B63:E63"/>
    <mergeCell ref="B64:E64"/>
    <mergeCell ref="B59:E59"/>
    <mergeCell ref="B60:E60"/>
    <mergeCell ref="B61:E61"/>
    <mergeCell ref="O28:P28"/>
    <mergeCell ref="H42:I42"/>
  </mergeCells>
  <printOptions horizontalCentered="1"/>
  <pageMargins left="0.7" right="0.7" top="0.75" bottom="0.75" header="0.3" footer="0.3"/>
  <pageSetup paperSize="5" scale="47" fitToHeight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CD6B-F77A-4C50-8925-2614D2EA84F8}">
  <sheetPr codeName="Sheet35">
    <tabColor rgb="FF00B050"/>
  </sheetPr>
  <dimension ref="A1:Q102"/>
  <sheetViews>
    <sheetView view="pageBreakPreview" zoomScale="70" zoomScaleNormal="100" zoomScaleSheetLayoutView="70" workbookViewId="0">
      <selection activeCell="AD13" sqref="AD13"/>
    </sheetView>
  </sheetViews>
  <sheetFormatPr defaultRowHeight="15"/>
  <cols>
    <col min="1" max="1" width="3.5703125" style="1197" customWidth="1"/>
    <col min="2" max="2" width="17.7109375" style="1196" customWidth="1"/>
    <col min="3" max="4" width="13.7109375" style="1196" customWidth="1"/>
    <col min="5" max="5" width="1.5703125" style="1196" customWidth="1"/>
    <col min="6" max="6" width="13.85546875" style="1196" customWidth="1"/>
    <col min="7" max="8" width="13.7109375" style="1196" customWidth="1"/>
    <col min="9" max="9" width="1.5703125" style="1196" customWidth="1"/>
    <col min="10" max="11" width="13.7109375" style="1196" customWidth="1"/>
    <col min="12" max="12" width="16.5703125" style="1196" customWidth="1"/>
    <col min="13" max="13" width="1.42578125" style="1196" customWidth="1"/>
    <col min="14" max="16" width="13.7109375" style="1196" customWidth="1"/>
    <col min="17" max="17" width="2" style="1196" customWidth="1"/>
    <col min="18" max="16384" width="9.140625" style="1195"/>
  </cols>
  <sheetData>
    <row r="1" spans="1:17">
      <c r="A1" s="1338" t="s">
        <v>671</v>
      </c>
      <c r="B1" s="1337"/>
      <c r="C1" s="1337"/>
      <c r="D1" s="1337"/>
      <c r="E1" s="1337"/>
      <c r="F1" s="1337"/>
      <c r="G1" s="1337"/>
      <c r="H1" s="1337"/>
      <c r="I1" s="1337"/>
      <c r="J1" s="1337"/>
      <c r="K1" s="1337"/>
      <c r="L1" s="1337"/>
      <c r="M1" s="1337"/>
      <c r="N1" s="1337"/>
      <c r="O1" s="1337"/>
      <c r="P1" s="1337"/>
      <c r="Q1" s="1336"/>
    </row>
    <row r="2" spans="1:17">
      <c r="A2" s="1320"/>
      <c r="B2" s="1321"/>
      <c r="C2" s="1318"/>
      <c r="D2" s="1334"/>
      <c r="E2" s="1334"/>
      <c r="F2" s="1318"/>
      <c r="G2" s="1318"/>
      <c r="H2" s="1318"/>
      <c r="I2" s="1318"/>
      <c r="J2" s="1318"/>
      <c r="K2" s="1318"/>
      <c r="L2" s="2194" t="s">
        <v>383</v>
      </c>
      <c r="M2" s="2194"/>
      <c r="N2" s="2194"/>
      <c r="O2" s="2195">
        <f ca="1">NOW()</f>
        <v>45933.35966840278</v>
      </c>
      <c r="P2" s="2195"/>
      <c r="Q2" s="1335"/>
    </row>
    <row r="3" spans="1:17">
      <c r="A3" s="1320"/>
      <c r="B3" s="1321"/>
      <c r="C3" s="1334"/>
      <c r="D3" s="1333"/>
      <c r="E3" s="1323"/>
      <c r="F3" s="1318"/>
      <c r="G3" s="1318"/>
      <c r="H3" s="1318"/>
      <c r="I3" s="1318"/>
      <c r="J3" s="1318"/>
      <c r="K3" s="1318"/>
      <c r="L3" s="1319"/>
      <c r="M3" s="1321"/>
      <c r="N3" s="2195"/>
      <c r="O3" s="2195"/>
      <c r="P3" s="1332" t="s">
        <v>670</v>
      </c>
      <c r="Q3" s="1328"/>
    </row>
    <row r="4" spans="1:17">
      <c r="A4" s="1320"/>
      <c r="B4" s="1321"/>
      <c r="C4" s="1321"/>
      <c r="D4" s="1326"/>
      <c r="E4" s="1323"/>
      <c r="F4" s="1318"/>
      <c r="G4" s="1318"/>
      <c r="H4" s="1318"/>
      <c r="I4" s="1318"/>
      <c r="J4" s="1318"/>
      <c r="K4" s="1318"/>
      <c r="L4" s="1318"/>
      <c r="M4" s="1321"/>
      <c r="N4" s="1321"/>
      <c r="O4" s="2194"/>
      <c r="P4" s="2194"/>
      <c r="Q4" s="1328"/>
    </row>
    <row r="5" spans="1:17" ht="15.75">
      <c r="A5" s="1320"/>
      <c r="B5" s="1331"/>
      <c r="C5" s="1330"/>
      <c r="D5" s="1329"/>
      <c r="E5" s="1323"/>
      <c r="F5" s="1318"/>
      <c r="G5" s="1318"/>
      <c r="H5" s="1318"/>
      <c r="I5" s="1318"/>
      <c r="J5" s="1318"/>
      <c r="K5" s="1318"/>
      <c r="L5" s="1318"/>
      <c r="M5" s="1319"/>
      <c r="N5" s="1319"/>
      <c r="O5" s="2196"/>
      <c r="P5" s="2196"/>
      <c r="Q5" s="1328"/>
    </row>
    <row r="6" spans="1:17">
      <c r="A6" s="1327"/>
      <c r="B6" s="1326"/>
      <c r="C6" s="1326"/>
      <c r="D6" s="1318"/>
      <c r="E6" s="1323"/>
      <c r="F6" s="1318"/>
      <c r="G6" s="1318"/>
      <c r="H6" s="1318"/>
      <c r="I6" s="1318"/>
      <c r="J6" s="1318"/>
      <c r="K6" s="1318"/>
      <c r="L6" s="1318"/>
      <c r="M6" s="1319"/>
      <c r="N6" s="2218"/>
      <c r="O6" s="2219"/>
      <c r="P6" s="2219"/>
      <c r="Q6" s="1325"/>
    </row>
    <row r="7" spans="1:17">
      <c r="A7" s="1320"/>
      <c r="B7" s="1324"/>
      <c r="C7" s="1319"/>
      <c r="D7" s="1324"/>
      <c r="E7" s="1323"/>
      <c r="F7" s="1318"/>
      <c r="G7" s="1318"/>
      <c r="H7" s="1318"/>
      <c r="I7" s="1318"/>
      <c r="J7" s="1318"/>
      <c r="K7" s="1318"/>
      <c r="L7" s="1318"/>
      <c r="M7" s="1318"/>
      <c r="N7" s="2220"/>
      <c r="O7" s="2220"/>
      <c r="P7" s="2220"/>
      <c r="Q7" s="1316"/>
    </row>
    <row r="8" spans="1:17">
      <c r="A8" s="1320"/>
      <c r="B8" s="1324"/>
      <c r="C8" s="1319"/>
      <c r="D8" s="1324"/>
      <c r="E8" s="1323"/>
      <c r="F8" s="1318"/>
      <c r="G8" s="1318"/>
      <c r="H8" s="1318"/>
      <c r="I8" s="1318"/>
      <c r="J8" s="1318"/>
      <c r="K8" s="1318"/>
      <c r="L8" s="1319"/>
      <c r="M8" s="1319"/>
      <c r="N8" s="2220"/>
      <c r="O8" s="2220"/>
      <c r="P8" s="2220"/>
      <c r="Q8" s="1316"/>
    </row>
    <row r="9" spans="1:17">
      <c r="A9" s="1320"/>
      <c r="B9" s="1324"/>
      <c r="C9" s="1319"/>
      <c r="D9" s="1324"/>
      <c r="E9" s="1323"/>
      <c r="F9" s="1318"/>
      <c r="G9" s="1318"/>
      <c r="H9" s="1318"/>
      <c r="I9" s="1318"/>
      <c r="J9" s="1318"/>
      <c r="K9" s="1318"/>
      <c r="L9" s="1319"/>
      <c r="M9" s="1319"/>
      <c r="N9" s="1322"/>
      <c r="O9" s="1321"/>
      <c r="P9" s="1317"/>
      <c r="Q9" s="1316"/>
    </row>
    <row r="10" spans="1:17">
      <c r="A10" s="1320"/>
      <c r="B10" s="1319"/>
      <c r="C10" s="1319"/>
      <c r="D10" s="1319"/>
      <c r="E10" s="1319"/>
      <c r="F10" s="1319"/>
      <c r="G10" s="1319"/>
      <c r="H10" s="1319"/>
      <c r="I10" s="1319"/>
      <c r="J10" s="1319"/>
      <c r="K10" s="1319"/>
      <c r="L10" s="1319"/>
      <c r="M10" s="1313"/>
      <c r="N10" s="1318"/>
      <c r="O10" s="1318"/>
      <c r="P10" s="1317"/>
      <c r="Q10" s="1316"/>
    </row>
    <row r="11" spans="1:17">
      <c r="A11" s="1315"/>
      <c r="B11" s="1314"/>
      <c r="C11" s="1314"/>
      <c r="D11" s="1314"/>
      <c r="E11" s="1314"/>
      <c r="F11" s="1314"/>
      <c r="G11" s="1314"/>
      <c r="H11" s="1314"/>
      <c r="I11" s="1314"/>
      <c r="J11" s="1314"/>
      <c r="K11" s="1314"/>
      <c r="L11" s="1314"/>
      <c r="M11" s="1314"/>
      <c r="N11" s="1314"/>
      <c r="O11" s="1314"/>
      <c r="P11" s="1313"/>
      <c r="Q11" s="1312"/>
    </row>
    <row r="12" spans="1:17" ht="15" customHeight="1">
      <c r="A12" s="2198" t="s">
        <v>738</v>
      </c>
      <c r="B12" s="2199"/>
      <c r="C12" s="2199"/>
      <c r="D12" s="2199"/>
      <c r="E12" s="2199"/>
      <c r="F12" s="2199"/>
      <c r="G12" s="2199"/>
      <c r="H12" s="2199"/>
      <c r="I12" s="2199"/>
      <c r="J12" s="2199"/>
      <c r="K12" s="2199"/>
      <c r="L12" s="2199"/>
      <c r="M12" s="2199"/>
      <c r="N12" s="2199"/>
      <c r="O12" s="2199"/>
      <c r="P12" s="2199"/>
      <c r="Q12" s="2200"/>
    </row>
    <row r="13" spans="1:17" ht="15.75" customHeight="1" thickBot="1">
      <c r="A13" s="2221"/>
      <c r="B13" s="2222"/>
      <c r="C13" s="2222"/>
      <c r="D13" s="2222"/>
      <c r="E13" s="2222"/>
      <c r="F13" s="2222"/>
      <c r="G13" s="2222"/>
      <c r="H13" s="2222"/>
      <c r="I13" s="2222"/>
      <c r="J13" s="2222"/>
      <c r="K13" s="2222"/>
      <c r="L13" s="2222"/>
      <c r="M13" s="2222"/>
      <c r="N13" s="2222"/>
      <c r="O13" s="2222"/>
      <c r="P13" s="2222"/>
      <c r="Q13" s="2223"/>
    </row>
    <row r="14" spans="1:17">
      <c r="A14" s="1216"/>
      <c r="B14" s="1311"/>
      <c r="C14" s="1311"/>
      <c r="D14" s="1311"/>
      <c r="E14" s="1311"/>
      <c r="F14" s="1311"/>
      <c r="G14" s="1311"/>
      <c r="H14" s="1311"/>
      <c r="I14" s="1311"/>
      <c r="J14" s="1311"/>
      <c r="K14" s="1311"/>
      <c r="L14" s="1311"/>
      <c r="M14" s="1311"/>
      <c r="N14" s="1311"/>
      <c r="O14" s="1311"/>
      <c r="P14" s="1311"/>
      <c r="Q14" s="1212"/>
    </row>
    <row r="15" spans="1:17" ht="15" customHeight="1">
      <c r="A15" s="1216"/>
      <c r="B15" s="1310" t="s">
        <v>669</v>
      </c>
      <c r="C15" s="1309"/>
      <c r="D15" s="1309"/>
      <c r="E15" s="1309"/>
      <c r="F15" s="1309"/>
      <c r="G15" s="1309"/>
      <c r="H15" s="1309"/>
      <c r="I15" s="1309"/>
      <c r="J15" s="1309"/>
      <c r="K15" s="1309"/>
      <c r="L15" s="1309"/>
      <c r="M15" s="1309"/>
      <c r="N15" s="1309"/>
      <c r="O15" s="1309"/>
      <c r="P15" s="1308"/>
      <c r="Q15" s="1212"/>
    </row>
    <row r="16" spans="1:17" ht="15" customHeight="1">
      <c r="A16" s="1216"/>
      <c r="B16" s="1298"/>
      <c r="C16" s="1293"/>
      <c r="D16" s="1293"/>
      <c r="E16" s="1293"/>
      <c r="F16" s="1293"/>
      <c r="G16" s="1293"/>
      <c r="H16" s="1293"/>
      <c r="I16" s="1293"/>
      <c r="J16" s="2197"/>
      <c r="K16" s="2197"/>
      <c r="L16" s="1293"/>
      <c r="M16" s="1293"/>
      <c r="N16" s="1293"/>
      <c r="O16" s="1293"/>
      <c r="P16" s="1297"/>
      <c r="Q16" s="1212"/>
    </row>
    <row r="17" spans="1:17" ht="15" customHeight="1">
      <c r="A17" s="1216"/>
      <c r="B17" s="1298"/>
      <c r="C17" s="1293"/>
      <c r="D17" s="1293"/>
      <c r="E17" s="1293"/>
      <c r="F17" s="1293"/>
      <c r="G17" s="1293"/>
      <c r="H17" s="1293"/>
      <c r="I17" s="1293"/>
      <c r="J17" s="1248"/>
      <c r="K17" s="1303"/>
      <c r="L17" s="1302"/>
      <c r="M17" s="1293"/>
      <c r="N17" s="1301"/>
      <c r="O17" s="1300"/>
      <c r="P17" s="1299"/>
      <c r="Q17" s="1212"/>
    </row>
    <row r="18" spans="1:17" ht="15" customHeight="1">
      <c r="A18" s="1216"/>
      <c r="B18" s="1298"/>
      <c r="C18" s="1293"/>
      <c r="D18" s="1293"/>
      <c r="E18" s="1293"/>
      <c r="F18" s="1293"/>
      <c r="G18" s="1293"/>
      <c r="H18" s="1293"/>
      <c r="I18" s="1293"/>
      <c r="J18" s="2197"/>
      <c r="K18" s="2197"/>
      <c r="L18" s="1307"/>
      <c r="M18" s="1305"/>
      <c r="N18" s="1300"/>
      <c r="O18" s="1305"/>
      <c r="P18" s="1304"/>
      <c r="Q18" s="1212"/>
    </row>
    <row r="19" spans="1:17" ht="15" customHeight="1">
      <c r="A19" s="1216"/>
      <c r="B19" s="1298"/>
      <c r="C19" s="1293"/>
      <c r="D19" s="1293"/>
      <c r="E19" s="1293"/>
      <c r="F19" s="1293"/>
      <c r="G19" s="1293"/>
      <c r="H19" s="1293"/>
      <c r="I19" s="1293"/>
      <c r="J19" s="1248"/>
      <c r="K19" s="1303"/>
      <c r="L19" s="1302"/>
      <c r="M19" s="1293"/>
      <c r="N19" s="1301"/>
      <c r="O19" s="1300"/>
      <c r="P19" s="1299"/>
      <c r="Q19" s="1212"/>
    </row>
    <row r="20" spans="1:17" ht="15" customHeight="1">
      <c r="A20" s="1216"/>
      <c r="B20" s="1298"/>
      <c r="C20" s="1293"/>
      <c r="D20" s="1293"/>
      <c r="E20" s="1293"/>
      <c r="F20" s="1293"/>
      <c r="G20" s="1293"/>
      <c r="H20" s="1293"/>
      <c r="I20" s="1293"/>
      <c r="J20" s="2197"/>
      <c r="K20" s="2197"/>
      <c r="L20" s="1302"/>
      <c r="M20" s="1305"/>
      <c r="N20" s="1302"/>
      <c r="O20" s="1305"/>
      <c r="P20" s="1304"/>
      <c r="Q20" s="1212"/>
    </row>
    <row r="21" spans="1:17" ht="15" customHeight="1">
      <c r="A21" s="1216"/>
      <c r="B21" s="1298"/>
      <c r="C21" s="1293"/>
      <c r="D21" s="1293"/>
      <c r="E21" s="1293"/>
      <c r="F21" s="1293"/>
      <c r="G21" s="1293"/>
      <c r="H21" s="1293"/>
      <c r="I21" s="1293"/>
      <c r="J21" s="1248"/>
      <c r="K21" s="1303"/>
      <c r="L21" s="1302"/>
      <c r="M21" s="1293"/>
      <c r="N21" s="1301"/>
      <c r="O21" s="1300"/>
      <c r="P21" s="1299"/>
      <c r="Q21" s="1212"/>
    </row>
    <row r="22" spans="1:17" ht="14.25" customHeight="1">
      <c r="A22" s="1216"/>
      <c r="B22" s="1298"/>
      <c r="C22" s="1293"/>
      <c r="D22" s="1293"/>
      <c r="E22" s="1293"/>
      <c r="F22" s="1293"/>
      <c r="G22" s="1293"/>
      <c r="H22" s="1293"/>
      <c r="I22" s="1293"/>
      <c r="J22" s="2197"/>
      <c r="K22" s="2197"/>
      <c r="L22" s="1305"/>
      <c r="M22" s="1305"/>
      <c r="N22" s="1306"/>
      <c r="O22" s="1305"/>
      <c r="P22" s="1304"/>
      <c r="Q22" s="1212"/>
    </row>
    <row r="23" spans="1:17" ht="15" customHeight="1">
      <c r="A23" s="1216"/>
      <c r="B23" s="1298"/>
      <c r="C23" s="1293"/>
      <c r="D23" s="1293"/>
      <c r="E23" s="1293"/>
      <c r="F23" s="1293"/>
      <c r="G23" s="1293"/>
      <c r="H23" s="1293"/>
      <c r="I23" s="1293"/>
      <c r="J23" s="1248"/>
      <c r="K23" s="1303"/>
      <c r="L23" s="1302"/>
      <c r="M23" s="1293"/>
      <c r="N23" s="1301"/>
      <c r="O23" s="1300"/>
      <c r="P23" s="1299"/>
      <c r="Q23" s="1212"/>
    </row>
    <row r="24" spans="1:17" ht="15" customHeight="1">
      <c r="A24" s="1216"/>
      <c r="B24" s="1298"/>
      <c r="C24" s="1293"/>
      <c r="D24" s="1293"/>
      <c r="E24" s="1293"/>
      <c r="F24" s="1293"/>
      <c r="G24" s="1293"/>
      <c r="H24" s="1293"/>
      <c r="I24" s="1293"/>
      <c r="J24" s="1293"/>
      <c r="K24" s="1293"/>
      <c r="L24" s="1293" t="s">
        <v>668</v>
      </c>
      <c r="M24" s="1293"/>
      <c r="N24" s="1293"/>
      <c r="O24" s="1293"/>
      <c r="P24" s="1297"/>
      <c r="Q24" s="1212"/>
    </row>
    <row r="25" spans="1:17" ht="15" customHeight="1">
      <c r="A25" s="1216"/>
      <c r="B25" s="1298"/>
      <c r="C25" s="1293"/>
      <c r="D25" s="1293"/>
      <c r="E25" s="1293"/>
      <c r="F25" s="1293"/>
      <c r="G25" s="1293"/>
      <c r="H25" s="1293"/>
      <c r="I25" s="1293"/>
      <c r="J25" s="1293"/>
      <c r="K25" s="1293"/>
      <c r="L25" s="1293"/>
      <c r="M25" s="1293"/>
      <c r="N25" s="1293"/>
      <c r="O25" s="1293"/>
      <c r="P25" s="1297"/>
      <c r="Q25" s="1212"/>
    </row>
    <row r="26" spans="1:17" ht="15" customHeight="1">
      <c r="A26" s="1216"/>
      <c r="B26" s="1298"/>
      <c r="C26" s="1293"/>
      <c r="D26" s="1293"/>
      <c r="E26" s="1293"/>
      <c r="F26" s="1293"/>
      <c r="G26" s="1293"/>
      <c r="H26" s="1293"/>
      <c r="I26" s="1293"/>
      <c r="J26" s="1293"/>
      <c r="K26" s="1293"/>
      <c r="L26" s="1293"/>
      <c r="M26" s="1293"/>
      <c r="N26" s="1293"/>
      <c r="O26" s="1293"/>
      <c r="P26" s="1297"/>
      <c r="Q26" s="1212"/>
    </row>
    <row r="27" spans="1:17" ht="15" customHeight="1">
      <c r="A27" s="1216"/>
      <c r="B27" s="1296"/>
      <c r="C27" s="1295"/>
      <c r="D27" s="1295"/>
      <c r="E27" s="1295"/>
      <c r="F27" s="1295"/>
      <c r="G27" s="1295"/>
      <c r="H27" s="1295"/>
      <c r="I27" s="1295"/>
      <c r="J27" s="1295"/>
      <c r="K27" s="1295"/>
      <c r="L27" s="1295"/>
      <c r="M27" s="1295"/>
      <c r="N27" s="1295"/>
      <c r="O27" s="1295"/>
      <c r="P27" s="1294"/>
      <c r="Q27" s="1212"/>
    </row>
    <row r="28" spans="1:17" ht="11.25" customHeight="1" thickBot="1">
      <c r="A28" s="1216"/>
      <c r="B28" s="1293"/>
      <c r="C28" s="1293"/>
      <c r="D28" s="1293"/>
      <c r="E28" s="1293"/>
      <c r="F28" s="1293"/>
      <c r="G28" s="1293"/>
      <c r="H28" s="1293"/>
      <c r="I28" s="1293"/>
      <c r="J28" s="1293"/>
      <c r="K28" s="1293"/>
      <c r="L28" s="1293"/>
      <c r="M28" s="1293"/>
      <c r="N28" s="1293"/>
      <c r="O28" s="1293"/>
      <c r="P28" s="1293"/>
      <c r="Q28" s="1212"/>
    </row>
    <row r="29" spans="1:17" ht="31.5" customHeight="1" thickBot="1">
      <c r="A29" s="1216"/>
      <c r="B29" s="2215" t="s">
        <v>667</v>
      </c>
      <c r="C29" s="2216"/>
      <c r="D29" s="2216"/>
      <c r="E29" s="2216"/>
      <c r="F29" s="2216"/>
      <c r="G29" s="2216"/>
      <c r="H29" s="2217"/>
      <c r="I29" s="1219"/>
      <c r="J29" s="1900" t="s">
        <v>666</v>
      </c>
      <c r="K29" s="1901"/>
      <c r="L29" s="1901"/>
      <c r="M29" s="1901"/>
      <c r="N29" s="1901"/>
      <c r="O29" s="1901"/>
      <c r="P29" s="1902"/>
      <c r="Q29" s="1212"/>
    </row>
    <row r="30" spans="1:17" ht="29.25" customHeight="1">
      <c r="A30" s="1216"/>
      <c r="B30" s="1226"/>
      <c r="C30" s="1219"/>
      <c r="D30" s="1219"/>
      <c r="E30" s="1219"/>
      <c r="F30" s="1219"/>
      <c r="G30" s="1219"/>
      <c r="H30" s="1258"/>
      <c r="I30" s="1219"/>
      <c r="J30" s="2206" t="s">
        <v>304</v>
      </c>
      <c r="K30" s="2207"/>
      <c r="L30" s="2207"/>
      <c r="M30" s="2207"/>
      <c r="N30" s="2207"/>
      <c r="O30" s="2207"/>
      <c r="P30" s="2208"/>
      <c r="Q30" s="1212"/>
    </row>
    <row r="31" spans="1:17" ht="20.25" customHeight="1">
      <c r="A31" s="1216"/>
      <c r="B31" s="1291" t="s">
        <v>547</v>
      </c>
      <c r="C31" s="1225"/>
      <c r="D31" s="1225"/>
      <c r="E31" s="1272"/>
      <c r="F31" s="1272"/>
      <c r="G31" s="2169" t="s">
        <v>197</v>
      </c>
      <c r="H31" s="2177"/>
      <c r="I31" s="1219"/>
      <c r="J31" s="2209"/>
      <c r="K31" s="2210"/>
      <c r="L31" s="2210"/>
      <c r="M31" s="2210"/>
      <c r="N31" s="2210"/>
      <c r="O31" s="2210"/>
      <c r="P31" s="2211"/>
      <c r="Q31" s="1212"/>
    </row>
    <row r="32" spans="1:17" ht="19.5" customHeight="1">
      <c r="A32" s="1216"/>
      <c r="B32" s="1291" t="s">
        <v>548</v>
      </c>
      <c r="C32" s="1292"/>
      <c r="D32" s="1225"/>
      <c r="E32" s="1225"/>
      <c r="F32" s="1225"/>
      <c r="G32" s="2169" t="s">
        <v>198</v>
      </c>
      <c r="H32" s="2177"/>
      <c r="I32" s="1219"/>
      <c r="J32" s="2209"/>
      <c r="K32" s="2210"/>
      <c r="L32" s="2210"/>
      <c r="M32" s="2210"/>
      <c r="N32" s="2210"/>
      <c r="O32" s="2210"/>
      <c r="P32" s="2211"/>
      <c r="Q32" s="1212"/>
    </row>
    <row r="33" spans="1:17" ht="20.25" customHeight="1">
      <c r="A33" s="1216"/>
      <c r="B33" s="1239"/>
      <c r="G33" s="2169"/>
      <c r="H33" s="2177"/>
      <c r="I33" s="1219"/>
      <c r="J33" s="2209"/>
      <c r="K33" s="2210"/>
      <c r="L33" s="2210"/>
      <c r="M33" s="2210"/>
      <c r="N33" s="2210"/>
      <c r="O33" s="2210"/>
      <c r="P33" s="2211"/>
      <c r="Q33" s="1212"/>
    </row>
    <row r="34" spans="1:17" ht="20.25" customHeight="1">
      <c r="A34" s="1216"/>
      <c r="B34" s="1291"/>
      <c r="C34" s="1244"/>
      <c r="D34" s="1225"/>
      <c r="E34" s="1225"/>
      <c r="F34" s="1225"/>
      <c r="G34" s="2169"/>
      <c r="H34" s="2177"/>
      <c r="I34" s="1219"/>
      <c r="J34" s="2209"/>
      <c r="K34" s="2210"/>
      <c r="L34" s="2210"/>
      <c r="M34" s="2210"/>
      <c r="N34" s="2210"/>
      <c r="O34" s="2210"/>
      <c r="P34" s="2211"/>
      <c r="Q34" s="1212"/>
    </row>
    <row r="35" spans="1:17" ht="20.25" customHeight="1">
      <c r="A35" s="1216"/>
      <c r="B35" s="1239"/>
      <c r="H35" s="1200"/>
      <c r="I35" s="1219"/>
      <c r="J35" s="2209"/>
      <c r="K35" s="2210"/>
      <c r="L35" s="2210"/>
      <c r="M35" s="2210"/>
      <c r="N35" s="2210"/>
      <c r="O35" s="2210"/>
      <c r="P35" s="2211"/>
      <c r="Q35" s="1212"/>
    </row>
    <row r="36" spans="1:17" ht="20.25" customHeight="1">
      <c r="A36" s="1216"/>
      <c r="B36" s="2268"/>
      <c r="C36" s="2269"/>
      <c r="D36" s="2269"/>
      <c r="E36" s="2269"/>
      <c r="F36" s="2269"/>
      <c r="G36" s="2269"/>
      <c r="H36" s="2270"/>
      <c r="I36" s="1219"/>
      <c r="J36" s="2209"/>
      <c r="K36" s="2210"/>
      <c r="L36" s="2210"/>
      <c r="M36" s="2210"/>
      <c r="N36" s="2210"/>
      <c r="O36" s="2210"/>
      <c r="P36" s="2211"/>
      <c r="Q36" s="1212"/>
    </row>
    <row r="37" spans="1:17" ht="20.25" customHeight="1">
      <c r="A37" s="1216"/>
      <c r="B37" s="1287"/>
      <c r="C37" s="1286"/>
      <c r="D37" s="1286"/>
      <c r="E37" s="1286"/>
      <c r="F37" s="1286"/>
      <c r="G37" s="1286"/>
      <c r="H37" s="1285"/>
      <c r="I37" s="1219"/>
      <c r="J37" s="2209"/>
      <c r="K37" s="2210"/>
      <c r="L37" s="2210"/>
      <c r="M37" s="2210"/>
      <c r="N37" s="2210"/>
      <c r="O37" s="2210"/>
      <c r="P37" s="2211"/>
      <c r="Q37" s="1212"/>
    </row>
    <row r="38" spans="1:17" ht="21" customHeight="1" thickBot="1">
      <c r="A38" s="1216"/>
      <c r="B38" s="1284"/>
      <c r="C38" s="1283"/>
      <c r="D38" s="1283"/>
      <c r="E38" s="1283"/>
      <c r="F38" s="1283"/>
      <c r="G38" s="1283"/>
      <c r="H38" s="1282"/>
      <c r="I38" s="1219"/>
      <c r="J38" s="2212"/>
      <c r="K38" s="2213"/>
      <c r="L38" s="2213"/>
      <c r="M38" s="2213"/>
      <c r="N38" s="2213"/>
      <c r="O38" s="2213"/>
      <c r="P38" s="2214"/>
      <c r="Q38" s="1212"/>
    </row>
    <row r="39" spans="1:17" ht="17.25" customHeight="1" thickBot="1">
      <c r="A39" s="1216"/>
      <c r="B39" s="1281"/>
      <c r="C39" s="1280"/>
      <c r="D39" s="1280"/>
      <c r="E39" s="1280"/>
      <c r="F39" s="1280"/>
      <c r="G39" s="1280"/>
      <c r="H39" s="1279"/>
      <c r="I39" s="1219"/>
      <c r="J39" s="1278"/>
      <c r="K39" s="1277"/>
      <c r="L39" s="1277"/>
      <c r="M39" s="1277"/>
      <c r="N39" s="1277"/>
      <c r="O39" s="1277"/>
      <c r="P39" s="1198"/>
      <c r="Q39" s="1212"/>
    </row>
    <row r="40" spans="1:17" ht="31.5" customHeight="1" thickBot="1">
      <c r="A40" s="1216"/>
      <c r="B40" s="2174" t="s">
        <v>664</v>
      </c>
      <c r="C40" s="2175"/>
      <c r="D40" s="2175"/>
      <c r="E40" s="2175"/>
      <c r="F40" s="2175"/>
      <c r="G40" s="2175"/>
      <c r="H40" s="2176"/>
      <c r="I40" s="1219"/>
      <c r="J40" s="2198" t="s">
        <v>663</v>
      </c>
      <c r="K40" s="2199"/>
      <c r="L40" s="2199"/>
      <c r="M40" s="2199"/>
      <c r="N40" s="2199"/>
      <c r="O40" s="2199"/>
      <c r="P40" s="2200"/>
      <c r="Q40" s="1212"/>
    </row>
    <row r="41" spans="1:17" ht="20.25">
      <c r="A41" s="1216"/>
      <c r="B41" s="2159" t="s">
        <v>662</v>
      </c>
      <c r="C41" s="2160"/>
      <c r="D41" s="2160"/>
      <c r="E41" s="1276"/>
      <c r="F41" s="2201">
        <v>1995</v>
      </c>
      <c r="G41" s="2201"/>
      <c r="H41" s="2202"/>
      <c r="I41" s="1219"/>
      <c r="J41" s="2203" t="s">
        <v>661</v>
      </c>
      <c r="K41" s="2204"/>
      <c r="L41" s="2204"/>
      <c r="M41" s="2204"/>
      <c r="N41" s="2204"/>
      <c r="O41" s="2204"/>
      <c r="P41" s="2205"/>
      <c r="Q41" s="1212"/>
    </row>
    <row r="42" spans="1:17" ht="20.25">
      <c r="A42" s="1216"/>
      <c r="B42" s="2190" t="s">
        <v>660</v>
      </c>
      <c r="C42" s="2191"/>
      <c r="D42" s="2191"/>
      <c r="E42" s="1261"/>
      <c r="F42" s="2192">
        <v>599</v>
      </c>
      <c r="G42" s="2192"/>
      <c r="H42" s="2193"/>
      <c r="I42" s="1219"/>
      <c r="J42" s="1239"/>
      <c r="P42" s="1200"/>
      <c r="Q42" s="1212"/>
    </row>
    <row r="43" spans="1:17" ht="20.25">
      <c r="A43" s="1216"/>
      <c r="B43" s="2168" t="s">
        <v>735</v>
      </c>
      <c r="C43" s="2169"/>
      <c r="D43" s="2169"/>
      <c r="E43" s="1275"/>
      <c r="F43" s="2192">
        <v>575</v>
      </c>
      <c r="G43" s="2192"/>
      <c r="H43" s="2193"/>
      <c r="I43" s="1219"/>
      <c r="J43" s="2262" t="s">
        <v>659</v>
      </c>
      <c r="K43" s="2263"/>
      <c r="L43" s="2263"/>
      <c r="M43" s="2263"/>
      <c r="N43" s="2263"/>
      <c r="O43" s="2263"/>
      <c r="P43" s="2264"/>
      <c r="Q43" s="1212"/>
    </row>
    <row r="44" spans="1:17" ht="20.25">
      <c r="A44" s="1216"/>
      <c r="B44" s="2168" t="s">
        <v>658</v>
      </c>
      <c r="C44" s="2169"/>
      <c r="D44" s="2169"/>
      <c r="E44" s="2169"/>
      <c r="F44" s="2169"/>
      <c r="G44" s="2169"/>
      <c r="H44" s="2177"/>
      <c r="I44" s="1219"/>
      <c r="J44" s="2265" t="s">
        <v>657</v>
      </c>
      <c r="K44" s="2266"/>
      <c r="L44" s="2266"/>
      <c r="M44" s="2266"/>
      <c r="N44" s="2266"/>
      <c r="O44" s="2266"/>
      <c r="P44" s="2267"/>
      <c r="Q44" s="1212"/>
    </row>
    <row r="45" spans="1:17" ht="20.25">
      <c r="A45" s="1216"/>
      <c r="B45" s="2184" t="s">
        <v>656</v>
      </c>
      <c r="C45" s="2185"/>
      <c r="D45" s="2185"/>
      <c r="E45" s="2185"/>
      <c r="F45" s="2185"/>
      <c r="G45" s="2185"/>
      <c r="H45" s="2186"/>
      <c r="I45" s="1219"/>
      <c r="J45" s="1239"/>
      <c r="P45" s="1200"/>
      <c r="Q45" s="1212"/>
    </row>
    <row r="46" spans="1:17" ht="20.25">
      <c r="A46" s="1216"/>
      <c r="B46" s="1254"/>
      <c r="C46" s="1248"/>
      <c r="D46" s="1219"/>
      <c r="E46" s="1219"/>
      <c r="F46" s="1274"/>
      <c r="G46" s="1274"/>
      <c r="H46" s="1258"/>
      <c r="I46" s="1219"/>
      <c r="J46" s="1270"/>
      <c r="K46" s="1269"/>
      <c r="L46" s="1269"/>
      <c r="M46" s="1269"/>
      <c r="N46" s="1269"/>
      <c r="O46" s="1269"/>
      <c r="P46" s="1268"/>
      <c r="Q46" s="1212"/>
    </row>
    <row r="47" spans="1:17" ht="21" thickBot="1">
      <c r="A47" s="1216"/>
      <c r="B47" s="1273"/>
      <c r="C47" s="1272"/>
      <c r="D47" s="1272"/>
      <c r="E47" s="1272"/>
      <c r="F47" s="1272"/>
      <c r="G47" s="1272"/>
      <c r="H47" s="1271"/>
      <c r="I47" s="1219"/>
      <c r="J47" s="1270"/>
      <c r="K47" s="1269"/>
      <c r="L47" s="1269"/>
      <c r="M47" s="1269"/>
      <c r="N47" s="1269"/>
      <c r="O47" s="1269"/>
      <c r="P47" s="1268"/>
      <c r="Q47" s="1212"/>
    </row>
    <row r="48" spans="1:17" ht="31.5" customHeight="1" thickBot="1">
      <c r="A48" s="1216"/>
      <c r="B48" s="1267"/>
      <c r="C48" s="1266"/>
      <c r="D48" s="1266"/>
      <c r="E48" s="1266"/>
      <c r="F48" s="1266"/>
      <c r="G48" s="1266"/>
      <c r="H48" s="1265"/>
      <c r="I48" s="1259"/>
      <c r="J48" s="1264"/>
      <c r="K48" s="1263"/>
      <c r="L48" s="1263"/>
      <c r="M48" s="1263"/>
      <c r="N48" s="1263"/>
      <c r="O48" s="1263"/>
      <c r="P48" s="1262"/>
      <c r="Q48" s="1212"/>
    </row>
    <row r="49" spans="1:17" ht="30.75" customHeight="1" thickBot="1">
      <c r="A49" s="1216"/>
      <c r="B49" s="2174" t="s">
        <v>655</v>
      </c>
      <c r="C49" s="2175"/>
      <c r="D49" s="2175"/>
      <c r="E49" s="2175"/>
      <c r="F49" s="2175"/>
      <c r="G49" s="2175"/>
      <c r="H49" s="2176"/>
      <c r="J49" s="1239"/>
      <c r="P49" s="1200"/>
      <c r="Q49" s="1212"/>
    </row>
    <row r="50" spans="1:17" ht="19.5" customHeight="1">
      <c r="A50" s="1216"/>
      <c r="B50" s="2187" t="s">
        <v>654</v>
      </c>
      <c r="C50" s="2188"/>
      <c r="D50" s="2188"/>
      <c r="E50" s="2188"/>
      <c r="F50" s="2188"/>
      <c r="G50" s="2188"/>
      <c r="H50" s="2189"/>
      <c r="J50" s="1239"/>
      <c r="P50" s="1200"/>
      <c r="Q50" s="1212"/>
    </row>
    <row r="51" spans="1:17" ht="19.5" customHeight="1">
      <c r="A51" s="1216"/>
      <c r="B51" s="2187" t="s">
        <v>653</v>
      </c>
      <c r="C51" s="2188"/>
      <c r="D51" s="2188"/>
      <c r="E51" s="2188"/>
      <c r="F51" s="2188"/>
      <c r="G51" s="2188"/>
      <c r="H51" s="2189"/>
      <c r="J51" s="1239"/>
      <c r="P51" s="1200"/>
      <c r="Q51" s="1212"/>
    </row>
    <row r="52" spans="1:17" ht="20.25">
      <c r="A52" s="1216"/>
      <c r="B52" s="2168" t="s">
        <v>652</v>
      </c>
      <c r="C52" s="2169"/>
      <c r="D52" s="1260"/>
      <c r="E52" s="1260"/>
      <c r="F52" s="2170">
        <v>-0.125</v>
      </c>
      <c r="G52" s="2170"/>
      <c r="H52" s="1258"/>
      <c r="J52" s="1239"/>
      <c r="P52" s="1200"/>
      <c r="Q52" s="1212"/>
    </row>
    <row r="53" spans="1:17" ht="20.25">
      <c r="A53" s="1216"/>
      <c r="B53" s="2168" t="s">
        <v>651</v>
      </c>
      <c r="C53" s="2169"/>
      <c r="D53" s="1260"/>
      <c r="E53" s="1260"/>
      <c r="F53" s="2170">
        <v>-0.25</v>
      </c>
      <c r="G53" s="2170"/>
      <c r="H53" s="1258"/>
      <c r="J53" s="1239"/>
      <c r="P53" s="1200"/>
      <c r="Q53" s="1212"/>
    </row>
    <row r="54" spans="1:17" ht="20.25">
      <c r="A54" s="1216"/>
      <c r="B54" s="2168" t="s">
        <v>650</v>
      </c>
      <c r="C54" s="2169"/>
      <c r="D54" s="1260"/>
      <c r="E54" s="1260"/>
      <c r="F54" s="2170">
        <v>-0.375</v>
      </c>
      <c r="G54" s="2170"/>
      <c r="H54" s="1258"/>
      <c r="J54" s="1239"/>
      <c r="P54" s="1200"/>
      <c r="Q54" s="1212"/>
    </row>
    <row r="55" spans="1:17" ht="20.25">
      <c r="A55" s="1216"/>
      <c r="B55" s="2168" t="s">
        <v>649</v>
      </c>
      <c r="C55" s="2169"/>
      <c r="D55" s="1219"/>
      <c r="E55" s="1219"/>
      <c r="F55" s="2170">
        <v>-0.5</v>
      </c>
      <c r="G55" s="2170"/>
      <c r="H55" s="1258"/>
      <c r="J55" s="1239"/>
      <c r="P55" s="1200"/>
      <c r="Q55" s="1212"/>
    </row>
    <row r="56" spans="1:17" ht="20.25" customHeight="1" thickBot="1">
      <c r="A56" s="1216"/>
      <c r="B56" s="2171" t="s">
        <v>34</v>
      </c>
      <c r="C56" s="2172"/>
      <c r="D56" s="2172"/>
      <c r="E56" s="2172"/>
      <c r="F56" s="2172"/>
      <c r="G56" s="2172"/>
      <c r="H56" s="2173"/>
      <c r="I56" s="1219"/>
      <c r="J56" s="1257"/>
      <c r="K56" s="1256"/>
      <c r="L56" s="1256"/>
      <c r="M56" s="1256"/>
      <c r="N56" s="1256"/>
      <c r="O56" s="1256"/>
      <c r="P56" s="1255"/>
      <c r="Q56" s="1212"/>
    </row>
    <row r="57" spans="1:17" ht="20.25">
      <c r="A57" s="1216"/>
      <c r="B57" s="1239"/>
      <c r="D57" s="1240"/>
      <c r="E57" s="1240"/>
      <c r="F57" s="1240"/>
      <c r="G57" s="1259"/>
      <c r="H57" s="1258"/>
      <c r="I57" s="1219"/>
      <c r="J57" s="1239"/>
      <c r="P57" s="1200"/>
      <c r="Q57" s="1212"/>
    </row>
    <row r="58" spans="1:17" ht="32.25" customHeight="1" thickBot="1">
      <c r="A58" s="1216"/>
      <c r="B58" s="1257"/>
      <c r="C58" s="1256"/>
      <c r="D58" s="1256"/>
      <c r="E58" s="1256"/>
      <c r="F58" s="1256"/>
      <c r="G58" s="1256"/>
      <c r="H58" s="1255"/>
      <c r="I58" s="1219"/>
      <c r="J58" s="1239"/>
      <c r="P58" s="1200"/>
      <c r="Q58" s="1212"/>
    </row>
    <row r="59" spans="1:17" ht="31.5" customHeight="1" thickBot="1">
      <c r="A59" s="1216"/>
      <c r="B59" s="2174" t="s">
        <v>201</v>
      </c>
      <c r="C59" s="2175"/>
      <c r="D59" s="2175"/>
      <c r="E59" s="2175"/>
      <c r="F59" s="2175"/>
      <c r="G59" s="2175"/>
      <c r="H59" s="2175"/>
      <c r="I59" s="2175"/>
      <c r="J59" s="2175"/>
      <c r="K59" s="2175"/>
      <c r="L59" s="2175"/>
      <c r="M59" s="2175"/>
      <c r="N59" s="2175"/>
      <c r="O59" s="2175"/>
      <c r="P59" s="2176"/>
      <c r="Q59" s="1212"/>
    </row>
    <row r="60" spans="1:17" ht="20.25" customHeight="1">
      <c r="A60" s="1216"/>
      <c r="B60" s="2159" t="s">
        <v>202</v>
      </c>
      <c r="C60" s="2160"/>
      <c r="D60" s="2160"/>
      <c r="E60" s="2160"/>
      <c r="F60" s="2160"/>
      <c r="G60" s="2160"/>
      <c r="H60" s="2160"/>
      <c r="I60" s="2160"/>
      <c r="J60" s="2160"/>
      <c r="K60" s="2160"/>
      <c r="L60" s="2160"/>
      <c r="M60" s="2160"/>
      <c r="N60" s="2160"/>
      <c r="O60" s="2160"/>
      <c r="P60" s="2161"/>
      <c r="Q60" s="1212"/>
    </row>
    <row r="61" spans="1:17" ht="20.25" customHeight="1">
      <c r="A61" s="1216"/>
      <c r="B61" s="2168" t="s">
        <v>405</v>
      </c>
      <c r="C61" s="2169"/>
      <c r="D61" s="2169"/>
      <c r="E61" s="2169"/>
      <c r="F61" s="2169"/>
      <c r="G61" s="2169"/>
      <c r="H61" s="2169"/>
      <c r="I61" s="2169"/>
      <c r="J61" s="2169"/>
      <c r="K61" s="2169"/>
      <c r="L61" s="2169"/>
      <c r="M61" s="2169"/>
      <c r="N61" s="2169"/>
      <c r="O61" s="2169"/>
      <c r="P61" s="2177"/>
      <c r="Q61" s="1212"/>
    </row>
    <row r="62" spans="1:17" ht="20.25" customHeight="1">
      <c r="A62" s="1216"/>
      <c r="B62" s="1251"/>
      <c r="C62" s="1250"/>
      <c r="D62" s="1250"/>
      <c r="E62" s="1250"/>
      <c r="F62" s="1250"/>
      <c r="G62" s="1245"/>
      <c r="H62" s="1245"/>
      <c r="I62" s="1272"/>
      <c r="J62" s="1243"/>
      <c r="K62" s="1243"/>
      <c r="L62" s="1243"/>
      <c r="M62" s="1243"/>
      <c r="N62" s="1243"/>
      <c r="O62" s="1243"/>
      <c r="P62" s="1242"/>
      <c r="Q62" s="1212"/>
    </row>
    <row r="63" spans="1:17" ht="20.25" customHeight="1">
      <c r="A63" s="1216"/>
      <c r="B63" s="1251" t="s">
        <v>203</v>
      </c>
      <c r="C63" s="1250"/>
      <c r="D63" s="1250"/>
      <c r="E63" s="1250"/>
      <c r="F63" s="1250"/>
      <c r="G63" s="1245"/>
      <c r="H63" s="1245"/>
      <c r="I63" s="1272"/>
      <c r="J63" s="1466"/>
      <c r="K63" s="1466"/>
      <c r="L63" s="1466"/>
      <c r="M63" s="1466"/>
      <c r="N63" s="1466"/>
      <c r="O63" s="1466"/>
      <c r="P63" s="1465"/>
      <c r="Q63" s="1212"/>
    </row>
    <row r="64" spans="1:17" ht="20.25" customHeight="1">
      <c r="A64" s="1216"/>
      <c r="B64" s="1239"/>
      <c r="G64" s="1245"/>
      <c r="H64" s="1245"/>
      <c r="I64" s="1219"/>
      <c r="J64" s="1243"/>
      <c r="K64" s="1243"/>
      <c r="L64" s="1243"/>
      <c r="M64" s="1243"/>
      <c r="N64" s="1243"/>
      <c r="O64" s="1243"/>
      <c r="P64" s="1242"/>
      <c r="Q64" s="1212"/>
    </row>
    <row r="65" spans="1:17" ht="23.25" customHeight="1" thickBot="1">
      <c r="A65" s="1216"/>
      <c r="B65" s="1239"/>
      <c r="G65" s="1244"/>
      <c r="H65" s="1244"/>
      <c r="I65" s="1219"/>
      <c r="J65" s="1243"/>
      <c r="K65" s="1243"/>
      <c r="L65" s="1243"/>
      <c r="M65" s="1243"/>
      <c r="N65" s="1243"/>
      <c r="O65" s="1243"/>
      <c r="P65" s="1242"/>
      <c r="Q65" s="1212"/>
    </row>
    <row r="66" spans="1:17">
      <c r="A66" s="1216"/>
      <c r="B66" s="1241"/>
      <c r="C66" s="1240"/>
      <c r="D66" s="1240"/>
      <c r="E66" s="1240"/>
      <c r="F66" s="1240"/>
      <c r="G66" s="1240"/>
      <c r="H66" s="1240"/>
      <c r="I66" s="1240"/>
      <c r="J66" s="1240"/>
      <c r="K66" s="1240"/>
      <c r="L66" s="1240"/>
      <c r="M66" s="1240"/>
      <c r="N66" s="1240"/>
      <c r="O66" s="1240"/>
      <c r="P66" s="1203"/>
      <c r="Q66" s="1212"/>
    </row>
    <row r="67" spans="1:17" ht="19.5" customHeight="1">
      <c r="A67" s="1216"/>
      <c r="B67" s="1239"/>
      <c r="P67" s="1200"/>
      <c r="Q67" s="1212"/>
    </row>
    <row r="68" spans="1:17" ht="22.5" customHeight="1">
      <c r="A68" s="1216"/>
      <c r="B68" s="1239"/>
      <c r="P68" s="1200"/>
      <c r="Q68" s="1212"/>
    </row>
    <row r="69" spans="1:17">
      <c r="A69" s="1216"/>
      <c r="B69" s="1239"/>
      <c r="P69" s="1200"/>
      <c r="Q69" s="1212"/>
    </row>
    <row r="70" spans="1:17">
      <c r="A70" s="1216"/>
      <c r="B70" s="1239"/>
      <c r="P70" s="1200"/>
      <c r="Q70" s="1212"/>
    </row>
    <row r="71" spans="1:17">
      <c r="A71" s="1216"/>
      <c r="B71" s="1239"/>
      <c r="P71" s="1200"/>
      <c r="Q71" s="1212"/>
    </row>
    <row r="72" spans="1:17" ht="40.5" customHeight="1">
      <c r="A72" s="1216"/>
      <c r="B72" s="1238"/>
      <c r="C72" s="1230"/>
      <c r="D72" s="1230"/>
      <c r="E72" s="1230"/>
      <c r="F72" s="1230"/>
      <c r="G72" s="1230"/>
      <c r="H72" s="1230"/>
      <c r="I72" s="1219"/>
      <c r="J72" s="1234"/>
      <c r="K72" s="1234"/>
      <c r="L72" s="1234"/>
      <c r="M72" s="1234"/>
      <c r="N72" s="1234"/>
      <c r="O72" s="1234"/>
      <c r="P72" s="1233"/>
      <c r="Q72" s="1212"/>
    </row>
    <row r="73" spans="1:17" ht="20.25">
      <c r="A73" s="1216"/>
      <c r="B73" s="1237"/>
      <c r="C73" s="1236"/>
      <c r="D73" s="1219"/>
      <c r="E73" s="1219"/>
      <c r="F73" s="1235"/>
      <c r="G73" s="1219"/>
      <c r="H73" s="1219"/>
      <c r="I73" s="1219"/>
      <c r="J73" s="1234"/>
      <c r="K73" s="1234"/>
      <c r="L73" s="1234"/>
      <c r="M73" s="1234"/>
      <c r="N73" s="1234"/>
      <c r="O73" s="1234"/>
      <c r="P73" s="1233"/>
      <c r="Q73" s="1212"/>
    </row>
    <row r="74" spans="1:17" ht="20.25">
      <c r="A74" s="1216"/>
      <c r="B74" s="1232"/>
      <c r="C74" s="1225"/>
      <c r="D74" s="1231"/>
      <c r="E74" s="1231"/>
      <c r="F74" s="1231"/>
      <c r="G74" s="1231"/>
      <c r="H74" s="1231"/>
      <c r="I74" s="1219"/>
      <c r="J74" s="1230"/>
      <c r="K74" s="1195"/>
      <c r="L74" s="1195"/>
      <c r="M74" s="1195"/>
      <c r="N74" s="1195"/>
      <c r="O74" s="1195"/>
      <c r="P74" s="1229"/>
      <c r="Q74" s="1212"/>
    </row>
    <row r="75" spans="1:17" ht="20.25">
      <c r="A75" s="1216"/>
      <c r="B75" s="1226"/>
      <c r="C75" s="1219"/>
      <c r="D75" s="1219"/>
      <c r="E75" s="1219"/>
      <c r="F75" s="1219"/>
      <c r="G75" s="1219"/>
      <c r="H75" s="1219"/>
      <c r="I75" s="1219"/>
      <c r="J75" s="1195"/>
      <c r="K75" s="1195"/>
      <c r="L75" s="1195"/>
      <c r="M75" s="1195"/>
      <c r="N75" s="1195"/>
      <c r="O75" s="1195"/>
      <c r="P75" s="1229"/>
      <c r="Q75" s="1212"/>
    </row>
    <row r="76" spans="1:17" ht="20.25">
      <c r="A76" s="1216"/>
      <c r="B76" s="1226"/>
      <c r="D76" s="1219"/>
      <c r="E76" s="1219"/>
      <c r="F76" s="1219"/>
      <c r="G76" s="1219"/>
      <c r="H76" s="1219"/>
      <c r="I76" s="1219"/>
      <c r="P76" s="1200"/>
      <c r="Q76" s="1212"/>
    </row>
    <row r="77" spans="1:17" ht="20.25" customHeight="1">
      <c r="A77" s="1216"/>
      <c r="B77" s="1226"/>
      <c r="C77" s="1219"/>
      <c r="D77" s="1219"/>
      <c r="E77" s="1219"/>
      <c r="F77" s="1219"/>
      <c r="G77" s="1219"/>
      <c r="H77" s="1219"/>
      <c r="I77" s="1219"/>
      <c r="J77" s="1220"/>
      <c r="N77" s="1218"/>
      <c r="O77" s="1218"/>
      <c r="P77" s="1217"/>
      <c r="Q77" s="1212"/>
    </row>
    <row r="78" spans="1:17" ht="20.25">
      <c r="A78" s="1216"/>
      <c r="B78" s="1228"/>
      <c r="C78" s="1227"/>
      <c r="D78" s="1227"/>
      <c r="E78" s="1227"/>
      <c r="F78" s="1227"/>
      <c r="G78" s="1227"/>
      <c r="H78" s="1227"/>
      <c r="I78" s="1219"/>
      <c r="J78" s="1220"/>
      <c r="K78" s="1219"/>
      <c r="L78" s="1219"/>
      <c r="M78" s="1219"/>
      <c r="N78" s="1218"/>
      <c r="O78" s="1218"/>
      <c r="P78" s="1217"/>
      <c r="Q78" s="1212"/>
    </row>
    <row r="79" spans="1:17" ht="20.25" customHeight="1">
      <c r="A79" s="1216"/>
      <c r="B79" s="1228"/>
      <c r="C79" s="1227"/>
      <c r="D79" s="1227"/>
      <c r="E79" s="1227"/>
      <c r="F79" s="1227"/>
      <c r="G79" s="1227"/>
      <c r="H79" s="1227"/>
      <c r="I79" s="1219"/>
      <c r="J79" s="1220"/>
      <c r="K79" s="1225"/>
      <c r="L79" s="1225"/>
      <c r="M79" s="1219"/>
      <c r="N79" s="1218"/>
      <c r="O79" s="1218"/>
      <c r="P79" s="1217"/>
      <c r="Q79" s="1212"/>
    </row>
    <row r="80" spans="1:17" ht="20.25">
      <c r="A80" s="1216"/>
      <c r="B80" s="1226"/>
      <c r="C80" s="1219"/>
      <c r="D80" s="1219"/>
      <c r="E80" s="1219"/>
      <c r="F80" s="1219"/>
      <c r="G80" s="1219"/>
      <c r="H80" s="1219"/>
      <c r="I80" s="1219"/>
      <c r="J80" s="1220"/>
      <c r="K80" s="1225"/>
      <c r="L80" s="1225"/>
      <c r="M80" s="1219"/>
      <c r="N80" s="1218"/>
      <c r="O80" s="1218"/>
      <c r="P80" s="1217"/>
      <c r="Q80" s="1212"/>
    </row>
    <row r="81" spans="1:17" ht="20.25">
      <c r="A81" s="1216"/>
      <c r="B81" s="1223"/>
      <c r="C81" s="1222"/>
      <c r="D81" s="1222"/>
      <c r="E81" s="1219"/>
      <c r="F81" s="1219"/>
      <c r="G81" s="1224"/>
      <c r="H81" s="1219"/>
      <c r="I81" s="1219"/>
      <c r="J81" s="1220"/>
      <c r="K81" s="1225"/>
      <c r="L81" s="1225"/>
      <c r="M81" s="1219"/>
      <c r="N81" s="1218"/>
      <c r="O81" s="1218"/>
      <c r="P81" s="1217"/>
      <c r="Q81" s="1212"/>
    </row>
    <row r="82" spans="1:17" ht="20.25">
      <c r="A82" s="1216"/>
      <c r="B82" s="1223"/>
      <c r="C82" s="1222"/>
      <c r="D82" s="1222"/>
      <c r="E82" s="1219"/>
      <c r="F82" s="1219"/>
      <c r="G82" s="1224"/>
      <c r="H82" s="1219"/>
      <c r="I82" s="1219"/>
      <c r="J82" s="1220"/>
      <c r="K82" s="1219"/>
      <c r="L82" s="1219"/>
      <c r="M82" s="1219"/>
      <c r="N82" s="1218"/>
      <c r="O82" s="1218"/>
      <c r="P82" s="1217"/>
      <c r="Q82" s="1212"/>
    </row>
    <row r="83" spans="1:17" ht="20.25">
      <c r="A83" s="1216"/>
      <c r="B83" s="1223"/>
      <c r="C83" s="1222"/>
      <c r="D83" s="1222"/>
      <c r="E83" s="1219"/>
      <c r="F83" s="1219"/>
      <c r="G83" s="1221"/>
      <c r="H83" s="1219"/>
      <c r="I83" s="1219"/>
      <c r="J83" s="1220"/>
      <c r="K83" s="1219"/>
      <c r="L83" s="1219"/>
      <c r="M83" s="1219"/>
      <c r="N83" s="1218"/>
      <c r="O83" s="1218"/>
      <c r="P83" s="1217"/>
      <c r="Q83" s="1212"/>
    </row>
    <row r="84" spans="1:17" ht="20.25" customHeight="1" thickBot="1">
      <c r="A84" s="1216"/>
      <c r="B84" s="1215"/>
      <c r="C84" s="1214"/>
      <c r="D84" s="1214"/>
      <c r="E84" s="1207"/>
      <c r="F84" s="1207"/>
      <c r="G84" s="1207"/>
      <c r="H84" s="1207"/>
      <c r="I84" s="1207"/>
      <c r="J84" s="1207"/>
      <c r="K84" s="1207"/>
      <c r="L84" s="1207"/>
      <c r="M84" s="1207"/>
      <c r="N84" s="1207"/>
      <c r="O84" s="1207"/>
      <c r="P84" s="1213"/>
      <c r="Q84" s="1212"/>
    </row>
    <row r="85" spans="1:17" s="1196" customFormat="1" ht="15.75" thickBot="1">
      <c r="A85" s="1202"/>
      <c r="B85" s="1202"/>
      <c r="C85" s="1197"/>
      <c r="D85" s="1197"/>
      <c r="E85" s="1197"/>
      <c r="F85" s="1197"/>
      <c r="G85" s="1197"/>
      <c r="H85" s="1197"/>
      <c r="I85" s="1197"/>
      <c r="J85" s="1197"/>
      <c r="K85" s="1197"/>
      <c r="L85" s="1197"/>
      <c r="M85" s="1197"/>
      <c r="N85" s="1197"/>
      <c r="O85" s="1197"/>
      <c r="P85" s="1209"/>
      <c r="Q85" s="1209"/>
    </row>
    <row r="86" spans="1:17" s="1196" customFormat="1">
      <c r="A86" s="1202"/>
      <c r="B86" s="1900" t="s">
        <v>648</v>
      </c>
      <c r="C86" s="1901"/>
      <c r="D86" s="1901"/>
      <c r="E86" s="1901"/>
      <c r="F86" s="1901"/>
      <c r="G86" s="1901"/>
      <c r="H86" s="1901"/>
      <c r="I86" s="1901"/>
      <c r="J86" s="1901"/>
      <c r="K86" s="1901"/>
      <c r="L86" s="1901"/>
      <c r="M86" s="1901"/>
      <c r="N86" s="1901"/>
      <c r="O86" s="1901"/>
      <c r="P86" s="1902"/>
      <c r="Q86" s="1209"/>
    </row>
    <row r="87" spans="1:17" s="1196" customFormat="1" ht="15.75" thickBot="1">
      <c r="A87" s="1202"/>
      <c r="B87" s="1903"/>
      <c r="C87" s="1904"/>
      <c r="D87" s="1904"/>
      <c r="E87" s="1904"/>
      <c r="F87" s="1904"/>
      <c r="G87" s="1904"/>
      <c r="H87" s="1904"/>
      <c r="I87" s="1904"/>
      <c r="J87" s="1904"/>
      <c r="K87" s="1904"/>
      <c r="L87" s="1904"/>
      <c r="M87" s="1904"/>
      <c r="N87" s="1904"/>
      <c r="O87" s="1904"/>
      <c r="P87" s="1905"/>
      <c r="Q87" s="1209"/>
    </row>
    <row r="88" spans="1:17" s="1196" customFormat="1" ht="21" customHeight="1">
      <c r="A88" s="1202"/>
      <c r="B88" s="2159" t="s">
        <v>205</v>
      </c>
      <c r="C88" s="2160"/>
      <c r="D88" s="2160"/>
      <c r="E88" s="2160"/>
      <c r="F88" s="2160"/>
      <c r="G88" s="2160"/>
      <c r="H88" s="2160"/>
      <c r="I88" s="2160"/>
      <c r="J88" s="2160"/>
      <c r="K88" s="2160"/>
      <c r="L88" s="2160"/>
      <c r="M88" s="2160"/>
      <c r="N88" s="2160"/>
      <c r="O88" s="2160"/>
      <c r="P88" s="2161"/>
      <c r="Q88" s="1209"/>
    </row>
    <row r="89" spans="1:17" s="1196" customFormat="1" ht="21" customHeight="1" thickBot="1">
      <c r="A89" s="1202"/>
      <c r="B89" s="2162" t="s">
        <v>206</v>
      </c>
      <c r="C89" s="2163"/>
      <c r="D89" s="2163"/>
      <c r="E89" s="2163"/>
      <c r="F89" s="2163"/>
      <c r="G89" s="2163"/>
      <c r="H89" s="2163"/>
      <c r="I89" s="2163"/>
      <c r="J89" s="2163"/>
      <c r="K89" s="2163"/>
      <c r="L89" s="2163"/>
      <c r="M89" s="2163"/>
      <c r="N89" s="2163"/>
      <c r="O89" s="2163"/>
      <c r="P89" s="2164"/>
      <c r="Q89" s="1209"/>
    </row>
    <row r="90" spans="1:17" s="1196" customFormat="1">
      <c r="A90" s="1202"/>
      <c r="B90" s="1202"/>
      <c r="C90" s="1197"/>
      <c r="D90" s="1197"/>
      <c r="E90" s="1197"/>
      <c r="F90" s="1197"/>
      <c r="G90" s="1197"/>
      <c r="H90" s="1197"/>
      <c r="I90" s="1197"/>
      <c r="J90" s="1197"/>
      <c r="K90" s="1197"/>
      <c r="L90" s="1197"/>
      <c r="M90" s="1197"/>
      <c r="N90" s="1197"/>
      <c r="O90" s="1197"/>
      <c r="P90" s="1209"/>
      <c r="Q90" s="1209"/>
    </row>
    <row r="91" spans="1:17" s="1196" customFormat="1">
      <c r="A91" s="1202"/>
      <c r="B91" s="1202"/>
      <c r="C91" s="1197"/>
      <c r="D91" s="1197"/>
      <c r="E91" s="1197"/>
      <c r="F91" s="1197"/>
      <c r="G91" s="1197"/>
      <c r="H91" s="1197"/>
      <c r="I91" s="1197"/>
      <c r="J91" s="1197"/>
      <c r="K91" s="1197"/>
      <c r="L91" s="1197"/>
      <c r="M91" s="1197"/>
      <c r="N91" s="1197"/>
      <c r="O91" s="1197"/>
      <c r="P91" s="1209"/>
      <c r="Q91" s="1209"/>
    </row>
    <row r="92" spans="1:17" s="1196" customFormat="1">
      <c r="A92" s="1202"/>
      <c r="B92" s="1202"/>
      <c r="C92" s="1197"/>
      <c r="D92" s="1197"/>
      <c r="E92" s="1197"/>
      <c r="F92" s="1197"/>
      <c r="G92" s="1197"/>
      <c r="H92" s="1197"/>
      <c r="I92" s="1197"/>
      <c r="J92" s="1197"/>
      <c r="K92" s="1197"/>
      <c r="L92" s="1197"/>
      <c r="M92" s="1197"/>
      <c r="N92" s="1197"/>
      <c r="O92" s="1197"/>
      <c r="P92" s="1209"/>
      <c r="Q92" s="1209"/>
    </row>
    <row r="93" spans="1:17" s="1196" customFormat="1">
      <c r="A93" s="1202"/>
      <c r="B93" s="1202"/>
      <c r="C93" s="1197"/>
      <c r="D93" s="1197"/>
      <c r="E93" s="1197"/>
      <c r="F93" s="1197"/>
      <c r="G93" s="1197"/>
      <c r="H93" s="1197"/>
      <c r="I93" s="1197"/>
      <c r="J93" s="1197"/>
      <c r="K93" s="1197"/>
      <c r="L93" s="1197"/>
      <c r="M93" s="1197"/>
      <c r="N93" s="1197"/>
      <c r="O93" s="1197"/>
      <c r="P93" s="1209"/>
      <c r="Q93" s="1209"/>
    </row>
    <row r="94" spans="1:17" s="1196" customFormat="1">
      <c r="A94" s="1202"/>
      <c r="B94" s="1202"/>
      <c r="C94" s="1197"/>
      <c r="D94" s="1197"/>
      <c r="E94" s="1197"/>
      <c r="F94" s="1197"/>
      <c r="G94" s="1197"/>
      <c r="H94" s="1197"/>
      <c r="I94" s="1197"/>
      <c r="J94" s="1197"/>
      <c r="K94" s="1197"/>
      <c r="L94" s="1197"/>
      <c r="M94" s="1197"/>
      <c r="N94" s="1197"/>
      <c r="O94" s="1197"/>
      <c r="P94" s="1209"/>
      <c r="Q94" s="1209"/>
    </row>
    <row r="95" spans="1:17" s="1196" customFormat="1">
      <c r="A95" s="1202"/>
      <c r="B95" s="1202"/>
      <c r="C95" s="1197"/>
      <c r="D95" s="1197"/>
      <c r="E95" s="1197"/>
      <c r="F95" s="1197"/>
      <c r="G95" s="1197"/>
      <c r="H95" s="1197"/>
      <c r="I95" s="1197"/>
      <c r="J95" s="1197"/>
      <c r="K95" s="1197"/>
      <c r="L95" s="1197"/>
      <c r="M95" s="1197"/>
      <c r="N95" s="1197"/>
      <c r="O95" s="1197"/>
      <c r="P95" s="1209"/>
      <c r="Q95" s="1209"/>
    </row>
    <row r="96" spans="1:17" s="1196" customFormat="1">
      <c r="A96" s="1202"/>
      <c r="B96" s="1202"/>
      <c r="C96" s="1197"/>
      <c r="D96" s="1197"/>
      <c r="E96" s="1197"/>
      <c r="F96" s="1197"/>
      <c r="G96" s="1197"/>
      <c r="H96" s="1197"/>
      <c r="I96" s="1197"/>
      <c r="J96" s="1197"/>
      <c r="K96" s="1197"/>
      <c r="L96" s="1197"/>
      <c r="M96" s="1197"/>
      <c r="N96" s="1197"/>
      <c r="O96" s="1197"/>
      <c r="P96" s="1209"/>
      <c r="Q96" s="1209"/>
    </row>
    <row r="97" spans="1:17" s="1196" customFormat="1" ht="15.75" thickBot="1">
      <c r="A97" s="1202"/>
      <c r="B97" s="1199"/>
      <c r="C97" s="1211"/>
      <c r="D97" s="1211"/>
      <c r="E97" s="1211"/>
      <c r="F97" s="1211"/>
      <c r="G97" s="1211"/>
      <c r="H97" s="1211"/>
      <c r="I97" s="1211"/>
      <c r="J97" s="1211"/>
      <c r="K97" s="1211"/>
      <c r="L97" s="1211"/>
      <c r="M97" s="1211"/>
      <c r="N97" s="1211"/>
      <c r="O97" s="1211"/>
      <c r="P97" s="1210"/>
      <c r="Q97" s="1209"/>
    </row>
    <row r="98" spans="1:17" ht="21" thickBot="1">
      <c r="A98" s="1208"/>
      <c r="B98" s="1207"/>
      <c r="C98" s="1207"/>
      <c r="D98" s="1207"/>
      <c r="E98" s="1207"/>
      <c r="F98" s="1207"/>
      <c r="G98" s="1207"/>
      <c r="H98" s="1207"/>
      <c r="I98" s="1207"/>
      <c r="J98" s="1207"/>
      <c r="K98" s="1207"/>
      <c r="L98" s="1207"/>
      <c r="M98" s="1207"/>
      <c r="N98" s="1207"/>
      <c r="O98" s="1207"/>
      <c r="P98" s="1207"/>
      <c r="Q98" s="1206"/>
    </row>
    <row r="99" spans="1:17" ht="15" customHeight="1">
      <c r="A99" s="1205"/>
      <c r="B99" s="2165" t="s">
        <v>207</v>
      </c>
      <c r="C99" s="2165"/>
      <c r="D99" s="2165"/>
      <c r="E99" s="2165"/>
      <c r="F99" s="2165"/>
      <c r="G99" s="2165"/>
      <c r="H99" s="2165"/>
      <c r="I99" s="2165"/>
      <c r="J99" s="2165"/>
      <c r="K99" s="2165"/>
      <c r="L99" s="2165"/>
      <c r="M99" s="2165"/>
      <c r="N99" s="2165"/>
      <c r="O99" s="2165"/>
      <c r="P99" s="2165"/>
      <c r="Q99" s="1203"/>
    </row>
    <row r="100" spans="1:17">
      <c r="A100" s="1202"/>
      <c r="B100" s="2166"/>
      <c r="C100" s="2166"/>
      <c r="D100" s="2166"/>
      <c r="E100" s="2166"/>
      <c r="F100" s="2166"/>
      <c r="G100" s="2166"/>
      <c r="H100" s="2166"/>
      <c r="I100" s="2166"/>
      <c r="J100" s="2166"/>
      <c r="K100" s="2166"/>
      <c r="L100" s="2166"/>
      <c r="M100" s="2166"/>
      <c r="N100" s="2166"/>
      <c r="O100" s="2166"/>
      <c r="P100" s="2166"/>
      <c r="Q100" s="1200"/>
    </row>
    <row r="101" spans="1:17">
      <c r="A101" s="1202"/>
      <c r="B101" s="2166"/>
      <c r="C101" s="2166"/>
      <c r="D101" s="2166"/>
      <c r="E101" s="2166"/>
      <c r="F101" s="2166"/>
      <c r="G101" s="2166"/>
      <c r="H101" s="2166"/>
      <c r="I101" s="2166"/>
      <c r="J101" s="2166"/>
      <c r="K101" s="2166"/>
      <c r="L101" s="2166"/>
      <c r="M101" s="2166"/>
      <c r="N101" s="2166"/>
      <c r="O101" s="2166"/>
      <c r="P101" s="2166"/>
      <c r="Q101" s="1200"/>
    </row>
    <row r="102" spans="1:17" ht="15.75" thickBot="1">
      <c r="A102" s="1199"/>
      <c r="B102" s="2167"/>
      <c r="C102" s="2167"/>
      <c r="D102" s="2167"/>
      <c r="E102" s="2167"/>
      <c r="F102" s="2167"/>
      <c r="G102" s="2167"/>
      <c r="H102" s="2167"/>
      <c r="I102" s="2167"/>
      <c r="J102" s="2167"/>
      <c r="K102" s="2167"/>
      <c r="L102" s="2167"/>
      <c r="M102" s="2167"/>
      <c r="N102" s="2167"/>
      <c r="O102" s="2167"/>
      <c r="P102" s="2167"/>
      <c r="Q102" s="1198"/>
    </row>
  </sheetData>
  <mergeCells count="52">
    <mergeCell ref="B99:P102"/>
    <mergeCell ref="B54:C54"/>
    <mergeCell ref="F54:G54"/>
    <mergeCell ref="B55:C55"/>
    <mergeCell ref="F55:G55"/>
    <mergeCell ref="B56:H56"/>
    <mergeCell ref="B59:P59"/>
    <mergeCell ref="B60:P60"/>
    <mergeCell ref="B61:P61"/>
    <mergeCell ref="B86:P87"/>
    <mergeCell ref="B88:P88"/>
    <mergeCell ref="B89:P89"/>
    <mergeCell ref="B53:C53"/>
    <mergeCell ref="F53:G53"/>
    <mergeCell ref="B43:D43"/>
    <mergeCell ref="F43:H43"/>
    <mergeCell ref="J43:P43"/>
    <mergeCell ref="B44:H44"/>
    <mergeCell ref="J44:P44"/>
    <mergeCell ref="B45:H45"/>
    <mergeCell ref="B49:H49"/>
    <mergeCell ref="B50:H50"/>
    <mergeCell ref="B51:H51"/>
    <mergeCell ref="B52:C52"/>
    <mergeCell ref="F52:G52"/>
    <mergeCell ref="B42:D42"/>
    <mergeCell ref="F42:H42"/>
    <mergeCell ref="B29:H29"/>
    <mergeCell ref="J29:P29"/>
    <mergeCell ref="J30:P38"/>
    <mergeCell ref="G31:H31"/>
    <mergeCell ref="G32:H32"/>
    <mergeCell ref="G33:H33"/>
    <mergeCell ref="G34:H34"/>
    <mergeCell ref="B36:H36"/>
    <mergeCell ref="B40:H40"/>
    <mergeCell ref="J40:P40"/>
    <mergeCell ref="B41:D41"/>
    <mergeCell ref="F41:H41"/>
    <mergeCell ref="J41:P41"/>
    <mergeCell ref="J22:K22"/>
    <mergeCell ref="L2:N2"/>
    <mergeCell ref="O2:P2"/>
    <mergeCell ref="N3:O3"/>
    <mergeCell ref="O4:P4"/>
    <mergeCell ref="O5:P5"/>
    <mergeCell ref="N6:P6"/>
    <mergeCell ref="N7:P8"/>
    <mergeCell ref="A12:Q13"/>
    <mergeCell ref="J16:K16"/>
    <mergeCell ref="J18:K18"/>
    <mergeCell ref="J20:K20"/>
  </mergeCells>
  <conditionalFormatting sqref="P17">
    <cfRule type="cellIs" dxfId="11" priority="14" operator="lessThan">
      <formula>0</formula>
    </cfRule>
    <cfRule type="cellIs" dxfId="10" priority="15" operator="equal">
      <formula>0</formula>
    </cfRule>
    <cfRule type="cellIs" dxfId="9" priority="16" operator="greaterThan">
      <formula>0</formula>
    </cfRule>
  </conditionalFormatting>
  <conditionalFormatting sqref="P19">
    <cfRule type="cellIs" dxfId="8" priority="11" operator="lessThan">
      <formula>0</formula>
    </cfRule>
    <cfRule type="cellIs" dxfId="7" priority="12" operator="equal">
      <formula>0</formula>
    </cfRule>
    <cfRule type="cellIs" dxfId="6" priority="13" operator="greaterThan">
      <formula>0</formula>
    </cfRule>
  </conditionalFormatting>
  <conditionalFormatting sqref="P21">
    <cfRule type="cellIs" dxfId="5" priority="8" operator="lessThan">
      <formula>0</formula>
    </cfRule>
    <cfRule type="cellIs" dxfId="4" priority="9" operator="equal">
      <formula>0</formula>
    </cfRule>
    <cfRule type="cellIs" dxfId="3" priority="10" operator="greaterThan">
      <formula>0</formula>
    </cfRule>
  </conditionalFormatting>
  <conditionalFormatting sqref="P23">
    <cfRule type="cellIs" dxfId="2" priority="2" operator="lessThan">
      <formula>0</formula>
    </cfRule>
    <cfRule type="cellIs" dxfId="1" priority="3" operator="equal">
      <formula>0</formula>
    </cfRule>
    <cfRule type="cellIs" dxfId="0" priority="4" operator="greaterThan">
      <formula>0</formula>
    </cfRule>
  </conditionalFormatting>
  <hyperlinks>
    <hyperlink ref="J30:P38" r:id="rId1" display="AMC selection can be made at: https://www.thelender.com/appraisals/" xr:uid="{962A79BF-C5F4-4100-A116-A3A876964EEA}"/>
    <hyperlink ref="B45:H45" r:id="rId2" display="Fee Sheet Link" xr:uid="{63E773CD-618C-4662-9B64-2B498CC0E5DF}"/>
  </hyperlinks>
  <printOptions horizontalCentered="1"/>
  <pageMargins left="0.7" right="0.7" top="0.75" bottom="0.75" header="0.3" footer="0.3"/>
  <pageSetup paperSize="5" scale="47" fitToHeight="9" orientation="portrait" r:id="rId3"/>
  <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FF200C26-EFEB-4E73-AF59-248EF360F31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O17</xm:sqref>
        </x14:conditionalFormatting>
        <x14:conditionalFormatting xmlns:xm="http://schemas.microsoft.com/office/excel/2006/main">
          <x14:cfRule type="iconSet" priority="6" id="{8A886F63-81F5-4250-BC3B-6FBB86A6280E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O19</xm:sqref>
        </x14:conditionalFormatting>
        <x14:conditionalFormatting xmlns:xm="http://schemas.microsoft.com/office/excel/2006/main">
          <x14:cfRule type="iconSet" priority="7" id="{2AA52DA0-60B8-4BE4-98CE-857985630B1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O21</xm:sqref>
        </x14:conditionalFormatting>
        <x14:conditionalFormatting xmlns:xm="http://schemas.microsoft.com/office/excel/2006/main">
          <x14:cfRule type="iconSet" priority="1" id="{9BC4CEE4-09E0-495B-8930-E09FDF82235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O23</xm:sqref>
        </x14:conditionalFormatting>
      </x14:conditionalFormatting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13111-0151-4878-B792-B1BDBAEDDEB8}">
  <sheetPr codeName="Sheet36">
    <tabColor rgb="FF00B050"/>
  </sheetPr>
  <dimension ref="A1:Q131"/>
  <sheetViews>
    <sheetView view="pageBreakPreview" topLeftCell="A27" zoomScale="90" zoomScaleNormal="100" zoomScaleSheetLayoutView="90" workbookViewId="0">
      <selection activeCell="N47" sqref="N47"/>
    </sheetView>
  </sheetViews>
  <sheetFormatPr defaultRowHeight="15"/>
  <cols>
    <col min="1" max="1" width="3.5703125" style="1197" customWidth="1"/>
    <col min="2" max="2" width="17.7109375" style="1196" customWidth="1"/>
    <col min="3" max="4" width="13.7109375" style="1196" customWidth="1"/>
    <col min="5" max="5" width="1.5703125" style="1196" customWidth="1"/>
    <col min="6" max="6" width="13.85546875" style="1196" customWidth="1"/>
    <col min="7" max="8" width="13.7109375" style="1196" customWidth="1"/>
    <col min="9" max="9" width="1.5703125" style="1196" customWidth="1"/>
    <col min="10" max="11" width="13.7109375" style="1196" customWidth="1"/>
    <col min="12" max="12" width="16.5703125" style="1196" customWidth="1"/>
    <col min="13" max="13" width="1.42578125" style="1196" customWidth="1"/>
    <col min="14" max="16" width="13.7109375" style="1196" customWidth="1"/>
    <col min="17" max="17" width="2" style="1196" customWidth="1"/>
    <col min="18" max="16384" width="9.140625" style="1195"/>
  </cols>
  <sheetData>
    <row r="1" spans="1:17" s="1196" customFormat="1">
      <c r="A1" s="1434"/>
      <c r="B1" s="1204"/>
      <c r="C1" s="1204"/>
      <c r="D1" s="1204"/>
      <c r="E1" s="1204"/>
      <c r="F1" s="1204"/>
      <c r="G1" s="1204"/>
      <c r="H1" s="1204"/>
      <c r="I1" s="1204"/>
      <c r="J1" s="1204"/>
      <c r="K1" s="1204"/>
      <c r="L1" s="1204"/>
      <c r="M1" s="1204"/>
      <c r="N1" s="1204"/>
      <c r="O1" s="1204"/>
      <c r="P1" s="1204"/>
      <c r="Q1" s="1433"/>
    </row>
    <row r="2" spans="1:17" s="1196" customFormat="1">
      <c r="A2" s="1345"/>
      <c r="B2" s="1201"/>
      <c r="C2" s="1201"/>
      <c r="D2" s="1201"/>
      <c r="E2" s="1201"/>
      <c r="F2" s="1201"/>
      <c r="G2" s="1201"/>
      <c r="H2" s="1201"/>
      <c r="I2" s="1201"/>
      <c r="J2" s="1201"/>
      <c r="K2" s="1201"/>
      <c r="L2" s="1197" t="s">
        <v>383</v>
      </c>
      <c r="M2" s="1197"/>
      <c r="N2" s="1197"/>
      <c r="O2" s="1899">
        <f ca="1">NOW()</f>
        <v>45933.35966840278</v>
      </c>
      <c r="P2" s="1899"/>
      <c r="Q2" s="1342"/>
    </row>
    <row r="3" spans="1:17" s="1196" customFormat="1">
      <c r="A3" s="1345"/>
      <c r="B3" s="1201"/>
      <c r="C3" s="1201"/>
      <c r="D3" s="1201"/>
      <c r="E3" s="1201"/>
      <c r="F3" s="1201"/>
      <c r="G3" s="1201"/>
      <c r="H3" s="1201"/>
      <c r="I3" s="1201"/>
      <c r="J3" s="1201"/>
      <c r="K3" s="1201"/>
      <c r="L3" s="1201"/>
      <c r="M3" s="1201"/>
      <c r="N3" s="1898" t="s">
        <v>699</v>
      </c>
      <c r="O3" s="1898"/>
      <c r="P3" s="1898"/>
      <c r="Q3" s="1342"/>
    </row>
    <row r="4" spans="1:17" s="1196" customFormat="1">
      <c r="A4" s="1345"/>
      <c r="B4" s="1201"/>
      <c r="C4" s="1201"/>
      <c r="D4" s="1201"/>
      <c r="E4" s="1201"/>
      <c r="F4" s="1201"/>
      <c r="G4" s="1201"/>
      <c r="H4" s="1201"/>
      <c r="I4" s="1201"/>
      <c r="J4" s="1201"/>
      <c r="K4" s="1201"/>
      <c r="L4" s="1201"/>
      <c r="M4" s="1201"/>
      <c r="N4" s="1201"/>
      <c r="O4" s="1197"/>
      <c r="P4" s="1197"/>
      <c r="Q4" s="1342"/>
    </row>
    <row r="5" spans="1:17" s="1196" customFormat="1">
      <c r="A5" s="1345"/>
      <c r="B5" s="1201"/>
      <c r="C5" s="1201"/>
      <c r="D5" s="1201"/>
      <c r="E5" s="1201"/>
      <c r="F5" s="1201"/>
      <c r="G5" s="1201"/>
      <c r="H5" s="1201"/>
      <c r="I5" s="1201"/>
      <c r="J5" s="1201"/>
      <c r="K5" s="1201"/>
      <c r="L5" s="1201"/>
      <c r="M5" s="1201"/>
      <c r="N5" s="1201"/>
      <c r="O5" s="1898" t="s">
        <v>197</v>
      </c>
      <c r="P5" s="1898"/>
      <c r="Q5" s="1342"/>
    </row>
    <row r="6" spans="1:17" s="1196" customFormat="1">
      <c r="A6" s="1345"/>
      <c r="B6" s="1201"/>
      <c r="C6" s="1201"/>
      <c r="D6" s="1201"/>
      <c r="E6" s="1201"/>
      <c r="F6" s="1201"/>
      <c r="G6" s="1201"/>
      <c r="H6" s="1201"/>
      <c r="I6" s="1201"/>
      <c r="J6" s="1201"/>
      <c r="K6" s="1201"/>
      <c r="L6" s="1201"/>
      <c r="M6" s="1201"/>
      <c r="N6" s="1201"/>
      <c r="O6" s="1201"/>
      <c r="P6" s="1201"/>
      <c r="Q6" s="1342"/>
    </row>
    <row r="7" spans="1:17" s="1196" customFormat="1">
      <c r="A7" s="1345"/>
      <c r="B7" s="1201"/>
      <c r="C7" s="1201"/>
      <c r="D7" s="1201"/>
      <c r="E7" s="1201"/>
      <c r="F7" s="1201"/>
      <c r="G7" s="1201"/>
      <c r="H7" s="1201"/>
      <c r="I7" s="1201"/>
      <c r="J7" s="1201"/>
      <c r="K7" s="1201"/>
      <c r="L7" s="1201"/>
      <c r="M7" s="1201"/>
      <c r="N7" s="1201"/>
      <c r="O7" s="1201"/>
      <c r="P7" s="1201"/>
      <c r="Q7" s="1342"/>
    </row>
    <row r="8" spans="1:17" s="1196" customFormat="1">
      <c r="A8" s="1202"/>
      <c r="B8" s="1197"/>
      <c r="C8" s="1197"/>
      <c r="D8" s="1197"/>
      <c r="E8" s="1197"/>
      <c r="F8" s="1197"/>
      <c r="G8" s="1197"/>
      <c r="H8" s="1197"/>
      <c r="I8" s="1197"/>
      <c r="J8" s="1197"/>
      <c r="K8" s="1197"/>
      <c r="L8" s="1197"/>
      <c r="M8" s="1197"/>
      <c r="N8" s="1197"/>
      <c r="O8" s="1197"/>
      <c r="P8" s="1197"/>
      <c r="Q8" s="1432"/>
    </row>
    <row r="9" spans="1:17" s="1196" customFormat="1" ht="15.75" thickBot="1">
      <c r="A9" s="1345"/>
      <c r="B9" s="1408"/>
      <c r="C9" s="1408"/>
      <c r="D9" s="1408"/>
      <c r="E9" s="1408"/>
      <c r="F9" s="1408"/>
      <c r="G9" s="1408"/>
      <c r="H9" s="1408"/>
      <c r="I9" s="1408"/>
      <c r="J9" s="1408"/>
      <c r="K9" s="1408"/>
      <c r="L9" s="1408"/>
      <c r="M9" s="1408"/>
      <c r="N9" s="1408"/>
      <c r="P9" s="1381"/>
      <c r="Q9" s="1431"/>
    </row>
    <row r="10" spans="1:17" s="1196" customFormat="1" ht="14.25" customHeight="1">
      <c r="A10" s="1900" t="s">
        <v>738</v>
      </c>
      <c r="B10" s="1901"/>
      <c r="C10" s="1901"/>
      <c r="D10" s="1901"/>
      <c r="E10" s="1901"/>
      <c r="F10" s="1901"/>
      <c r="G10" s="1901"/>
      <c r="H10" s="1901"/>
      <c r="I10" s="1901"/>
      <c r="J10" s="1901"/>
      <c r="K10" s="1901"/>
      <c r="L10" s="1901"/>
      <c r="M10" s="1901"/>
      <c r="N10" s="1901"/>
      <c r="O10" s="1901"/>
      <c r="P10" s="1901"/>
      <c r="Q10" s="1902"/>
    </row>
    <row r="11" spans="1:17" s="1196" customFormat="1" ht="15" customHeight="1" thickBot="1">
      <c r="A11" s="1903"/>
      <c r="B11" s="1904"/>
      <c r="C11" s="1904"/>
      <c r="D11" s="1904"/>
      <c r="E11" s="1904"/>
      <c r="F11" s="1904"/>
      <c r="G11" s="1904"/>
      <c r="H11" s="1904"/>
      <c r="I11" s="1904"/>
      <c r="J11" s="1904"/>
      <c r="K11" s="1904"/>
      <c r="L11" s="1904"/>
      <c r="M11" s="1904"/>
      <c r="N11" s="1904"/>
      <c r="O11" s="1904"/>
      <c r="P11" s="1904"/>
      <c r="Q11" s="1905"/>
    </row>
    <row r="12" spans="1:17" s="1196" customFormat="1">
      <c r="A12" s="1430"/>
      <c r="B12" s="1565"/>
      <c r="C12" s="2310" t="s">
        <v>506</v>
      </c>
      <c r="D12" s="2311"/>
      <c r="E12" s="1428"/>
      <c r="F12" s="1428"/>
      <c r="G12" s="1429"/>
      <c r="H12" s="1428"/>
      <c r="I12" s="1428"/>
      <c r="J12" s="1428"/>
      <c r="K12" s="1428"/>
      <c r="L12" s="1428"/>
      <c r="M12" s="1428"/>
      <c r="N12" s="1428"/>
      <c r="O12" s="1240"/>
      <c r="P12" s="1427"/>
      <c r="Q12" s="1426"/>
    </row>
    <row r="13" spans="1:17" s="1196" customFormat="1" ht="15.75" thickBot="1">
      <c r="A13" s="1409"/>
      <c r="B13" s="1566" t="s">
        <v>246</v>
      </c>
      <c r="C13" s="1313" t="s">
        <v>613</v>
      </c>
      <c r="D13" s="1504" t="s">
        <v>447</v>
      </c>
      <c r="E13" s="1197"/>
      <c r="F13" s="1197"/>
      <c r="I13" s="1201"/>
      <c r="J13" s="1344" t="s">
        <v>697</v>
      </c>
      <c r="K13" s="1343"/>
      <c r="L13" s="1343"/>
      <c r="M13" s="1201"/>
      <c r="N13" s="1344" t="s">
        <v>696</v>
      </c>
      <c r="O13" s="1"/>
      <c r="Q13" s="1342"/>
    </row>
    <row r="14" spans="1:17" s="1196" customFormat="1">
      <c r="A14" s="1409"/>
      <c r="B14" s="1455">
        <v>7.4989999999999997</v>
      </c>
      <c r="C14" s="1422"/>
      <c r="D14" s="1537"/>
      <c r="E14" s="1558"/>
      <c r="F14" s="1558"/>
      <c r="I14" s="1201"/>
      <c r="J14" s="1836" t="s">
        <v>110</v>
      </c>
      <c r="K14" s="2272"/>
      <c r="L14" s="1421" t="s">
        <v>6</v>
      </c>
      <c r="M14" s="1201"/>
      <c r="N14" s="1871" t="s">
        <v>718</v>
      </c>
      <c r="O14" s="1872"/>
      <c r="P14" s="1417">
        <v>0</v>
      </c>
      <c r="Q14" s="1342"/>
    </row>
    <row r="15" spans="1:17" s="1196" customFormat="1" ht="15.75" thickBot="1">
      <c r="A15" s="1409"/>
      <c r="B15" s="1455">
        <v>7.6239999999999997</v>
      </c>
      <c r="C15" s="1398"/>
      <c r="D15" s="1397"/>
      <c r="E15" s="1567"/>
      <c r="F15" s="1558"/>
      <c r="I15" s="1201"/>
      <c r="J15" s="1913" t="s">
        <v>112</v>
      </c>
      <c r="K15" s="1914"/>
      <c r="L15" s="1416">
        <v>100</v>
      </c>
      <c r="M15" s="1201"/>
      <c r="N15" s="1896" t="s">
        <v>695</v>
      </c>
      <c r="O15" s="1991"/>
      <c r="P15" s="1419">
        <v>-0.375</v>
      </c>
      <c r="Q15" s="1342"/>
    </row>
    <row r="16" spans="1:17" s="1196" customFormat="1">
      <c r="A16" s="1409"/>
      <c r="B16" s="1455">
        <v>7.7489999999999997</v>
      </c>
      <c r="C16" s="1398"/>
      <c r="D16" s="1397"/>
      <c r="E16" s="1567"/>
      <c r="F16" s="1558"/>
      <c r="I16" s="1201"/>
      <c r="J16" s="1913" t="s">
        <v>113</v>
      </c>
      <c r="K16" s="1914"/>
      <c r="L16" s="1416">
        <v>100</v>
      </c>
      <c r="M16" s="1201"/>
      <c r="Q16" s="1342"/>
    </row>
    <row r="17" spans="1:17" s="1196" customFormat="1" ht="15.75" thickBot="1">
      <c r="A17" s="1409"/>
      <c r="B17" s="1455">
        <v>7.8739999999999997</v>
      </c>
      <c r="C17" s="1398"/>
      <c r="D17" s="1397"/>
      <c r="E17" s="1567"/>
      <c r="F17" s="1558"/>
      <c r="I17" s="1201"/>
      <c r="J17" s="1913" t="s">
        <v>7</v>
      </c>
      <c r="K17" s="1914"/>
      <c r="L17" s="1416">
        <v>100</v>
      </c>
      <c r="M17" s="1201"/>
      <c r="N17" s="2257" t="s">
        <v>693</v>
      </c>
      <c r="O17" s="2257"/>
      <c r="P17" s="2257"/>
      <c r="Q17" s="1342"/>
    </row>
    <row r="18" spans="1:17" s="1196" customFormat="1">
      <c r="A18" s="1409"/>
      <c r="B18" s="1455">
        <v>7.9989999999999997</v>
      </c>
      <c r="C18" s="1398"/>
      <c r="D18" s="1397"/>
      <c r="E18" s="1567"/>
      <c r="F18" s="1558"/>
      <c r="I18" s="1201"/>
      <c r="J18" s="1913" t="s">
        <v>9</v>
      </c>
      <c r="K18" s="1914"/>
      <c r="L18" s="1416">
        <v>100</v>
      </c>
      <c r="M18" s="1201"/>
      <c r="N18" s="1871" t="s">
        <v>692</v>
      </c>
      <c r="O18" s="1872"/>
      <c r="P18" s="1417">
        <v>-0.125</v>
      </c>
      <c r="Q18" s="1342"/>
    </row>
    <row r="19" spans="1:17" s="1196" customFormat="1">
      <c r="A19" s="1409"/>
      <c r="B19" s="1455">
        <v>8.1240000000000006</v>
      </c>
      <c r="C19" s="1398"/>
      <c r="D19" s="1397"/>
      <c r="E19" s="1567"/>
      <c r="F19" s="1558"/>
      <c r="I19" s="1201"/>
      <c r="J19" s="1913" t="s">
        <v>11</v>
      </c>
      <c r="K19" s="1914"/>
      <c r="L19" s="1416">
        <v>99.3</v>
      </c>
      <c r="M19" s="1201"/>
      <c r="N19" s="2258" t="s">
        <v>691</v>
      </c>
      <c r="O19" s="2259"/>
      <c r="P19" s="1415">
        <v>-0.25</v>
      </c>
      <c r="Q19" s="1342"/>
    </row>
    <row r="20" spans="1:17" s="1196" customFormat="1" ht="15.75" thickBot="1">
      <c r="A20" s="1409"/>
      <c r="B20" s="1455">
        <v>8.2490000000000006</v>
      </c>
      <c r="C20" s="1398"/>
      <c r="D20" s="1397"/>
      <c r="E20" s="1567"/>
      <c r="F20" s="1558"/>
      <c r="G20" s="1201"/>
      <c r="H20" s="1201"/>
      <c r="I20" s="1201"/>
      <c r="J20" s="1873" t="s">
        <v>114</v>
      </c>
      <c r="K20" s="1874"/>
      <c r="L20" s="1414">
        <v>98.3</v>
      </c>
      <c r="M20" s="1201"/>
      <c r="N20" s="1981" t="s">
        <v>690</v>
      </c>
      <c r="O20" s="2240"/>
      <c r="P20" s="1412">
        <v>-0.375</v>
      </c>
      <c r="Q20" s="1342"/>
    </row>
    <row r="21" spans="1:17" s="1196" customFormat="1" ht="15.75" thickBot="1">
      <c r="A21" s="1409"/>
      <c r="B21" s="1455">
        <v>8.3740000000000006</v>
      </c>
      <c r="C21" s="1398"/>
      <c r="D21" s="1397"/>
      <c r="E21" s="1567"/>
      <c r="F21" s="1558"/>
      <c r="G21" s="1201"/>
      <c r="H21" s="1201"/>
      <c r="I21" s="1201"/>
      <c r="J21" s="1411"/>
      <c r="K21" s="1411"/>
      <c r="L21" s="1353"/>
      <c r="M21" s="1201"/>
      <c r="N21" s="2241" t="s">
        <v>689</v>
      </c>
      <c r="O21" s="2242"/>
      <c r="P21" s="1410">
        <v>-0.5</v>
      </c>
      <c r="Q21" s="1342"/>
    </row>
    <row r="22" spans="1:17" s="1196" customFormat="1">
      <c r="A22" s="1409"/>
      <c r="B22" s="1455">
        <v>8.4990000000000006</v>
      </c>
      <c r="C22" s="1398"/>
      <c r="D22" s="1397"/>
      <c r="E22" s="1567"/>
      <c r="F22" s="1558"/>
      <c r="G22" s="1408"/>
      <c r="I22" s="1344"/>
      <c r="J22" s="1343"/>
      <c r="K22" s="1343"/>
      <c r="M22" s="1344"/>
      <c r="Q22" s="1342"/>
    </row>
    <row r="23" spans="1:17" s="1196" customFormat="1" ht="15.75" thickBot="1">
      <c r="A23" s="1345"/>
      <c r="B23" s="1455">
        <v>8.6240000000000006</v>
      </c>
      <c r="C23" s="1398"/>
      <c r="D23" s="1397"/>
      <c r="E23" s="1567"/>
      <c r="F23" s="1558"/>
      <c r="G23" s="1408"/>
      <c r="I23" s="1344"/>
      <c r="J23" s="1344"/>
      <c r="L23" s="1201"/>
      <c r="M23" s="1344"/>
      <c r="N23" s="1344" t="s">
        <v>687</v>
      </c>
      <c r="O23" s="1343"/>
      <c r="P23" s="1343"/>
      <c r="Q23" s="1342"/>
    </row>
    <row r="24" spans="1:17" s="1196" customFormat="1" ht="14.25" customHeight="1">
      <c r="A24" s="1345"/>
      <c r="B24" s="1455">
        <v>8.7490000000000006</v>
      </c>
      <c r="C24" s="1398"/>
      <c r="D24" s="1397"/>
      <c r="E24" s="1567"/>
      <c r="F24" s="1558"/>
      <c r="G24" s="1408"/>
      <c r="I24" s="1344"/>
      <c r="J24" s="1311"/>
      <c r="K24" s="1569"/>
      <c r="L24" s="1569"/>
      <c r="M24" s="1344"/>
      <c r="N24" s="2260" t="s">
        <v>301</v>
      </c>
      <c r="O24" s="1996"/>
      <c r="P24" s="2261"/>
      <c r="Q24" s="1342"/>
    </row>
    <row r="25" spans="1:17" s="1196" customFormat="1">
      <c r="A25" s="1345"/>
      <c r="B25" s="1455">
        <v>8.8740000000000006</v>
      </c>
      <c r="C25" s="1398"/>
      <c r="D25" s="1397"/>
      <c r="E25" s="1567"/>
      <c r="F25" s="1558"/>
      <c r="I25" s="1201"/>
      <c r="J25" s="1343"/>
      <c r="K25" s="1570"/>
      <c r="L25" s="1570"/>
      <c r="N25" s="2243"/>
      <c r="O25" s="1984"/>
      <c r="P25" s="2244"/>
      <c r="Q25" s="1342"/>
    </row>
    <row r="26" spans="1:17" s="1196" customFormat="1" ht="14.25" customHeight="1">
      <c r="A26" s="1345"/>
      <c r="B26" s="1455">
        <v>8.9990000000000006</v>
      </c>
      <c r="C26" s="1398"/>
      <c r="D26" s="1397"/>
      <c r="E26" s="1567"/>
      <c r="F26" s="1558"/>
      <c r="I26" s="1201"/>
      <c r="J26" s="1343"/>
      <c r="K26" s="1570"/>
      <c r="L26" s="1570"/>
      <c r="N26" s="2243" t="s">
        <v>505</v>
      </c>
      <c r="O26" s="1984"/>
      <c r="P26" s="2244"/>
      <c r="Q26" s="1342"/>
    </row>
    <row r="27" spans="1:17" s="1196" customFormat="1">
      <c r="A27" s="1345"/>
      <c r="B27" s="1455">
        <v>9.1240000000000006</v>
      </c>
      <c r="C27" s="1398"/>
      <c r="D27" s="1397"/>
      <c r="E27" s="1567"/>
      <c r="F27" s="1558"/>
      <c r="I27" s="1201"/>
      <c r="J27" s="1343"/>
      <c r="K27" s="1571"/>
      <c r="L27" s="1571"/>
      <c r="N27" s="2243"/>
      <c r="O27" s="1984"/>
      <c r="P27" s="2244"/>
      <c r="Q27" s="1342"/>
    </row>
    <row r="28" spans="1:17" s="1196" customFormat="1" ht="14.25" customHeight="1">
      <c r="A28" s="1345"/>
      <c r="B28" s="1455">
        <v>9.2490000000000006</v>
      </c>
      <c r="C28" s="1398"/>
      <c r="D28" s="1397"/>
      <c r="E28" s="1567"/>
      <c r="F28" s="1558"/>
      <c r="H28" s="1344"/>
      <c r="I28" s="1197"/>
      <c r="J28" s="1343"/>
      <c r="K28" s="1570"/>
      <c r="L28" s="1570"/>
      <c r="N28" s="2243" t="s">
        <v>644</v>
      </c>
      <c r="O28" s="1984"/>
      <c r="P28" s="2244"/>
      <c r="Q28" s="1342"/>
    </row>
    <row r="29" spans="1:17" s="1196" customFormat="1" ht="15.75" thickBot="1">
      <c r="A29" s="1345"/>
      <c r="B29" s="1455">
        <v>9.3740000000000006</v>
      </c>
      <c r="C29" s="1398"/>
      <c r="D29" s="1397"/>
      <c r="E29" s="1567"/>
      <c r="F29" s="1558"/>
      <c r="H29" s="1344"/>
      <c r="I29" s="1197"/>
      <c r="J29" s="1343"/>
      <c r="K29" s="1570"/>
      <c r="L29" s="1570"/>
      <c r="N29" s="2245"/>
      <c r="O29" s="2246"/>
      <c r="P29" s="2247"/>
      <c r="Q29" s="1342"/>
    </row>
    <row r="30" spans="1:17" s="1196" customFormat="1">
      <c r="A30" s="1345"/>
      <c r="B30" s="1455">
        <v>9.4990000000000006</v>
      </c>
      <c r="C30" s="1398"/>
      <c r="D30" s="1397"/>
      <c r="E30" s="1567"/>
      <c r="F30" s="1558"/>
      <c r="H30" s="1344"/>
      <c r="I30" s="1197"/>
      <c r="J30" s="1343"/>
      <c r="N30" s="1401"/>
      <c r="P30" s="1379"/>
      <c r="Q30" s="1342"/>
    </row>
    <row r="31" spans="1:17" s="1196" customFormat="1">
      <c r="A31" s="1345"/>
      <c r="B31" s="1455">
        <v>9.6240000000000006</v>
      </c>
      <c r="C31" s="1398"/>
      <c r="D31" s="1397"/>
      <c r="E31" s="1567"/>
      <c r="F31" s="1558"/>
      <c r="H31" s="1344"/>
      <c r="I31" s="1197"/>
      <c r="J31" s="1343"/>
      <c r="N31" s="1401"/>
      <c r="O31" s="1343"/>
      <c r="P31" s="1343"/>
      <c r="Q31" s="1342"/>
    </row>
    <row r="32" spans="1:17" s="1196" customFormat="1">
      <c r="A32" s="1345"/>
      <c r="B32" s="1455">
        <v>9.7490000000000006</v>
      </c>
      <c r="C32" s="1398"/>
      <c r="D32" s="1397"/>
      <c r="E32" s="1567"/>
      <c r="F32" s="1558"/>
      <c r="H32" s="1344"/>
      <c r="I32" s="1197"/>
      <c r="J32" s="1343"/>
      <c r="Q32" s="1342"/>
    </row>
    <row r="33" spans="1:17" s="1196" customFormat="1">
      <c r="A33" s="1345"/>
      <c r="B33" s="1455">
        <v>9.8740000000000006</v>
      </c>
      <c r="C33" s="1398"/>
      <c r="D33" s="1397"/>
      <c r="E33" s="1567"/>
      <c r="F33" s="1558"/>
      <c r="H33" s="1344"/>
      <c r="I33" s="1197"/>
      <c r="J33" s="1343"/>
      <c r="Q33" s="1342"/>
    </row>
    <row r="34" spans="1:17" s="1196" customFormat="1">
      <c r="A34" s="1345"/>
      <c r="B34" s="1455">
        <v>9.9990000000000006</v>
      </c>
      <c r="C34" s="1398"/>
      <c r="D34" s="1397"/>
      <c r="E34" s="1567"/>
      <c r="F34" s="1558"/>
      <c r="H34" s="1344"/>
      <c r="I34" s="1197"/>
      <c r="Q34" s="1342"/>
    </row>
    <row r="35" spans="1:17" s="1196" customFormat="1">
      <c r="A35" s="1345"/>
      <c r="B35" s="1455">
        <v>10.124000000000001</v>
      </c>
      <c r="C35" s="1398"/>
      <c r="D35" s="1397"/>
      <c r="E35" s="1567"/>
      <c r="F35" s="1558"/>
      <c r="H35" s="1344"/>
      <c r="I35" s="1197"/>
      <c r="Q35" s="1342"/>
    </row>
    <row r="36" spans="1:17" s="1196" customFormat="1">
      <c r="A36" s="1345"/>
      <c r="B36" s="1455">
        <v>10.249000000000001</v>
      </c>
      <c r="C36" s="1398"/>
      <c r="D36" s="1397"/>
      <c r="E36" s="1567"/>
      <c r="F36" s="1558"/>
      <c r="H36" s="1344"/>
      <c r="I36" s="1197"/>
      <c r="Q36" s="1342"/>
    </row>
    <row r="37" spans="1:17" s="1196" customFormat="1">
      <c r="A37" s="1345"/>
      <c r="B37" s="1455">
        <v>10.374000000000001</v>
      </c>
      <c r="C37" s="1398"/>
      <c r="D37" s="1397"/>
      <c r="E37" s="1567"/>
      <c r="F37" s="1558"/>
      <c r="H37" s="1344"/>
      <c r="I37" s="1197"/>
      <c r="Q37" s="1342"/>
    </row>
    <row r="38" spans="1:17" s="1196" customFormat="1">
      <c r="A38" s="1345"/>
      <c r="B38" s="1455">
        <v>10.499000000000001</v>
      </c>
      <c r="C38" s="1398"/>
      <c r="D38" s="1397"/>
      <c r="E38" s="1567"/>
      <c r="F38" s="1558"/>
      <c r="H38" s="1344"/>
      <c r="I38" s="1197"/>
      <c r="Q38" s="1342"/>
    </row>
    <row r="39" spans="1:17" s="1196" customFormat="1">
      <c r="A39" s="1345"/>
      <c r="B39" s="1455"/>
      <c r="C39" s="1398"/>
      <c r="D39" s="1397"/>
      <c r="E39" s="1567"/>
      <c r="F39" s="1558"/>
      <c r="H39" s="1344"/>
      <c r="I39" s="1197"/>
      <c r="Q39" s="1342"/>
    </row>
    <row r="40" spans="1:17" s="1196" customFormat="1">
      <c r="A40" s="1345"/>
      <c r="B40" s="1455"/>
      <c r="C40" s="1398"/>
      <c r="D40" s="1397"/>
      <c r="E40" s="1567"/>
      <c r="F40" s="1558"/>
      <c r="H40" s="1344"/>
      <c r="I40" s="1197"/>
      <c r="Q40" s="1342"/>
    </row>
    <row r="41" spans="1:17" s="1196" customFormat="1" ht="15.75" thickBot="1">
      <c r="A41" s="1345"/>
      <c r="B41" s="1454"/>
      <c r="C41" s="1394"/>
      <c r="D41" s="1538"/>
      <c r="E41" s="1567"/>
      <c r="F41" s="1558"/>
      <c r="H41" s="1344"/>
      <c r="I41" s="1197"/>
      <c r="Q41" s="1342"/>
    </row>
    <row r="42" spans="1:17" s="1196" customFormat="1">
      <c r="A42" s="1345"/>
      <c r="B42" s="1577"/>
      <c r="C42" s="1392"/>
      <c r="D42" s="1392"/>
      <c r="E42" s="1558"/>
      <c r="F42" s="1558"/>
      <c r="H42" s="1344"/>
      <c r="I42" s="1197"/>
      <c r="Q42" s="1342"/>
    </row>
    <row r="43" spans="1:17" s="1196" customFormat="1">
      <c r="A43" s="1345"/>
      <c r="B43" s="1393"/>
      <c r="C43" s="1392"/>
      <c r="D43" s="1558"/>
      <c r="E43" s="1"/>
      <c r="H43" s="1344"/>
      <c r="I43" s="1197"/>
      <c r="J43" s="1343"/>
      <c r="Q43" s="1342"/>
    </row>
    <row r="44" spans="1:17" s="1196" customFormat="1" ht="15.75" thickBot="1">
      <c r="A44" s="1345"/>
      <c r="H44" s="1344"/>
      <c r="I44" s="1197"/>
      <c r="J44" s="1343"/>
      <c r="Q44" s="1342"/>
    </row>
    <row r="45" spans="1:17" s="1196" customFormat="1" ht="15.75" thickBot="1">
      <c r="A45" s="1345"/>
      <c r="B45" s="2278" t="s">
        <v>679</v>
      </c>
      <c r="C45" s="2278"/>
      <c r="D45" s="2278"/>
      <c r="E45" s="2279"/>
      <c r="F45" s="1875" t="s">
        <v>349</v>
      </c>
      <c r="G45" s="1876"/>
      <c r="H45" s="1876"/>
      <c r="I45" s="1876"/>
      <c r="J45" s="1876"/>
      <c r="K45" s="1876"/>
      <c r="L45" s="1877"/>
      <c r="Q45" s="1342"/>
    </row>
    <row r="46" spans="1:17" s="1196" customFormat="1">
      <c r="A46" s="1345"/>
      <c r="B46" s="1855" t="s">
        <v>182</v>
      </c>
      <c r="C46" s="1374"/>
      <c r="D46" s="1374"/>
      <c r="E46" s="1556"/>
      <c r="F46" s="1385" t="s">
        <v>15</v>
      </c>
      <c r="G46" s="1390" t="s">
        <v>16</v>
      </c>
      <c r="H46" s="1385" t="s">
        <v>17</v>
      </c>
      <c r="I46" s="1386"/>
      <c r="J46" s="1388" t="s">
        <v>18</v>
      </c>
      <c r="K46" s="1387" t="s">
        <v>19</v>
      </c>
      <c r="L46" s="1384" t="s">
        <v>20</v>
      </c>
      <c r="Q46" s="1342"/>
    </row>
    <row r="47" spans="1:17" s="1196" customFormat="1">
      <c r="A47" s="1345"/>
      <c r="B47" s="1853"/>
      <c r="C47" s="2273" t="s">
        <v>129</v>
      </c>
      <c r="D47" s="2273"/>
      <c r="E47" s="1555"/>
      <c r="F47" s="1366">
        <v>0.25</v>
      </c>
      <c r="G47" s="1366">
        <v>0.25</v>
      </c>
      <c r="H47" s="1366">
        <v>0.125</v>
      </c>
      <c r="I47" s="1460"/>
      <c r="J47" s="1366">
        <v>0</v>
      </c>
      <c r="K47" s="1366">
        <v>-0.375</v>
      </c>
      <c r="L47" s="1365">
        <v>-1.25</v>
      </c>
      <c r="N47" s="1596" t="s">
        <v>759</v>
      </c>
      <c r="Q47" s="1342"/>
    </row>
    <row r="48" spans="1:17" s="1196" customFormat="1">
      <c r="A48" s="1345"/>
      <c r="B48" s="1853"/>
      <c r="C48" s="2273" t="s">
        <v>24</v>
      </c>
      <c r="D48" s="2273"/>
      <c r="E48" s="1555"/>
      <c r="F48" s="1366">
        <v>0.25</v>
      </c>
      <c r="G48" s="1366">
        <v>0.25</v>
      </c>
      <c r="H48" s="1366">
        <v>0.125</v>
      </c>
      <c r="I48" s="1460"/>
      <c r="J48" s="1366">
        <v>-0.125</v>
      </c>
      <c r="K48" s="1366">
        <v>-0.5</v>
      </c>
      <c r="L48" s="1365">
        <v>-1.375</v>
      </c>
      <c r="Q48" s="1342"/>
    </row>
    <row r="49" spans="1:17" s="1196" customFormat="1">
      <c r="A49" s="1345"/>
      <c r="B49" s="1853"/>
      <c r="C49" s="2273" t="s">
        <v>25</v>
      </c>
      <c r="D49" s="2273"/>
      <c r="E49" s="1555"/>
      <c r="F49" s="1366">
        <v>0.125</v>
      </c>
      <c r="G49" s="1366">
        <v>0.125</v>
      </c>
      <c r="H49" s="1366">
        <v>0.125</v>
      </c>
      <c r="I49" s="1460"/>
      <c r="J49" s="1366">
        <v>-0.25</v>
      </c>
      <c r="K49" s="1366">
        <v>-0.625</v>
      </c>
      <c r="L49" s="1365">
        <v>-1.5</v>
      </c>
      <c r="Q49" s="1342"/>
    </row>
    <row r="50" spans="1:17" s="1196" customFormat="1">
      <c r="A50" s="1345"/>
      <c r="B50" s="1853"/>
      <c r="C50" s="2273" t="s">
        <v>739</v>
      </c>
      <c r="D50" s="2273"/>
      <c r="E50" s="1555"/>
      <c r="F50" s="1366">
        <v>0</v>
      </c>
      <c r="G50" s="1366">
        <v>-0.25</v>
      </c>
      <c r="H50" s="1366">
        <v>-0.5</v>
      </c>
      <c r="I50" s="1460"/>
      <c r="J50" s="1366">
        <v>-0.875</v>
      </c>
      <c r="K50" s="1366">
        <v>-1.125</v>
      </c>
      <c r="L50" s="1365">
        <v>-2.625</v>
      </c>
      <c r="Q50" s="1342"/>
    </row>
    <row r="51" spans="1:17" s="1196" customFormat="1">
      <c r="A51" s="1345"/>
      <c r="B51" s="1853"/>
      <c r="C51" s="2273" t="s">
        <v>27</v>
      </c>
      <c r="D51" s="2273"/>
      <c r="E51" s="1555"/>
      <c r="F51" s="1366">
        <v>-0.5</v>
      </c>
      <c r="G51" s="1366">
        <v>-0.75</v>
      </c>
      <c r="H51" s="1366">
        <v>-0.875</v>
      </c>
      <c r="I51" s="1460"/>
      <c r="J51" s="1366">
        <v>-1.625</v>
      </c>
      <c r="K51" s="1366">
        <v>-2.5</v>
      </c>
      <c r="L51" s="1365" t="s">
        <v>545</v>
      </c>
      <c r="Q51" s="1342"/>
    </row>
    <row r="52" spans="1:17" s="1196" customFormat="1" ht="15.75" thickBot="1">
      <c r="A52" s="1345"/>
      <c r="B52" s="1854"/>
      <c r="C52" s="1911" t="s">
        <v>28</v>
      </c>
      <c r="D52" s="1911"/>
      <c r="E52" s="1554"/>
      <c r="F52" s="1359">
        <v>-0.75</v>
      </c>
      <c r="G52" s="1359">
        <v>-1.125</v>
      </c>
      <c r="H52" s="1359">
        <v>-1.5</v>
      </c>
      <c r="I52" s="1524"/>
      <c r="J52" s="1359">
        <v>-2.25</v>
      </c>
      <c r="K52" s="1359" t="s">
        <v>545</v>
      </c>
      <c r="L52" s="1358" t="s">
        <v>545</v>
      </c>
      <c r="Q52" s="1342"/>
    </row>
    <row r="53" spans="1:17" s="1196" customFormat="1">
      <c r="A53" s="1345"/>
      <c r="B53" s="1349"/>
      <c r="C53" s="1568" t="s">
        <v>632</v>
      </c>
      <c r="D53" s="1349"/>
      <c r="E53" s="1356"/>
      <c r="F53" s="1450"/>
      <c r="G53" s="1450"/>
      <c r="H53" s="1450"/>
      <c r="I53" s="1510"/>
      <c r="J53" s="1450"/>
      <c r="K53" s="1450"/>
      <c r="L53" s="1450"/>
      <c r="Q53" s="1342"/>
    </row>
    <row r="54" spans="1:17" s="1196" customFormat="1" ht="15.75" thickBot="1">
      <c r="A54" s="1345"/>
      <c r="B54" s="1356"/>
      <c r="C54" s="1356"/>
      <c r="D54" s="1356"/>
      <c r="E54" s="1356"/>
      <c r="F54" s="1356"/>
      <c r="G54" s="1468"/>
      <c r="H54" s="1553"/>
      <c r="I54" s="1469"/>
      <c r="J54" s="1468"/>
      <c r="K54" s="1468"/>
      <c r="L54" s="1553"/>
      <c r="M54" s="1552"/>
      <c r="N54" s="1468"/>
      <c r="O54" s="1468"/>
      <c r="P54" s="1468"/>
      <c r="Q54" s="1342"/>
    </row>
    <row r="55" spans="1:17" s="1196" customFormat="1" ht="15.75" thickBot="1">
      <c r="A55" s="1345"/>
      <c r="B55" s="2278" t="s">
        <v>677</v>
      </c>
      <c r="C55" s="2278"/>
      <c r="D55" s="2278"/>
      <c r="E55" s="2278"/>
      <c r="F55" s="1875" t="s">
        <v>349</v>
      </c>
      <c r="G55" s="1876"/>
      <c r="H55" s="1876"/>
      <c r="I55" s="1876"/>
      <c r="J55" s="1876"/>
      <c r="K55" s="1876"/>
      <c r="L55" s="1877"/>
      <c r="M55" s="1408"/>
      <c r="N55" s="1408"/>
      <c r="O55" s="1408"/>
      <c r="P55" s="1408"/>
      <c r="Q55" s="1342"/>
    </row>
    <row r="56" spans="1:17" s="1196" customFormat="1" ht="15.75" thickBot="1">
      <c r="A56" s="1345"/>
      <c r="B56" s="1878"/>
      <c r="C56" s="1879"/>
      <c r="D56" s="1879"/>
      <c r="E56" s="1879"/>
      <c r="F56" s="1551" t="s">
        <v>15</v>
      </c>
      <c r="G56" s="1550" t="s">
        <v>16</v>
      </c>
      <c r="H56" s="1549" t="s">
        <v>17</v>
      </c>
      <c r="I56" s="1548"/>
      <c r="J56" s="1547" t="s">
        <v>18</v>
      </c>
      <c r="K56" s="1546" t="s">
        <v>19</v>
      </c>
      <c r="L56" s="1545" t="s">
        <v>20</v>
      </c>
      <c r="Q56" s="1342"/>
    </row>
    <row r="57" spans="1:17" s="1196" customFormat="1">
      <c r="A57" s="1345"/>
      <c r="B57" s="1855" t="s">
        <v>229</v>
      </c>
      <c r="C57" s="1836" t="s">
        <v>619</v>
      </c>
      <c r="D57" s="1839"/>
      <c r="E57" s="1839"/>
      <c r="F57" s="1364">
        <v>-0.25</v>
      </c>
      <c r="G57" s="1363">
        <v>-0.25</v>
      </c>
      <c r="H57" s="1363">
        <v>-0.25</v>
      </c>
      <c r="I57" s="1573"/>
      <c r="J57" s="1363">
        <v>-0.625</v>
      </c>
      <c r="K57" s="1363">
        <v>-0.625</v>
      </c>
      <c r="L57" s="1362">
        <v>-0.625</v>
      </c>
      <c r="Q57" s="1342"/>
    </row>
    <row r="58" spans="1:17" s="1196" customFormat="1" ht="15.75" thickBot="1">
      <c r="A58" s="1345"/>
      <c r="B58" s="1854"/>
      <c r="C58" s="1910" t="s">
        <v>628</v>
      </c>
      <c r="D58" s="1911"/>
      <c r="E58" s="1911"/>
      <c r="F58" s="1360">
        <v>-0.75</v>
      </c>
      <c r="G58" s="1359">
        <v>-0.75</v>
      </c>
      <c r="H58" s="1359">
        <v>-0.75</v>
      </c>
      <c r="I58" s="1574"/>
      <c r="J58" s="1359">
        <v>-0.75</v>
      </c>
      <c r="K58" s="1359">
        <v>-0.75</v>
      </c>
      <c r="L58" s="1358">
        <v>-1</v>
      </c>
      <c r="Q58" s="1342"/>
    </row>
    <row r="59" spans="1:17" s="1196" customFormat="1">
      <c r="A59" s="1345"/>
      <c r="B59" s="1855" t="s">
        <v>52</v>
      </c>
      <c r="C59" s="1836" t="s">
        <v>620</v>
      </c>
      <c r="D59" s="1839"/>
      <c r="E59" s="1839"/>
      <c r="F59" s="1364">
        <v>0</v>
      </c>
      <c r="G59" s="1363">
        <v>0</v>
      </c>
      <c r="H59" s="1363">
        <v>0</v>
      </c>
      <c r="I59" s="1575"/>
      <c r="J59" s="1363">
        <v>0</v>
      </c>
      <c r="K59" s="1363">
        <v>0</v>
      </c>
      <c r="L59" s="1362">
        <v>0</v>
      </c>
      <c r="Q59" s="1342"/>
    </row>
    <row r="60" spans="1:17" s="1196" customFormat="1">
      <c r="A60" s="1345"/>
      <c r="B60" s="1853"/>
      <c r="C60" s="1860" t="s">
        <v>621</v>
      </c>
      <c r="D60" s="1861"/>
      <c r="E60" s="1861"/>
      <c r="F60" s="1367">
        <v>-0.5</v>
      </c>
      <c r="G60" s="1366">
        <v>-0.5</v>
      </c>
      <c r="H60" s="1366">
        <v>-0.5</v>
      </c>
      <c r="I60" s="1366"/>
      <c r="J60" s="1366">
        <v>-0.5</v>
      </c>
      <c r="K60" s="1366">
        <v>-0.5</v>
      </c>
      <c r="L60" s="1365">
        <v>-0.875</v>
      </c>
      <c r="Q60" s="1342"/>
    </row>
    <row r="61" spans="1:17" s="1196" customFormat="1">
      <c r="A61" s="1345"/>
      <c r="B61" s="1853"/>
      <c r="C61" s="1860" t="s">
        <v>622</v>
      </c>
      <c r="D61" s="1861"/>
      <c r="E61" s="1861"/>
      <c r="F61" s="1367">
        <v>-0.625</v>
      </c>
      <c r="G61" s="1366">
        <v>-0.625</v>
      </c>
      <c r="H61" s="1366">
        <v>-0.75</v>
      </c>
      <c r="I61" s="1366"/>
      <c r="J61" s="1366">
        <v>-0.875</v>
      </c>
      <c r="K61" s="1366">
        <v>-1</v>
      </c>
      <c r="L61" s="1365" t="s">
        <v>545</v>
      </c>
      <c r="Q61" s="1342"/>
    </row>
    <row r="62" spans="1:17" s="1196" customFormat="1" ht="15.75" thickBot="1">
      <c r="A62" s="1345"/>
      <c r="B62" s="1854"/>
      <c r="C62" s="1857" t="s">
        <v>623</v>
      </c>
      <c r="D62" s="1858"/>
      <c r="E62" s="1858"/>
      <c r="F62" s="1449">
        <v>-1</v>
      </c>
      <c r="G62" s="1448">
        <v>-1</v>
      </c>
      <c r="H62" s="1448">
        <v>-1</v>
      </c>
      <c r="I62" s="1448"/>
      <c r="J62" s="1448">
        <v>-1.125</v>
      </c>
      <c r="K62" s="1448">
        <v>-1.25</v>
      </c>
      <c r="L62" s="1447" t="s">
        <v>545</v>
      </c>
      <c r="Q62" s="1342"/>
    </row>
    <row r="63" spans="1:17" s="1196" customFormat="1">
      <c r="A63" s="1345"/>
      <c r="B63" s="1855" t="s">
        <v>61</v>
      </c>
      <c r="C63" s="1836" t="s">
        <v>629</v>
      </c>
      <c r="D63" s="1839"/>
      <c r="E63" s="1839"/>
      <c r="F63" s="1364">
        <v>0.125</v>
      </c>
      <c r="G63" s="1363">
        <v>0.125</v>
      </c>
      <c r="H63" s="1363">
        <v>0.125</v>
      </c>
      <c r="I63" s="1446"/>
      <c r="J63" s="1363">
        <v>0.125</v>
      </c>
      <c r="K63" s="1363">
        <v>0.125</v>
      </c>
      <c r="L63" s="1362">
        <v>0.125</v>
      </c>
      <c r="Q63" s="1342"/>
    </row>
    <row r="64" spans="1:17" s="1196" customFormat="1" ht="15.75" thickBot="1">
      <c r="A64" s="1345"/>
      <c r="B64" s="1854"/>
      <c r="C64" s="1910" t="s">
        <v>643</v>
      </c>
      <c r="D64" s="1911"/>
      <c r="E64" s="1911"/>
      <c r="F64" s="1360">
        <v>-0.5</v>
      </c>
      <c r="G64" s="1359">
        <v>-0.5</v>
      </c>
      <c r="H64" s="1359">
        <v>-0.5</v>
      </c>
      <c r="I64" s="1445"/>
      <c r="J64" s="1359">
        <v>-0.75</v>
      </c>
      <c r="K64" s="1359">
        <v>-0.75</v>
      </c>
      <c r="L64" s="1358" t="s">
        <v>545</v>
      </c>
      <c r="Q64" s="1342"/>
    </row>
    <row r="65" spans="1:17" s="1196" customFormat="1">
      <c r="A65" s="1345"/>
      <c r="B65" s="1855" t="s">
        <v>740</v>
      </c>
      <c r="C65" s="1836" t="s">
        <v>624</v>
      </c>
      <c r="D65" s="1839"/>
      <c r="E65" s="1839"/>
      <c r="F65" s="1364">
        <v>-4.875</v>
      </c>
      <c r="G65" s="1363">
        <v>-4.875</v>
      </c>
      <c r="H65" s="1363">
        <v>-5</v>
      </c>
      <c r="I65" s="1363"/>
      <c r="J65" s="1363">
        <v>-5.375</v>
      </c>
      <c r="K65" s="1363">
        <v>-5.625</v>
      </c>
      <c r="L65" s="1362">
        <v>-5.875</v>
      </c>
      <c r="Q65" s="1342"/>
    </row>
    <row r="66" spans="1:17" s="1196" customFormat="1" ht="15.75" thickBot="1">
      <c r="A66" s="1345"/>
      <c r="B66" s="1854"/>
      <c r="C66" s="1907" t="s">
        <v>741</v>
      </c>
      <c r="D66" s="1908"/>
      <c r="E66" s="1908"/>
      <c r="F66" s="1443">
        <v>-4.375</v>
      </c>
      <c r="G66" s="1442">
        <v>-4.375</v>
      </c>
      <c r="H66" s="1442">
        <v>-4.5</v>
      </c>
      <c r="I66" s="1576"/>
      <c r="J66" s="1442">
        <v>-4.75</v>
      </c>
      <c r="K66" s="1442">
        <v>-5.375</v>
      </c>
      <c r="L66" s="1441">
        <v>-5.625</v>
      </c>
      <c r="Q66" s="1342"/>
    </row>
    <row r="67" spans="1:17" s="1196" customFormat="1" ht="15.75" thickBot="1">
      <c r="A67" s="1345"/>
      <c r="B67" s="1376" t="s">
        <v>359</v>
      </c>
      <c r="C67" s="1878" t="s">
        <v>743</v>
      </c>
      <c r="D67" s="1879"/>
      <c r="E67" s="1879"/>
      <c r="F67" s="1371">
        <v>-3.5</v>
      </c>
      <c r="G67" s="1370">
        <v>-3.5</v>
      </c>
      <c r="H67" s="1370">
        <v>-3.75</v>
      </c>
      <c r="I67" s="1541"/>
      <c r="J67" s="1370">
        <v>-3.875</v>
      </c>
      <c r="K67" s="1370">
        <v>-4.25</v>
      </c>
      <c r="L67" s="1369" t="s">
        <v>545</v>
      </c>
      <c r="Q67" s="1342"/>
    </row>
    <row r="68" spans="1:17" s="1196" customFormat="1" ht="15.75" thickBot="1">
      <c r="A68" s="1345"/>
      <c r="B68" s="1376" t="s">
        <v>81</v>
      </c>
      <c r="C68" s="1878" t="s">
        <v>625</v>
      </c>
      <c r="D68" s="1879"/>
      <c r="E68" s="1879"/>
      <c r="F68" s="1371">
        <v>-0.625</v>
      </c>
      <c r="G68" s="1370">
        <v>-0.625</v>
      </c>
      <c r="H68" s="1370">
        <v>-0.625</v>
      </c>
      <c r="I68" s="1541"/>
      <c r="J68" s="1370">
        <v>-0.625</v>
      </c>
      <c r="K68" s="1370">
        <v>-0.625</v>
      </c>
      <c r="L68" s="1369">
        <v>-0.625</v>
      </c>
      <c r="Q68" s="1342"/>
    </row>
    <row r="69" spans="1:17" s="1196" customFormat="1" ht="15.75" thickBot="1">
      <c r="A69" s="1345"/>
      <c r="B69" s="1377" t="s">
        <v>152</v>
      </c>
      <c r="C69" s="1878" t="s">
        <v>742</v>
      </c>
      <c r="D69" s="1879"/>
      <c r="E69" s="1879"/>
      <c r="F69" s="1578">
        <v>-0.25</v>
      </c>
      <c r="G69" s="1579">
        <v>-0.25</v>
      </c>
      <c r="H69" s="1579">
        <v>-0.25</v>
      </c>
      <c r="I69" s="1580"/>
      <c r="J69" s="1579">
        <v>-0.25</v>
      </c>
      <c r="K69" s="1579">
        <v>-0.25</v>
      </c>
      <c r="L69" s="1581">
        <v>-0.25</v>
      </c>
      <c r="Q69" s="1342"/>
    </row>
    <row r="70" spans="1:17" s="1196" customFormat="1" ht="15.75" thickBot="1">
      <c r="A70" s="1345"/>
      <c r="B70" s="1377" t="s">
        <v>73</v>
      </c>
      <c r="C70" s="1878" t="s">
        <v>744</v>
      </c>
      <c r="D70" s="1879"/>
      <c r="E70" s="1879"/>
      <c r="F70" s="1578">
        <v>-0.25</v>
      </c>
      <c r="G70" s="1579">
        <v>-0.25</v>
      </c>
      <c r="H70" s="1579">
        <v>-0.25</v>
      </c>
      <c r="I70" s="1580"/>
      <c r="J70" s="1579">
        <v>-0.25</v>
      </c>
      <c r="K70" s="1579">
        <v>-0.25</v>
      </c>
      <c r="L70" s="1581">
        <v>-0.25</v>
      </c>
      <c r="Q70" s="1342"/>
    </row>
    <row r="71" spans="1:17" s="1196" customFormat="1" ht="15" customHeight="1">
      <c r="A71" s="1345"/>
      <c r="B71" s="1850" t="s">
        <v>673</v>
      </c>
      <c r="C71" s="1839" t="s">
        <v>112</v>
      </c>
      <c r="D71" s="1839"/>
      <c r="E71" s="1839"/>
      <c r="F71" s="1364">
        <v>1</v>
      </c>
      <c r="G71" s="1363">
        <v>1</v>
      </c>
      <c r="H71" s="1363">
        <v>1</v>
      </c>
      <c r="I71" s="1439"/>
      <c r="J71" s="1363">
        <v>1</v>
      </c>
      <c r="K71" s="1363">
        <v>1</v>
      </c>
      <c r="L71" s="1362">
        <v>1</v>
      </c>
      <c r="Q71" s="1342"/>
    </row>
    <row r="72" spans="1:17" s="1196" customFormat="1">
      <c r="A72" s="1345"/>
      <c r="B72" s="1915"/>
      <c r="C72" s="1861" t="s">
        <v>113</v>
      </c>
      <c r="D72" s="1861"/>
      <c r="E72" s="1861"/>
      <c r="F72" s="1367">
        <v>0.625</v>
      </c>
      <c r="G72" s="1366">
        <v>0.625</v>
      </c>
      <c r="H72" s="1366">
        <v>0.625</v>
      </c>
      <c r="I72" s="1440"/>
      <c r="J72" s="1366">
        <v>0.625</v>
      </c>
      <c r="K72" s="1366">
        <v>0.625</v>
      </c>
      <c r="L72" s="1365">
        <v>0.625</v>
      </c>
      <c r="Q72" s="1342"/>
    </row>
    <row r="73" spans="1:17" s="1196" customFormat="1">
      <c r="A73" s="1345"/>
      <c r="B73" s="1915"/>
      <c r="C73" s="1861" t="s">
        <v>7</v>
      </c>
      <c r="D73" s="1861"/>
      <c r="E73" s="1861"/>
      <c r="F73" s="1367">
        <v>0.25</v>
      </c>
      <c r="G73" s="1366">
        <v>0.25</v>
      </c>
      <c r="H73" s="1366">
        <v>0.25</v>
      </c>
      <c r="I73" s="1440"/>
      <c r="J73" s="1366">
        <v>0.25</v>
      </c>
      <c r="K73" s="1366">
        <v>0.25</v>
      </c>
      <c r="L73" s="1365">
        <v>0.25</v>
      </c>
      <c r="Q73" s="1342"/>
    </row>
    <row r="74" spans="1:17" s="1196" customFormat="1">
      <c r="A74" s="1345"/>
      <c r="B74" s="1915"/>
      <c r="C74" s="1861" t="s">
        <v>9</v>
      </c>
      <c r="D74" s="1861"/>
      <c r="E74" s="1861"/>
      <c r="F74" s="1367">
        <v>-0.25</v>
      </c>
      <c r="G74" s="1366">
        <v>-0.25</v>
      </c>
      <c r="H74" s="1366">
        <v>-0.25</v>
      </c>
      <c r="I74" s="1440"/>
      <c r="J74" s="1366">
        <v>-0.25</v>
      </c>
      <c r="K74" s="1366">
        <v>-0.25</v>
      </c>
      <c r="L74" s="1365">
        <v>-0.25</v>
      </c>
      <c r="Q74" s="1342"/>
    </row>
    <row r="75" spans="1:17" s="1196" customFormat="1">
      <c r="A75" s="1345"/>
      <c r="B75" s="1915"/>
      <c r="C75" s="1861" t="s">
        <v>11</v>
      </c>
      <c r="D75" s="1861"/>
      <c r="E75" s="1861"/>
      <c r="F75" s="1367">
        <v>-0.875</v>
      </c>
      <c r="G75" s="1366">
        <v>-0.875</v>
      </c>
      <c r="H75" s="1366">
        <v>-0.875</v>
      </c>
      <c r="I75" s="1440"/>
      <c r="J75" s="1366">
        <v>-0.875</v>
      </c>
      <c r="K75" s="1366">
        <v>-0.875</v>
      </c>
      <c r="L75" s="1365">
        <v>-0.875</v>
      </c>
      <c r="Q75" s="1342"/>
    </row>
    <row r="76" spans="1:17" s="1196" customFormat="1" ht="15.75" thickBot="1">
      <c r="A76" s="1345"/>
      <c r="B76" s="1851"/>
      <c r="C76" s="1911" t="s">
        <v>114</v>
      </c>
      <c r="D76" s="1911"/>
      <c r="E76" s="1911"/>
      <c r="F76" s="1360">
        <v>-3</v>
      </c>
      <c r="G76" s="1359">
        <v>-3</v>
      </c>
      <c r="H76" s="1359">
        <v>-3</v>
      </c>
      <c r="I76" s="1438"/>
      <c r="J76" s="1359">
        <v>-3</v>
      </c>
      <c r="K76" s="1359">
        <v>-3</v>
      </c>
      <c r="L76" s="1358">
        <v>-3</v>
      </c>
      <c r="Q76" s="1342"/>
    </row>
    <row r="77" spans="1:17" s="1196" customFormat="1">
      <c r="A77" s="1345"/>
      <c r="B77" s="1572" t="s">
        <v>509</v>
      </c>
      <c r="C77" s="1836" t="s">
        <v>112</v>
      </c>
      <c r="D77" s="1839"/>
      <c r="E77" s="1839"/>
      <c r="F77" s="1364">
        <v>-0.25</v>
      </c>
      <c r="G77" s="1363">
        <v>-0.25</v>
      </c>
      <c r="H77" s="1363">
        <v>-0.25</v>
      </c>
      <c r="I77" s="1439"/>
      <c r="J77" s="1363">
        <v>-0.25</v>
      </c>
      <c r="K77" s="1363">
        <v>-0.25</v>
      </c>
      <c r="L77" s="1362">
        <v>-0.25</v>
      </c>
      <c r="Q77" s="1342"/>
    </row>
    <row r="78" spans="1:17" s="1196" customFormat="1">
      <c r="A78" s="1345"/>
      <c r="B78" s="1915" t="s">
        <v>631</v>
      </c>
      <c r="C78" s="1860" t="s">
        <v>113</v>
      </c>
      <c r="D78" s="1861"/>
      <c r="E78" s="1861"/>
      <c r="F78" s="1443">
        <v>-0.375</v>
      </c>
      <c r="G78" s="1442">
        <v>-0.375</v>
      </c>
      <c r="H78" s="1442">
        <v>-0.375</v>
      </c>
      <c r="I78" s="1582"/>
      <c r="J78" s="1442">
        <v>-0.375</v>
      </c>
      <c r="K78" s="1442">
        <v>-0.375</v>
      </c>
      <c r="L78" s="1441">
        <v>-0.375</v>
      </c>
      <c r="Q78" s="1342"/>
    </row>
    <row r="79" spans="1:17" s="1196" customFormat="1" ht="15.75" thickBot="1">
      <c r="A79" s="1345"/>
      <c r="B79" s="1851"/>
      <c r="C79" s="1857" t="s">
        <v>7</v>
      </c>
      <c r="D79" s="1858"/>
      <c r="E79" s="1858"/>
      <c r="F79" s="1360">
        <v>-0.5</v>
      </c>
      <c r="G79" s="1359">
        <v>-0.5</v>
      </c>
      <c r="H79" s="1359">
        <v>-0.5</v>
      </c>
      <c r="I79" s="1438"/>
      <c r="J79" s="1359">
        <v>-0.5</v>
      </c>
      <c r="K79" s="1359">
        <v>-0.5</v>
      </c>
      <c r="L79" s="1358">
        <v>-0.5</v>
      </c>
      <c r="Q79" s="1342"/>
    </row>
    <row r="80" spans="1:17" s="1196" customFormat="1" ht="15" customHeight="1">
      <c r="A80" s="1345"/>
      <c r="C80" s="1583" t="s">
        <v>746</v>
      </c>
      <c r="D80" s="1436"/>
      <c r="E80" s="1436"/>
      <c r="F80" s="1436"/>
      <c r="G80" s="1450"/>
      <c r="H80" s="1539"/>
      <c r="I80" s="1539"/>
      <c r="J80" s="1450"/>
      <c r="K80" s="1450"/>
      <c r="L80" s="1539"/>
      <c r="M80" s="1539"/>
      <c r="N80" s="1450"/>
      <c r="O80" s="1450"/>
      <c r="P80" s="1450"/>
      <c r="Q80" s="1342"/>
    </row>
    <row r="81" spans="1:17" s="1196" customFormat="1">
      <c r="A81" s="1345"/>
      <c r="C81" s="1583" t="s">
        <v>745</v>
      </c>
      <c r="D81" s="1436"/>
      <c r="E81" s="1436"/>
      <c r="F81" s="1436"/>
      <c r="G81" s="1450"/>
      <c r="H81" s="1539"/>
      <c r="I81" s="1539"/>
      <c r="J81" s="1450"/>
      <c r="K81" s="1450"/>
      <c r="L81" s="1539"/>
      <c r="M81" s="1539"/>
      <c r="N81" s="1450"/>
      <c r="O81" s="1450"/>
      <c r="P81" s="1450"/>
      <c r="Q81" s="1342"/>
    </row>
    <row r="82" spans="1:17" s="1196" customFormat="1">
      <c r="A82" s="1345"/>
      <c r="C82" s="1436"/>
      <c r="D82" s="1436"/>
      <c r="E82" s="1436"/>
      <c r="F82" s="1436"/>
      <c r="G82" s="1450"/>
      <c r="H82" s="1539"/>
      <c r="I82" s="1539"/>
      <c r="J82" s="1450"/>
      <c r="K82" s="1450"/>
      <c r="L82" s="1539"/>
      <c r="M82" s="1539"/>
      <c r="N82" s="1450"/>
      <c r="O82" s="1450"/>
      <c r="P82" s="1450"/>
      <c r="Q82" s="1342"/>
    </row>
    <row r="83" spans="1:17" s="1196" customFormat="1">
      <c r="A83" s="1345"/>
      <c r="C83" s="1436"/>
      <c r="D83" s="1436"/>
      <c r="E83" s="1436"/>
      <c r="F83" s="1436"/>
      <c r="G83" s="1450"/>
      <c r="H83" s="1539"/>
      <c r="I83" s="1539"/>
      <c r="J83" s="1450"/>
      <c r="K83" s="1450"/>
      <c r="L83" s="1539"/>
      <c r="M83" s="1539"/>
      <c r="N83" s="1450"/>
      <c r="O83" s="1450"/>
      <c r="P83" s="1450"/>
      <c r="Q83" s="1342"/>
    </row>
    <row r="84" spans="1:17" s="1196" customFormat="1" ht="15" customHeight="1">
      <c r="A84" s="1345"/>
      <c r="C84" s="1436"/>
      <c r="D84" s="1436"/>
      <c r="E84" s="1436"/>
      <c r="F84" s="1436"/>
      <c r="G84" s="1539"/>
      <c r="H84" s="1539"/>
      <c r="I84" s="1450"/>
      <c r="J84" s="1450"/>
      <c r="K84" s="1539"/>
      <c r="L84" s="1539"/>
      <c r="M84" s="1450"/>
      <c r="N84" s="1450"/>
      <c r="O84" s="1450"/>
      <c r="P84" s="1471"/>
      <c r="Q84" s="1200"/>
    </row>
    <row r="85" spans="1:17" s="1196" customFormat="1">
      <c r="A85" s="1345"/>
      <c r="B85" s="1540"/>
      <c r="C85" s="1436"/>
      <c r="D85" s="1436"/>
      <c r="E85" s="1436"/>
      <c r="F85" s="1436"/>
      <c r="G85" s="1539"/>
      <c r="H85" s="1450"/>
      <c r="I85" s="1450"/>
      <c r="J85" s="1539"/>
      <c r="K85" s="1539"/>
      <c r="L85" s="1450"/>
      <c r="M85" s="1450"/>
      <c r="N85" s="1450"/>
      <c r="O85" s="1471"/>
      <c r="Q85" s="1200"/>
    </row>
    <row r="86" spans="1:17" s="1196" customFormat="1">
      <c r="A86" s="1345"/>
      <c r="B86" s="1540"/>
      <c r="C86" s="1436"/>
      <c r="D86" s="1436"/>
      <c r="E86" s="1436"/>
      <c r="F86" s="1436"/>
      <c r="G86" s="1539"/>
      <c r="H86" s="1450"/>
      <c r="I86" s="1450"/>
      <c r="J86" s="1539"/>
      <c r="K86" s="1539"/>
      <c r="L86" s="1450"/>
      <c r="M86" s="1450"/>
      <c r="N86" s="1450"/>
      <c r="O86" s="1471"/>
      <c r="Q86" s="1200"/>
    </row>
    <row r="87" spans="1:17" s="1196" customFormat="1">
      <c r="A87" s="1345"/>
      <c r="B87" s="1540"/>
      <c r="C87" s="1436"/>
      <c r="D87" s="1436"/>
      <c r="E87" s="1436"/>
      <c r="F87" s="1436"/>
      <c r="G87" s="1539"/>
      <c r="H87" s="1450"/>
      <c r="I87" s="1450"/>
      <c r="J87" s="1539"/>
      <c r="K87" s="1539"/>
      <c r="L87" s="1450"/>
      <c r="M87" s="1450"/>
      <c r="N87" s="1450"/>
      <c r="O87" s="1471"/>
      <c r="Q87" s="1200"/>
    </row>
    <row r="88" spans="1:17" s="1196" customFormat="1">
      <c r="A88" s="1345"/>
      <c r="B88" s="1540"/>
      <c r="C88" s="1436"/>
      <c r="D88" s="1436"/>
      <c r="E88" s="1436"/>
      <c r="F88" s="1436"/>
      <c r="G88" s="1539"/>
      <c r="H88" s="1539"/>
      <c r="I88" s="1450"/>
      <c r="J88" s="1450"/>
      <c r="K88" s="1539"/>
      <c r="L88" s="1539"/>
      <c r="M88" s="1450"/>
      <c r="N88" s="1450"/>
      <c r="O88" s="1450"/>
      <c r="P88" s="1471"/>
      <c r="Q88" s="1200"/>
    </row>
    <row r="89" spans="1:17" s="1196" customFormat="1">
      <c r="A89" s="1345"/>
      <c r="B89" s="1356" t="s">
        <v>672</v>
      </c>
      <c r="C89" s="1436"/>
      <c r="D89" s="1436"/>
      <c r="E89" s="1436"/>
      <c r="F89" s="1436"/>
      <c r="G89" s="1539"/>
      <c r="H89" s="1539"/>
      <c r="I89" s="1450"/>
      <c r="J89" s="1450"/>
      <c r="K89" s="1539"/>
      <c r="L89" s="1539"/>
      <c r="M89" s="1450"/>
      <c r="N89" s="1450"/>
      <c r="O89" s="1450"/>
      <c r="P89" s="1471"/>
      <c r="Q89" s="1200"/>
    </row>
    <row r="90" spans="1:17" s="1196" customFormat="1">
      <c r="A90" s="1345"/>
      <c r="B90" s="1356"/>
      <c r="C90" s="1436"/>
      <c r="D90" s="1436"/>
      <c r="E90" s="1436"/>
      <c r="F90" s="1436"/>
      <c r="G90" s="1450"/>
      <c r="H90" s="1539"/>
      <c r="I90" s="1539"/>
      <c r="J90" s="1450"/>
      <c r="K90" s="1450"/>
      <c r="L90" s="1539"/>
      <c r="M90" s="1539"/>
      <c r="N90" s="1450"/>
      <c r="O90" s="1450"/>
      <c r="P90" s="1450"/>
      <c r="Q90" s="1342"/>
    </row>
    <row r="91" spans="1:17" s="1196" customFormat="1">
      <c r="A91" s="1345"/>
      <c r="B91" s="1356"/>
      <c r="C91" s="1436"/>
      <c r="D91" s="1436"/>
      <c r="E91" s="1436"/>
      <c r="F91" s="1436"/>
      <c r="G91" s="1450"/>
      <c r="H91" s="1539"/>
      <c r="I91" s="1539"/>
      <c r="J91" s="1450"/>
      <c r="K91" s="1450"/>
      <c r="L91" s="1539"/>
      <c r="M91" s="1539"/>
      <c r="N91" s="1450"/>
      <c r="O91" s="1450"/>
      <c r="P91" s="1450"/>
      <c r="Q91" s="1342"/>
    </row>
    <row r="92" spans="1:17" s="1196" customFormat="1">
      <c r="A92" s="1345"/>
      <c r="B92" s="1356"/>
      <c r="C92" s="1436"/>
      <c r="D92" s="1436"/>
      <c r="E92" s="1436"/>
      <c r="F92" s="1436"/>
      <c r="G92" s="1450"/>
      <c r="H92" s="1539"/>
      <c r="I92" s="1539"/>
      <c r="J92" s="1450"/>
      <c r="K92" s="1450"/>
      <c r="L92" s="1539"/>
      <c r="M92" s="1539"/>
      <c r="N92" s="1450"/>
      <c r="O92" s="1450"/>
      <c r="P92" s="1450"/>
      <c r="Q92" s="1342"/>
    </row>
    <row r="93" spans="1:17" s="1196" customFormat="1">
      <c r="A93" s="1345"/>
      <c r="B93" s="1356" t="s">
        <v>73</v>
      </c>
      <c r="D93" s="1436"/>
      <c r="E93" s="1436"/>
      <c r="F93" s="1436"/>
      <c r="G93" s="1450"/>
      <c r="H93" s="1539"/>
      <c r="I93" s="1539"/>
      <c r="J93" s="1450"/>
      <c r="K93" s="1450"/>
      <c r="L93" s="1539"/>
      <c r="M93" s="1539"/>
      <c r="N93" s="1450"/>
      <c r="O93" s="1450"/>
      <c r="P93" s="1450"/>
      <c r="Q93" s="1342"/>
    </row>
    <row r="94" spans="1:17" s="1196" customFormat="1">
      <c r="A94" s="1345"/>
      <c r="B94" s="1356"/>
      <c r="D94" s="1436"/>
      <c r="E94" s="1436"/>
      <c r="F94" s="1436"/>
      <c r="G94" s="1450"/>
      <c r="H94" s="1539"/>
      <c r="I94" s="1539"/>
      <c r="J94" s="1450"/>
      <c r="K94" s="1450"/>
      <c r="L94" s="1539"/>
      <c r="M94" s="1539"/>
      <c r="N94" s="1450"/>
      <c r="O94" s="1450"/>
      <c r="P94" s="1450"/>
      <c r="Q94" s="1342"/>
    </row>
    <row r="95" spans="1:17" s="1196" customFormat="1">
      <c r="A95" s="1345"/>
      <c r="B95" s="1470" t="s">
        <v>152</v>
      </c>
      <c r="C95" s="1436"/>
      <c r="D95" s="1436"/>
      <c r="E95" s="1436"/>
      <c r="F95" s="1436"/>
      <c r="G95" s="1467"/>
      <c r="H95" s="1467"/>
      <c r="I95" s="1467"/>
      <c r="J95" s="1467"/>
      <c r="K95" s="1467"/>
      <c r="L95" s="1467"/>
      <c r="M95" s="1467"/>
      <c r="N95" s="1467"/>
      <c r="O95" s="1467"/>
      <c r="P95" s="1467"/>
      <c r="Q95" s="1342"/>
    </row>
    <row r="96" spans="1:17" s="1196" customFormat="1">
      <c r="A96" s="1345"/>
      <c r="B96" s="1437"/>
      <c r="C96" s="1436"/>
      <c r="D96" s="1436"/>
      <c r="E96" s="1436"/>
      <c r="F96" s="1436"/>
      <c r="G96" s="1436"/>
      <c r="H96" s="1436"/>
      <c r="I96" s="1436"/>
      <c r="J96" s="1436"/>
      <c r="K96" s="1436"/>
      <c r="L96" s="1436"/>
      <c r="M96" s="1436"/>
      <c r="N96" s="1436"/>
      <c r="O96" s="1436"/>
      <c r="P96" s="1436"/>
      <c r="Q96" s="1342"/>
    </row>
    <row r="97" spans="1:17" s="1196" customFormat="1">
      <c r="A97" s="1345"/>
      <c r="Q97" s="1342"/>
    </row>
    <row r="98" spans="1:17" s="1196" customFormat="1">
      <c r="A98" s="1345"/>
      <c r="Q98" s="1342"/>
    </row>
    <row r="99" spans="1:17" s="1196" customFormat="1">
      <c r="A99" s="1345"/>
      <c r="Q99" s="1342"/>
    </row>
    <row r="100" spans="1:17" s="1196" customFormat="1">
      <c r="A100" s="1345"/>
      <c r="Q100" s="1342"/>
    </row>
    <row r="101" spans="1:17" s="1196" customFormat="1">
      <c r="A101" s="1345"/>
      <c r="Q101" s="1342"/>
    </row>
    <row r="102" spans="1:17" s="1196" customFormat="1">
      <c r="A102" s="1345"/>
      <c r="Q102" s="1342"/>
    </row>
    <row r="103" spans="1:17" s="1196" customFormat="1">
      <c r="A103" s="1345"/>
      <c r="Q103" s="1342"/>
    </row>
    <row r="104" spans="1:17" s="1196" customFormat="1">
      <c r="A104" s="1345"/>
      <c r="Q104" s="1342"/>
    </row>
    <row r="105" spans="1:17" s="1196" customFormat="1" ht="15" customHeight="1">
      <c r="A105" s="1345"/>
      <c r="Q105" s="1342"/>
    </row>
    <row r="106" spans="1:17" s="1196" customFormat="1" ht="15" customHeight="1">
      <c r="A106" s="1345"/>
      <c r="Q106" s="1342"/>
    </row>
    <row r="107" spans="1:17" s="1196" customFormat="1" ht="15" customHeight="1">
      <c r="A107" s="1345"/>
      <c r="Q107" s="1342"/>
    </row>
    <row r="108" spans="1:17" s="1196" customFormat="1" ht="15" customHeight="1">
      <c r="A108" s="1345"/>
      <c r="Q108" s="1342"/>
    </row>
    <row r="109" spans="1:17" s="1196" customFormat="1" ht="15" customHeight="1">
      <c r="A109" s="1345"/>
      <c r="Q109" s="1342"/>
    </row>
    <row r="110" spans="1:17" s="1196" customFormat="1" ht="15" customHeight="1">
      <c r="A110" s="1345"/>
      <c r="Q110" s="1342"/>
    </row>
    <row r="111" spans="1:17" s="1196" customFormat="1">
      <c r="A111" s="1345"/>
      <c r="Q111" s="1342"/>
    </row>
    <row r="112" spans="1:17" s="1196" customFormat="1">
      <c r="A112" s="1345"/>
      <c r="Q112" s="1342"/>
    </row>
    <row r="113" spans="1:17" s="1196" customFormat="1">
      <c r="A113" s="1345"/>
      <c r="Q113" s="1342"/>
    </row>
    <row r="114" spans="1:17" s="1196" customFormat="1">
      <c r="A114" s="1345"/>
      <c r="Q114" s="1342"/>
    </row>
    <row r="115" spans="1:17" s="1196" customFormat="1">
      <c r="A115" s="1345"/>
      <c r="H115" s="1344"/>
      <c r="I115" s="1197"/>
      <c r="J115" s="1343"/>
      <c r="Q115" s="1342"/>
    </row>
    <row r="116" spans="1:17" s="1196" customFormat="1">
      <c r="A116" s="1345"/>
      <c r="H116" s="1344"/>
      <c r="I116" s="1197"/>
      <c r="J116" s="1343"/>
      <c r="Q116" s="1342"/>
    </row>
    <row r="117" spans="1:17" s="1196" customFormat="1">
      <c r="A117" s="1345"/>
      <c r="H117" s="1344"/>
      <c r="I117" s="1197"/>
      <c r="J117" s="1343"/>
      <c r="Q117" s="1342"/>
    </row>
    <row r="118" spans="1:17" s="1196" customFormat="1">
      <c r="A118" s="1345"/>
      <c r="H118" s="1344"/>
      <c r="I118" s="1197"/>
      <c r="J118" s="1343"/>
      <c r="Q118" s="1342"/>
    </row>
    <row r="119" spans="1:17" s="1196" customFormat="1">
      <c r="A119" s="1345"/>
      <c r="H119" s="1344"/>
      <c r="I119" s="1197"/>
      <c r="J119" s="1343"/>
      <c r="Q119" s="1342"/>
    </row>
    <row r="120" spans="1:17" s="1196" customFormat="1">
      <c r="A120" s="1345"/>
      <c r="Q120" s="1342"/>
    </row>
    <row r="121" spans="1:17" s="1196" customFormat="1">
      <c r="A121" s="1345"/>
      <c r="Q121" s="1342"/>
    </row>
    <row r="122" spans="1:17" s="1196" customFormat="1">
      <c r="A122" s="1345"/>
      <c r="Q122" s="1342"/>
    </row>
    <row r="123" spans="1:17" s="1196" customFormat="1">
      <c r="A123" s="1345"/>
      <c r="Q123" s="1342"/>
    </row>
    <row r="124" spans="1:17" s="1196" customFormat="1">
      <c r="A124" s="1345"/>
      <c r="Q124" s="1342"/>
    </row>
    <row r="125" spans="1:17" s="1196" customFormat="1">
      <c r="A125" s="1345"/>
      <c r="Q125" s="1342"/>
    </row>
    <row r="126" spans="1:17" s="1196" customFormat="1">
      <c r="A126" s="1345"/>
      <c r="Q126" s="1342"/>
    </row>
    <row r="127" spans="1:17" s="1196" customFormat="1" ht="15.75" thickBot="1">
      <c r="A127" s="1435"/>
      <c r="Q127" s="1209"/>
    </row>
    <row r="128" spans="1:17" s="1196" customFormat="1" ht="15" customHeight="1">
      <c r="A128" s="1205"/>
      <c r="B128" s="1847" t="s">
        <v>207</v>
      </c>
      <c r="C128" s="1847"/>
      <c r="D128" s="1847"/>
      <c r="E128" s="1847"/>
      <c r="F128" s="1847"/>
      <c r="G128" s="1847"/>
      <c r="H128" s="1847"/>
      <c r="I128" s="1847"/>
      <c r="J128" s="1847"/>
      <c r="K128" s="1847"/>
      <c r="L128" s="1847"/>
      <c r="M128" s="1847"/>
      <c r="N128" s="1847"/>
      <c r="O128" s="1847"/>
      <c r="P128" s="1847"/>
      <c r="Q128" s="1203"/>
    </row>
    <row r="129" spans="1:17" s="1196" customFormat="1">
      <c r="A129" s="1202"/>
      <c r="B129" s="1848"/>
      <c r="C129" s="1848"/>
      <c r="D129" s="1848"/>
      <c r="E129" s="1848"/>
      <c r="F129" s="1848"/>
      <c r="G129" s="1848"/>
      <c r="H129" s="1848"/>
      <c r="I129" s="1848"/>
      <c r="J129" s="1848"/>
      <c r="K129" s="1848"/>
      <c r="L129" s="1848"/>
      <c r="M129" s="1848"/>
      <c r="N129" s="1848"/>
      <c r="O129" s="1848"/>
      <c r="P129" s="1848"/>
      <c r="Q129" s="1200"/>
    </row>
    <row r="130" spans="1:17" s="1196" customFormat="1">
      <c r="A130" s="1202"/>
      <c r="B130" s="1848"/>
      <c r="C130" s="1848"/>
      <c r="D130" s="1848"/>
      <c r="E130" s="1848"/>
      <c r="F130" s="1848"/>
      <c r="G130" s="1848"/>
      <c r="H130" s="1848"/>
      <c r="I130" s="1848"/>
      <c r="J130" s="1848"/>
      <c r="K130" s="1848"/>
      <c r="L130" s="1848"/>
      <c r="M130" s="1848"/>
      <c r="N130" s="1848"/>
      <c r="O130" s="1848"/>
      <c r="P130" s="1848"/>
      <c r="Q130" s="1200"/>
    </row>
    <row r="131" spans="1:17" s="1196" customFormat="1" ht="15.75" thickBot="1">
      <c r="A131" s="1199"/>
      <c r="B131" s="1849"/>
      <c r="C131" s="1849"/>
      <c r="D131" s="1849"/>
      <c r="E131" s="1849"/>
      <c r="F131" s="1849"/>
      <c r="G131" s="1849"/>
      <c r="H131" s="1849"/>
      <c r="I131" s="1849"/>
      <c r="J131" s="1849"/>
      <c r="K131" s="1849"/>
      <c r="L131" s="1849"/>
      <c r="M131" s="1849"/>
      <c r="N131" s="1849"/>
      <c r="O131" s="1849"/>
      <c r="P131" s="1849"/>
      <c r="Q131" s="1198"/>
    </row>
  </sheetData>
  <mergeCells count="64">
    <mergeCell ref="B63:B64"/>
    <mergeCell ref="B65:B66"/>
    <mergeCell ref="C69:E69"/>
    <mergeCell ref="C70:E70"/>
    <mergeCell ref="C64:E64"/>
    <mergeCell ref="C65:E65"/>
    <mergeCell ref="C66:E66"/>
    <mergeCell ref="C67:E67"/>
    <mergeCell ref="C68:E68"/>
    <mergeCell ref="C63:E63"/>
    <mergeCell ref="C51:D51"/>
    <mergeCell ref="C52:D52"/>
    <mergeCell ref="B46:B52"/>
    <mergeCell ref="C12:D12"/>
    <mergeCell ref="B57:B58"/>
    <mergeCell ref="C58:E58"/>
    <mergeCell ref="B55:E55"/>
    <mergeCell ref="C49:D49"/>
    <mergeCell ref="C50:D50"/>
    <mergeCell ref="C75:E75"/>
    <mergeCell ref="C76:E76"/>
    <mergeCell ref="C77:E77"/>
    <mergeCell ref="C79:E79"/>
    <mergeCell ref="B128:P131"/>
    <mergeCell ref="B78:B79"/>
    <mergeCell ref="C78:E78"/>
    <mergeCell ref="B71:B76"/>
    <mergeCell ref="C71:E71"/>
    <mergeCell ref="C72:E72"/>
    <mergeCell ref="C73:E73"/>
    <mergeCell ref="C74:E74"/>
    <mergeCell ref="F55:L55"/>
    <mergeCell ref="B56:E56"/>
    <mergeCell ref="C57:E57"/>
    <mergeCell ref="C59:E59"/>
    <mergeCell ref="C60:E60"/>
    <mergeCell ref="B59:B62"/>
    <mergeCell ref="C61:E61"/>
    <mergeCell ref="C62:E62"/>
    <mergeCell ref="N28:P29"/>
    <mergeCell ref="B45:E45"/>
    <mergeCell ref="F45:L45"/>
    <mergeCell ref="C47:D47"/>
    <mergeCell ref="C48:D48"/>
    <mergeCell ref="N21:O21"/>
    <mergeCell ref="N24:P25"/>
    <mergeCell ref="N26:P27"/>
    <mergeCell ref="J18:K18"/>
    <mergeCell ref="N18:O18"/>
    <mergeCell ref="J19:K19"/>
    <mergeCell ref="N19:O19"/>
    <mergeCell ref="J20:K20"/>
    <mergeCell ref="N20:O20"/>
    <mergeCell ref="J17:K17"/>
    <mergeCell ref="N17:P17"/>
    <mergeCell ref="O2:P2"/>
    <mergeCell ref="N3:P3"/>
    <mergeCell ref="O5:P5"/>
    <mergeCell ref="A10:Q11"/>
    <mergeCell ref="J14:K14"/>
    <mergeCell ref="N14:O14"/>
    <mergeCell ref="J15:K15"/>
    <mergeCell ref="N15:O15"/>
    <mergeCell ref="J16:K16"/>
  </mergeCells>
  <printOptions horizontalCentered="1"/>
  <pageMargins left="0.7" right="0.7" top="0.75" bottom="0.75" header="0.3" footer="0.3"/>
  <pageSetup paperSize="5" scale="47" fitToHeight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3BD4E-BD47-4EAA-96DC-3447F63ECDA2}">
  <sheetPr codeName="Sheet25"/>
  <dimension ref="A1:Q77"/>
  <sheetViews>
    <sheetView showWhiteSpace="0" view="pageLayout" zoomScaleNormal="130" workbookViewId="0">
      <selection activeCell="N37" sqref="N37"/>
    </sheetView>
  </sheetViews>
  <sheetFormatPr defaultColWidth="9" defaultRowHeight="14.25"/>
  <cols>
    <col min="1" max="1" width="3.28515625" style="381" customWidth="1"/>
    <col min="2" max="2" width="2" style="381" customWidth="1"/>
    <col min="3" max="4" width="8.28515625" style="381" customWidth="1"/>
    <col min="5" max="5" width="10" style="381" customWidth="1"/>
    <col min="6" max="7" width="8.28515625" style="381" customWidth="1"/>
    <col min="8" max="8" width="3.5703125" style="381" customWidth="1"/>
    <col min="9" max="9" width="2" style="381" customWidth="1"/>
    <col min="10" max="10" width="7" style="381" customWidth="1"/>
    <col min="11" max="12" width="8.28515625" style="381" customWidth="1"/>
    <col min="13" max="13" width="8.5703125" style="381" customWidth="1"/>
    <col min="14" max="14" width="8.28515625" style="381" customWidth="1"/>
    <col min="15" max="15" width="2" style="381" customWidth="1"/>
    <col min="16" max="16" width="3.28515625" style="381" customWidth="1"/>
    <col min="17" max="256" width="9" style="381"/>
    <col min="257" max="257" width="3.28515625" style="381" customWidth="1"/>
    <col min="258" max="258" width="2" style="381" customWidth="1"/>
    <col min="259" max="263" width="8.28515625" style="381" customWidth="1"/>
    <col min="264" max="264" width="3.28515625" style="381" customWidth="1"/>
    <col min="265" max="265" width="2" style="381" customWidth="1"/>
    <col min="266" max="266" width="7" style="381" customWidth="1"/>
    <col min="267" max="268" width="8.28515625" style="381" customWidth="1"/>
    <col min="269" max="269" width="8.5703125" style="381" customWidth="1"/>
    <col min="270" max="270" width="8.28515625" style="381" customWidth="1"/>
    <col min="271" max="271" width="2" style="381" customWidth="1"/>
    <col min="272" max="272" width="3.28515625" style="381" customWidth="1"/>
    <col min="273" max="512" width="9" style="381"/>
    <col min="513" max="513" width="3.28515625" style="381" customWidth="1"/>
    <col min="514" max="514" width="2" style="381" customWidth="1"/>
    <col min="515" max="519" width="8.28515625" style="381" customWidth="1"/>
    <col min="520" max="520" width="3.28515625" style="381" customWidth="1"/>
    <col min="521" max="521" width="2" style="381" customWidth="1"/>
    <col min="522" max="522" width="7" style="381" customWidth="1"/>
    <col min="523" max="524" width="8.28515625" style="381" customWidth="1"/>
    <col min="525" max="525" width="8.5703125" style="381" customWidth="1"/>
    <col min="526" max="526" width="8.28515625" style="381" customWidth="1"/>
    <col min="527" max="527" width="2" style="381" customWidth="1"/>
    <col min="528" max="528" width="3.28515625" style="381" customWidth="1"/>
    <col min="529" max="768" width="9" style="381"/>
    <col min="769" max="769" width="3.28515625" style="381" customWidth="1"/>
    <col min="770" max="770" width="2" style="381" customWidth="1"/>
    <col min="771" max="775" width="8.28515625" style="381" customWidth="1"/>
    <col min="776" max="776" width="3.28515625" style="381" customWidth="1"/>
    <col min="777" max="777" width="2" style="381" customWidth="1"/>
    <col min="778" max="778" width="7" style="381" customWidth="1"/>
    <col min="779" max="780" width="8.28515625" style="381" customWidth="1"/>
    <col min="781" max="781" width="8.5703125" style="381" customWidth="1"/>
    <col min="782" max="782" width="8.28515625" style="381" customWidth="1"/>
    <col min="783" max="783" width="2" style="381" customWidth="1"/>
    <col min="784" max="784" width="3.28515625" style="381" customWidth="1"/>
    <col min="785" max="1024" width="9" style="381"/>
    <col min="1025" max="1025" width="3.28515625" style="381" customWidth="1"/>
    <col min="1026" max="1026" width="2" style="381" customWidth="1"/>
    <col min="1027" max="1031" width="8.28515625" style="381" customWidth="1"/>
    <col min="1032" max="1032" width="3.28515625" style="381" customWidth="1"/>
    <col min="1033" max="1033" width="2" style="381" customWidth="1"/>
    <col min="1034" max="1034" width="7" style="381" customWidth="1"/>
    <col min="1035" max="1036" width="8.28515625" style="381" customWidth="1"/>
    <col min="1037" max="1037" width="8.5703125" style="381" customWidth="1"/>
    <col min="1038" max="1038" width="8.28515625" style="381" customWidth="1"/>
    <col min="1039" max="1039" width="2" style="381" customWidth="1"/>
    <col min="1040" max="1040" width="3.28515625" style="381" customWidth="1"/>
    <col min="1041" max="1280" width="9" style="381"/>
    <col min="1281" max="1281" width="3.28515625" style="381" customWidth="1"/>
    <col min="1282" max="1282" width="2" style="381" customWidth="1"/>
    <col min="1283" max="1287" width="8.28515625" style="381" customWidth="1"/>
    <col min="1288" max="1288" width="3.28515625" style="381" customWidth="1"/>
    <col min="1289" max="1289" width="2" style="381" customWidth="1"/>
    <col min="1290" max="1290" width="7" style="381" customWidth="1"/>
    <col min="1291" max="1292" width="8.28515625" style="381" customWidth="1"/>
    <col min="1293" max="1293" width="8.5703125" style="381" customWidth="1"/>
    <col min="1294" max="1294" width="8.28515625" style="381" customWidth="1"/>
    <col min="1295" max="1295" width="2" style="381" customWidth="1"/>
    <col min="1296" max="1296" width="3.28515625" style="381" customWidth="1"/>
    <col min="1297" max="1536" width="9" style="381"/>
    <col min="1537" max="1537" width="3.28515625" style="381" customWidth="1"/>
    <col min="1538" max="1538" width="2" style="381" customWidth="1"/>
    <col min="1539" max="1543" width="8.28515625" style="381" customWidth="1"/>
    <col min="1544" max="1544" width="3.28515625" style="381" customWidth="1"/>
    <col min="1545" max="1545" width="2" style="381" customWidth="1"/>
    <col min="1546" max="1546" width="7" style="381" customWidth="1"/>
    <col min="1547" max="1548" width="8.28515625" style="381" customWidth="1"/>
    <col min="1549" max="1549" width="8.5703125" style="381" customWidth="1"/>
    <col min="1550" max="1550" width="8.28515625" style="381" customWidth="1"/>
    <col min="1551" max="1551" width="2" style="381" customWidth="1"/>
    <col min="1552" max="1552" width="3.28515625" style="381" customWidth="1"/>
    <col min="1553" max="1792" width="9" style="381"/>
    <col min="1793" max="1793" width="3.28515625" style="381" customWidth="1"/>
    <col min="1794" max="1794" width="2" style="381" customWidth="1"/>
    <col min="1795" max="1799" width="8.28515625" style="381" customWidth="1"/>
    <col min="1800" max="1800" width="3.28515625" style="381" customWidth="1"/>
    <col min="1801" max="1801" width="2" style="381" customWidth="1"/>
    <col min="1802" max="1802" width="7" style="381" customWidth="1"/>
    <col min="1803" max="1804" width="8.28515625" style="381" customWidth="1"/>
    <col min="1805" max="1805" width="8.5703125" style="381" customWidth="1"/>
    <col min="1806" max="1806" width="8.28515625" style="381" customWidth="1"/>
    <col min="1807" max="1807" width="2" style="381" customWidth="1"/>
    <col min="1808" max="1808" width="3.28515625" style="381" customWidth="1"/>
    <col min="1809" max="2048" width="9" style="381"/>
    <col min="2049" max="2049" width="3.28515625" style="381" customWidth="1"/>
    <col min="2050" max="2050" width="2" style="381" customWidth="1"/>
    <col min="2051" max="2055" width="8.28515625" style="381" customWidth="1"/>
    <col min="2056" max="2056" width="3.28515625" style="381" customWidth="1"/>
    <col min="2057" max="2057" width="2" style="381" customWidth="1"/>
    <col min="2058" max="2058" width="7" style="381" customWidth="1"/>
    <col min="2059" max="2060" width="8.28515625" style="381" customWidth="1"/>
    <col min="2061" max="2061" width="8.5703125" style="381" customWidth="1"/>
    <col min="2062" max="2062" width="8.28515625" style="381" customWidth="1"/>
    <col min="2063" max="2063" width="2" style="381" customWidth="1"/>
    <col min="2064" max="2064" width="3.28515625" style="381" customWidth="1"/>
    <col min="2065" max="2304" width="9" style="381"/>
    <col min="2305" max="2305" width="3.28515625" style="381" customWidth="1"/>
    <col min="2306" max="2306" width="2" style="381" customWidth="1"/>
    <col min="2307" max="2311" width="8.28515625" style="381" customWidth="1"/>
    <col min="2312" max="2312" width="3.28515625" style="381" customWidth="1"/>
    <col min="2313" max="2313" width="2" style="381" customWidth="1"/>
    <col min="2314" max="2314" width="7" style="381" customWidth="1"/>
    <col min="2315" max="2316" width="8.28515625" style="381" customWidth="1"/>
    <col min="2317" max="2317" width="8.5703125" style="381" customWidth="1"/>
    <col min="2318" max="2318" width="8.28515625" style="381" customWidth="1"/>
    <col min="2319" max="2319" width="2" style="381" customWidth="1"/>
    <col min="2320" max="2320" width="3.28515625" style="381" customWidth="1"/>
    <col min="2321" max="2560" width="9" style="381"/>
    <col min="2561" max="2561" width="3.28515625" style="381" customWidth="1"/>
    <col min="2562" max="2562" width="2" style="381" customWidth="1"/>
    <col min="2563" max="2567" width="8.28515625" style="381" customWidth="1"/>
    <col min="2568" max="2568" width="3.28515625" style="381" customWidth="1"/>
    <col min="2569" max="2569" width="2" style="381" customWidth="1"/>
    <col min="2570" max="2570" width="7" style="381" customWidth="1"/>
    <col min="2571" max="2572" width="8.28515625" style="381" customWidth="1"/>
    <col min="2573" max="2573" width="8.5703125" style="381" customWidth="1"/>
    <col min="2574" max="2574" width="8.28515625" style="381" customWidth="1"/>
    <col min="2575" max="2575" width="2" style="381" customWidth="1"/>
    <col min="2576" max="2576" width="3.28515625" style="381" customWidth="1"/>
    <col min="2577" max="2816" width="9" style="381"/>
    <col min="2817" max="2817" width="3.28515625" style="381" customWidth="1"/>
    <col min="2818" max="2818" width="2" style="381" customWidth="1"/>
    <col min="2819" max="2823" width="8.28515625" style="381" customWidth="1"/>
    <col min="2824" max="2824" width="3.28515625" style="381" customWidth="1"/>
    <col min="2825" max="2825" width="2" style="381" customWidth="1"/>
    <col min="2826" max="2826" width="7" style="381" customWidth="1"/>
    <col min="2827" max="2828" width="8.28515625" style="381" customWidth="1"/>
    <col min="2829" max="2829" width="8.5703125" style="381" customWidth="1"/>
    <col min="2830" max="2830" width="8.28515625" style="381" customWidth="1"/>
    <col min="2831" max="2831" width="2" style="381" customWidth="1"/>
    <col min="2832" max="2832" width="3.28515625" style="381" customWidth="1"/>
    <col min="2833" max="3072" width="9" style="381"/>
    <col min="3073" max="3073" width="3.28515625" style="381" customWidth="1"/>
    <col min="3074" max="3074" width="2" style="381" customWidth="1"/>
    <col min="3075" max="3079" width="8.28515625" style="381" customWidth="1"/>
    <col min="3080" max="3080" width="3.28515625" style="381" customWidth="1"/>
    <col min="3081" max="3081" width="2" style="381" customWidth="1"/>
    <col min="3082" max="3082" width="7" style="381" customWidth="1"/>
    <col min="3083" max="3084" width="8.28515625" style="381" customWidth="1"/>
    <col min="3085" max="3085" width="8.5703125" style="381" customWidth="1"/>
    <col min="3086" max="3086" width="8.28515625" style="381" customWidth="1"/>
    <col min="3087" max="3087" width="2" style="381" customWidth="1"/>
    <col min="3088" max="3088" width="3.28515625" style="381" customWidth="1"/>
    <col min="3089" max="3328" width="9" style="381"/>
    <col min="3329" max="3329" width="3.28515625" style="381" customWidth="1"/>
    <col min="3330" max="3330" width="2" style="381" customWidth="1"/>
    <col min="3331" max="3335" width="8.28515625" style="381" customWidth="1"/>
    <col min="3336" max="3336" width="3.28515625" style="381" customWidth="1"/>
    <col min="3337" max="3337" width="2" style="381" customWidth="1"/>
    <col min="3338" max="3338" width="7" style="381" customWidth="1"/>
    <col min="3339" max="3340" width="8.28515625" style="381" customWidth="1"/>
    <col min="3341" max="3341" width="8.5703125" style="381" customWidth="1"/>
    <col min="3342" max="3342" width="8.28515625" style="381" customWidth="1"/>
    <col min="3343" max="3343" width="2" style="381" customWidth="1"/>
    <col min="3344" max="3344" width="3.28515625" style="381" customWidth="1"/>
    <col min="3345" max="3584" width="9" style="381"/>
    <col min="3585" max="3585" width="3.28515625" style="381" customWidth="1"/>
    <col min="3586" max="3586" width="2" style="381" customWidth="1"/>
    <col min="3587" max="3591" width="8.28515625" style="381" customWidth="1"/>
    <col min="3592" max="3592" width="3.28515625" style="381" customWidth="1"/>
    <col min="3593" max="3593" width="2" style="381" customWidth="1"/>
    <col min="3594" max="3594" width="7" style="381" customWidth="1"/>
    <col min="3595" max="3596" width="8.28515625" style="381" customWidth="1"/>
    <col min="3597" max="3597" width="8.5703125" style="381" customWidth="1"/>
    <col min="3598" max="3598" width="8.28515625" style="381" customWidth="1"/>
    <col min="3599" max="3599" width="2" style="381" customWidth="1"/>
    <col min="3600" max="3600" width="3.28515625" style="381" customWidth="1"/>
    <col min="3601" max="3840" width="9" style="381"/>
    <col min="3841" max="3841" width="3.28515625" style="381" customWidth="1"/>
    <col min="3842" max="3842" width="2" style="381" customWidth="1"/>
    <col min="3843" max="3847" width="8.28515625" style="381" customWidth="1"/>
    <col min="3848" max="3848" width="3.28515625" style="381" customWidth="1"/>
    <col min="3849" max="3849" width="2" style="381" customWidth="1"/>
    <col min="3850" max="3850" width="7" style="381" customWidth="1"/>
    <col min="3851" max="3852" width="8.28515625" style="381" customWidth="1"/>
    <col min="3853" max="3853" width="8.5703125" style="381" customWidth="1"/>
    <col min="3854" max="3854" width="8.28515625" style="381" customWidth="1"/>
    <col min="3855" max="3855" width="2" style="381" customWidth="1"/>
    <col min="3856" max="3856" width="3.28515625" style="381" customWidth="1"/>
    <col min="3857" max="4096" width="9" style="381"/>
    <col min="4097" max="4097" width="3.28515625" style="381" customWidth="1"/>
    <col min="4098" max="4098" width="2" style="381" customWidth="1"/>
    <col min="4099" max="4103" width="8.28515625" style="381" customWidth="1"/>
    <col min="4104" max="4104" width="3.28515625" style="381" customWidth="1"/>
    <col min="4105" max="4105" width="2" style="381" customWidth="1"/>
    <col min="4106" max="4106" width="7" style="381" customWidth="1"/>
    <col min="4107" max="4108" width="8.28515625" style="381" customWidth="1"/>
    <col min="4109" max="4109" width="8.5703125" style="381" customWidth="1"/>
    <col min="4110" max="4110" width="8.28515625" style="381" customWidth="1"/>
    <col min="4111" max="4111" width="2" style="381" customWidth="1"/>
    <col min="4112" max="4112" width="3.28515625" style="381" customWidth="1"/>
    <col min="4113" max="4352" width="9" style="381"/>
    <col min="4353" max="4353" width="3.28515625" style="381" customWidth="1"/>
    <col min="4354" max="4354" width="2" style="381" customWidth="1"/>
    <col min="4355" max="4359" width="8.28515625" style="381" customWidth="1"/>
    <col min="4360" max="4360" width="3.28515625" style="381" customWidth="1"/>
    <col min="4361" max="4361" width="2" style="381" customWidth="1"/>
    <col min="4362" max="4362" width="7" style="381" customWidth="1"/>
    <col min="4363" max="4364" width="8.28515625" style="381" customWidth="1"/>
    <col min="4365" max="4365" width="8.5703125" style="381" customWidth="1"/>
    <col min="4366" max="4366" width="8.28515625" style="381" customWidth="1"/>
    <col min="4367" max="4367" width="2" style="381" customWidth="1"/>
    <col min="4368" max="4368" width="3.28515625" style="381" customWidth="1"/>
    <col min="4369" max="4608" width="9" style="381"/>
    <col min="4609" max="4609" width="3.28515625" style="381" customWidth="1"/>
    <col min="4610" max="4610" width="2" style="381" customWidth="1"/>
    <col min="4611" max="4615" width="8.28515625" style="381" customWidth="1"/>
    <col min="4616" max="4616" width="3.28515625" style="381" customWidth="1"/>
    <col min="4617" max="4617" width="2" style="381" customWidth="1"/>
    <col min="4618" max="4618" width="7" style="381" customWidth="1"/>
    <col min="4619" max="4620" width="8.28515625" style="381" customWidth="1"/>
    <col min="4621" max="4621" width="8.5703125" style="381" customWidth="1"/>
    <col min="4622" max="4622" width="8.28515625" style="381" customWidth="1"/>
    <col min="4623" max="4623" width="2" style="381" customWidth="1"/>
    <col min="4624" max="4624" width="3.28515625" style="381" customWidth="1"/>
    <col min="4625" max="4864" width="9" style="381"/>
    <col min="4865" max="4865" width="3.28515625" style="381" customWidth="1"/>
    <col min="4866" max="4866" width="2" style="381" customWidth="1"/>
    <col min="4867" max="4871" width="8.28515625" style="381" customWidth="1"/>
    <col min="4872" max="4872" width="3.28515625" style="381" customWidth="1"/>
    <col min="4873" max="4873" width="2" style="381" customWidth="1"/>
    <col min="4874" max="4874" width="7" style="381" customWidth="1"/>
    <col min="4875" max="4876" width="8.28515625" style="381" customWidth="1"/>
    <col min="4877" max="4877" width="8.5703125" style="381" customWidth="1"/>
    <col min="4878" max="4878" width="8.28515625" style="381" customWidth="1"/>
    <col min="4879" max="4879" width="2" style="381" customWidth="1"/>
    <col min="4880" max="4880" width="3.28515625" style="381" customWidth="1"/>
    <col min="4881" max="5120" width="9" style="381"/>
    <col min="5121" max="5121" width="3.28515625" style="381" customWidth="1"/>
    <col min="5122" max="5122" width="2" style="381" customWidth="1"/>
    <col min="5123" max="5127" width="8.28515625" style="381" customWidth="1"/>
    <col min="5128" max="5128" width="3.28515625" style="381" customWidth="1"/>
    <col min="5129" max="5129" width="2" style="381" customWidth="1"/>
    <col min="5130" max="5130" width="7" style="381" customWidth="1"/>
    <col min="5131" max="5132" width="8.28515625" style="381" customWidth="1"/>
    <col min="5133" max="5133" width="8.5703125" style="381" customWidth="1"/>
    <col min="5134" max="5134" width="8.28515625" style="381" customWidth="1"/>
    <col min="5135" max="5135" width="2" style="381" customWidth="1"/>
    <col min="5136" max="5136" width="3.28515625" style="381" customWidth="1"/>
    <col min="5137" max="5376" width="9" style="381"/>
    <col min="5377" max="5377" width="3.28515625" style="381" customWidth="1"/>
    <col min="5378" max="5378" width="2" style="381" customWidth="1"/>
    <col min="5379" max="5383" width="8.28515625" style="381" customWidth="1"/>
    <col min="5384" max="5384" width="3.28515625" style="381" customWidth="1"/>
    <col min="5385" max="5385" width="2" style="381" customWidth="1"/>
    <col min="5386" max="5386" width="7" style="381" customWidth="1"/>
    <col min="5387" max="5388" width="8.28515625" style="381" customWidth="1"/>
    <col min="5389" max="5389" width="8.5703125" style="381" customWidth="1"/>
    <col min="5390" max="5390" width="8.28515625" style="381" customWidth="1"/>
    <col min="5391" max="5391" width="2" style="381" customWidth="1"/>
    <col min="5392" max="5392" width="3.28515625" style="381" customWidth="1"/>
    <col min="5393" max="5632" width="9" style="381"/>
    <col min="5633" max="5633" width="3.28515625" style="381" customWidth="1"/>
    <col min="5634" max="5634" width="2" style="381" customWidth="1"/>
    <col min="5635" max="5639" width="8.28515625" style="381" customWidth="1"/>
    <col min="5640" max="5640" width="3.28515625" style="381" customWidth="1"/>
    <col min="5641" max="5641" width="2" style="381" customWidth="1"/>
    <col min="5642" max="5642" width="7" style="381" customWidth="1"/>
    <col min="5643" max="5644" width="8.28515625" style="381" customWidth="1"/>
    <col min="5645" max="5645" width="8.5703125" style="381" customWidth="1"/>
    <col min="5646" max="5646" width="8.28515625" style="381" customWidth="1"/>
    <col min="5647" max="5647" width="2" style="381" customWidth="1"/>
    <col min="5648" max="5648" width="3.28515625" style="381" customWidth="1"/>
    <col min="5649" max="5888" width="9" style="381"/>
    <col min="5889" max="5889" width="3.28515625" style="381" customWidth="1"/>
    <col min="5890" max="5890" width="2" style="381" customWidth="1"/>
    <col min="5891" max="5895" width="8.28515625" style="381" customWidth="1"/>
    <col min="5896" max="5896" width="3.28515625" style="381" customWidth="1"/>
    <col min="5897" max="5897" width="2" style="381" customWidth="1"/>
    <col min="5898" max="5898" width="7" style="381" customWidth="1"/>
    <col min="5899" max="5900" width="8.28515625" style="381" customWidth="1"/>
    <col min="5901" max="5901" width="8.5703125" style="381" customWidth="1"/>
    <col min="5902" max="5902" width="8.28515625" style="381" customWidth="1"/>
    <col min="5903" max="5903" width="2" style="381" customWidth="1"/>
    <col min="5904" max="5904" width="3.28515625" style="381" customWidth="1"/>
    <col min="5905" max="6144" width="9" style="381"/>
    <col min="6145" max="6145" width="3.28515625" style="381" customWidth="1"/>
    <col min="6146" max="6146" width="2" style="381" customWidth="1"/>
    <col min="6147" max="6151" width="8.28515625" style="381" customWidth="1"/>
    <col min="6152" max="6152" width="3.28515625" style="381" customWidth="1"/>
    <col min="6153" max="6153" width="2" style="381" customWidth="1"/>
    <col min="6154" max="6154" width="7" style="381" customWidth="1"/>
    <col min="6155" max="6156" width="8.28515625" style="381" customWidth="1"/>
    <col min="6157" max="6157" width="8.5703125" style="381" customWidth="1"/>
    <col min="6158" max="6158" width="8.28515625" style="381" customWidth="1"/>
    <col min="6159" max="6159" width="2" style="381" customWidth="1"/>
    <col min="6160" max="6160" width="3.28515625" style="381" customWidth="1"/>
    <col min="6161" max="6400" width="9" style="381"/>
    <col min="6401" max="6401" width="3.28515625" style="381" customWidth="1"/>
    <col min="6402" max="6402" width="2" style="381" customWidth="1"/>
    <col min="6403" max="6407" width="8.28515625" style="381" customWidth="1"/>
    <col min="6408" max="6408" width="3.28515625" style="381" customWidth="1"/>
    <col min="6409" max="6409" width="2" style="381" customWidth="1"/>
    <col min="6410" max="6410" width="7" style="381" customWidth="1"/>
    <col min="6411" max="6412" width="8.28515625" style="381" customWidth="1"/>
    <col min="6413" max="6413" width="8.5703125" style="381" customWidth="1"/>
    <col min="6414" max="6414" width="8.28515625" style="381" customWidth="1"/>
    <col min="6415" max="6415" width="2" style="381" customWidth="1"/>
    <col min="6416" max="6416" width="3.28515625" style="381" customWidth="1"/>
    <col min="6417" max="6656" width="9" style="381"/>
    <col min="6657" max="6657" width="3.28515625" style="381" customWidth="1"/>
    <col min="6658" max="6658" width="2" style="381" customWidth="1"/>
    <col min="6659" max="6663" width="8.28515625" style="381" customWidth="1"/>
    <col min="6664" max="6664" width="3.28515625" style="381" customWidth="1"/>
    <col min="6665" max="6665" width="2" style="381" customWidth="1"/>
    <col min="6666" max="6666" width="7" style="381" customWidth="1"/>
    <col min="6667" max="6668" width="8.28515625" style="381" customWidth="1"/>
    <col min="6669" max="6669" width="8.5703125" style="381" customWidth="1"/>
    <col min="6670" max="6670" width="8.28515625" style="381" customWidth="1"/>
    <col min="6671" max="6671" width="2" style="381" customWidth="1"/>
    <col min="6672" max="6672" width="3.28515625" style="381" customWidth="1"/>
    <col min="6673" max="6912" width="9" style="381"/>
    <col min="6913" max="6913" width="3.28515625" style="381" customWidth="1"/>
    <col min="6914" max="6914" width="2" style="381" customWidth="1"/>
    <col min="6915" max="6919" width="8.28515625" style="381" customWidth="1"/>
    <col min="6920" max="6920" width="3.28515625" style="381" customWidth="1"/>
    <col min="6921" max="6921" width="2" style="381" customWidth="1"/>
    <col min="6922" max="6922" width="7" style="381" customWidth="1"/>
    <col min="6923" max="6924" width="8.28515625" style="381" customWidth="1"/>
    <col min="6925" max="6925" width="8.5703125" style="381" customWidth="1"/>
    <col min="6926" max="6926" width="8.28515625" style="381" customWidth="1"/>
    <col min="6927" max="6927" width="2" style="381" customWidth="1"/>
    <col min="6928" max="6928" width="3.28515625" style="381" customWidth="1"/>
    <col min="6929" max="7168" width="9" style="381"/>
    <col min="7169" max="7169" width="3.28515625" style="381" customWidth="1"/>
    <col min="7170" max="7170" width="2" style="381" customWidth="1"/>
    <col min="7171" max="7175" width="8.28515625" style="381" customWidth="1"/>
    <col min="7176" max="7176" width="3.28515625" style="381" customWidth="1"/>
    <col min="7177" max="7177" width="2" style="381" customWidth="1"/>
    <col min="7178" max="7178" width="7" style="381" customWidth="1"/>
    <col min="7179" max="7180" width="8.28515625" style="381" customWidth="1"/>
    <col min="7181" max="7181" width="8.5703125" style="381" customWidth="1"/>
    <col min="7182" max="7182" width="8.28515625" style="381" customWidth="1"/>
    <col min="7183" max="7183" width="2" style="381" customWidth="1"/>
    <col min="7184" max="7184" width="3.28515625" style="381" customWidth="1"/>
    <col min="7185" max="7424" width="9" style="381"/>
    <col min="7425" max="7425" width="3.28515625" style="381" customWidth="1"/>
    <col min="7426" max="7426" width="2" style="381" customWidth="1"/>
    <col min="7427" max="7431" width="8.28515625" style="381" customWidth="1"/>
    <col min="7432" max="7432" width="3.28515625" style="381" customWidth="1"/>
    <col min="7433" max="7433" width="2" style="381" customWidth="1"/>
    <col min="7434" max="7434" width="7" style="381" customWidth="1"/>
    <col min="7435" max="7436" width="8.28515625" style="381" customWidth="1"/>
    <col min="7437" max="7437" width="8.5703125" style="381" customWidth="1"/>
    <col min="7438" max="7438" width="8.28515625" style="381" customWidth="1"/>
    <col min="7439" max="7439" width="2" style="381" customWidth="1"/>
    <col min="7440" max="7440" width="3.28515625" style="381" customWidth="1"/>
    <col min="7441" max="7680" width="9" style="381"/>
    <col min="7681" max="7681" width="3.28515625" style="381" customWidth="1"/>
    <col min="7682" max="7682" width="2" style="381" customWidth="1"/>
    <col min="7683" max="7687" width="8.28515625" style="381" customWidth="1"/>
    <col min="7688" max="7688" width="3.28515625" style="381" customWidth="1"/>
    <col min="7689" max="7689" width="2" style="381" customWidth="1"/>
    <col min="7690" max="7690" width="7" style="381" customWidth="1"/>
    <col min="7691" max="7692" width="8.28515625" style="381" customWidth="1"/>
    <col min="7693" max="7693" width="8.5703125" style="381" customWidth="1"/>
    <col min="7694" max="7694" width="8.28515625" style="381" customWidth="1"/>
    <col min="7695" max="7695" width="2" style="381" customWidth="1"/>
    <col min="7696" max="7696" width="3.28515625" style="381" customWidth="1"/>
    <col min="7697" max="7936" width="9" style="381"/>
    <col min="7937" max="7937" width="3.28515625" style="381" customWidth="1"/>
    <col min="7938" max="7938" width="2" style="381" customWidth="1"/>
    <col min="7939" max="7943" width="8.28515625" style="381" customWidth="1"/>
    <col min="7944" max="7944" width="3.28515625" style="381" customWidth="1"/>
    <col min="7945" max="7945" width="2" style="381" customWidth="1"/>
    <col min="7946" max="7946" width="7" style="381" customWidth="1"/>
    <col min="7947" max="7948" width="8.28515625" style="381" customWidth="1"/>
    <col min="7949" max="7949" width="8.5703125" style="381" customWidth="1"/>
    <col min="7950" max="7950" width="8.28515625" style="381" customWidth="1"/>
    <col min="7951" max="7951" width="2" style="381" customWidth="1"/>
    <col min="7952" max="7952" width="3.28515625" style="381" customWidth="1"/>
    <col min="7953" max="8192" width="9" style="381"/>
    <col min="8193" max="8193" width="3.28515625" style="381" customWidth="1"/>
    <col min="8194" max="8194" width="2" style="381" customWidth="1"/>
    <col min="8195" max="8199" width="8.28515625" style="381" customWidth="1"/>
    <col min="8200" max="8200" width="3.28515625" style="381" customWidth="1"/>
    <col min="8201" max="8201" width="2" style="381" customWidth="1"/>
    <col min="8202" max="8202" width="7" style="381" customWidth="1"/>
    <col min="8203" max="8204" width="8.28515625" style="381" customWidth="1"/>
    <col min="8205" max="8205" width="8.5703125" style="381" customWidth="1"/>
    <col min="8206" max="8206" width="8.28515625" style="381" customWidth="1"/>
    <col min="8207" max="8207" width="2" style="381" customWidth="1"/>
    <col min="8208" max="8208" width="3.28515625" style="381" customWidth="1"/>
    <col min="8209" max="8448" width="9" style="381"/>
    <col min="8449" max="8449" width="3.28515625" style="381" customWidth="1"/>
    <col min="8450" max="8450" width="2" style="381" customWidth="1"/>
    <col min="8451" max="8455" width="8.28515625" style="381" customWidth="1"/>
    <col min="8456" max="8456" width="3.28515625" style="381" customWidth="1"/>
    <col min="8457" max="8457" width="2" style="381" customWidth="1"/>
    <col min="8458" max="8458" width="7" style="381" customWidth="1"/>
    <col min="8459" max="8460" width="8.28515625" style="381" customWidth="1"/>
    <col min="8461" max="8461" width="8.5703125" style="381" customWidth="1"/>
    <col min="8462" max="8462" width="8.28515625" style="381" customWidth="1"/>
    <col min="8463" max="8463" width="2" style="381" customWidth="1"/>
    <col min="8464" max="8464" width="3.28515625" style="381" customWidth="1"/>
    <col min="8465" max="8704" width="9" style="381"/>
    <col min="8705" max="8705" width="3.28515625" style="381" customWidth="1"/>
    <col min="8706" max="8706" width="2" style="381" customWidth="1"/>
    <col min="8707" max="8711" width="8.28515625" style="381" customWidth="1"/>
    <col min="8712" max="8712" width="3.28515625" style="381" customWidth="1"/>
    <col min="8713" max="8713" width="2" style="381" customWidth="1"/>
    <col min="8714" max="8714" width="7" style="381" customWidth="1"/>
    <col min="8715" max="8716" width="8.28515625" style="381" customWidth="1"/>
    <col min="8717" max="8717" width="8.5703125" style="381" customWidth="1"/>
    <col min="8718" max="8718" width="8.28515625" style="381" customWidth="1"/>
    <col min="8719" max="8719" width="2" style="381" customWidth="1"/>
    <col min="8720" max="8720" width="3.28515625" style="381" customWidth="1"/>
    <col min="8721" max="8960" width="9" style="381"/>
    <col min="8961" max="8961" width="3.28515625" style="381" customWidth="1"/>
    <col min="8962" max="8962" width="2" style="381" customWidth="1"/>
    <col min="8963" max="8967" width="8.28515625" style="381" customWidth="1"/>
    <col min="8968" max="8968" width="3.28515625" style="381" customWidth="1"/>
    <col min="8969" max="8969" width="2" style="381" customWidth="1"/>
    <col min="8970" max="8970" width="7" style="381" customWidth="1"/>
    <col min="8971" max="8972" width="8.28515625" style="381" customWidth="1"/>
    <col min="8973" max="8973" width="8.5703125" style="381" customWidth="1"/>
    <col min="8974" max="8974" width="8.28515625" style="381" customWidth="1"/>
    <col min="8975" max="8975" width="2" style="381" customWidth="1"/>
    <col min="8976" max="8976" width="3.28515625" style="381" customWidth="1"/>
    <col min="8977" max="9216" width="9" style="381"/>
    <col min="9217" max="9217" width="3.28515625" style="381" customWidth="1"/>
    <col min="9218" max="9218" width="2" style="381" customWidth="1"/>
    <col min="9219" max="9223" width="8.28515625" style="381" customWidth="1"/>
    <col min="9224" max="9224" width="3.28515625" style="381" customWidth="1"/>
    <col min="9225" max="9225" width="2" style="381" customWidth="1"/>
    <col min="9226" max="9226" width="7" style="381" customWidth="1"/>
    <col min="9227" max="9228" width="8.28515625" style="381" customWidth="1"/>
    <col min="9229" max="9229" width="8.5703125" style="381" customWidth="1"/>
    <col min="9230" max="9230" width="8.28515625" style="381" customWidth="1"/>
    <col min="9231" max="9231" width="2" style="381" customWidth="1"/>
    <col min="9232" max="9232" width="3.28515625" style="381" customWidth="1"/>
    <col min="9233" max="9472" width="9" style="381"/>
    <col min="9473" max="9473" width="3.28515625" style="381" customWidth="1"/>
    <col min="9474" max="9474" width="2" style="381" customWidth="1"/>
    <col min="9475" max="9479" width="8.28515625" style="381" customWidth="1"/>
    <col min="9480" max="9480" width="3.28515625" style="381" customWidth="1"/>
    <col min="9481" max="9481" width="2" style="381" customWidth="1"/>
    <col min="9482" max="9482" width="7" style="381" customWidth="1"/>
    <col min="9483" max="9484" width="8.28515625" style="381" customWidth="1"/>
    <col min="9485" max="9485" width="8.5703125" style="381" customWidth="1"/>
    <col min="9486" max="9486" width="8.28515625" style="381" customWidth="1"/>
    <col min="9487" max="9487" width="2" style="381" customWidth="1"/>
    <col min="9488" max="9488" width="3.28515625" style="381" customWidth="1"/>
    <col min="9489" max="9728" width="9" style="381"/>
    <col min="9729" max="9729" width="3.28515625" style="381" customWidth="1"/>
    <col min="9730" max="9730" width="2" style="381" customWidth="1"/>
    <col min="9731" max="9735" width="8.28515625" style="381" customWidth="1"/>
    <col min="9736" max="9736" width="3.28515625" style="381" customWidth="1"/>
    <col min="9737" max="9737" width="2" style="381" customWidth="1"/>
    <col min="9738" max="9738" width="7" style="381" customWidth="1"/>
    <col min="9739" max="9740" width="8.28515625" style="381" customWidth="1"/>
    <col min="9741" max="9741" width="8.5703125" style="381" customWidth="1"/>
    <col min="9742" max="9742" width="8.28515625" style="381" customWidth="1"/>
    <col min="9743" max="9743" width="2" style="381" customWidth="1"/>
    <col min="9744" max="9744" width="3.28515625" style="381" customWidth="1"/>
    <col min="9745" max="9984" width="9" style="381"/>
    <col min="9985" max="9985" width="3.28515625" style="381" customWidth="1"/>
    <col min="9986" max="9986" width="2" style="381" customWidth="1"/>
    <col min="9987" max="9991" width="8.28515625" style="381" customWidth="1"/>
    <col min="9992" max="9992" width="3.28515625" style="381" customWidth="1"/>
    <col min="9993" max="9993" width="2" style="381" customWidth="1"/>
    <col min="9994" max="9994" width="7" style="381" customWidth="1"/>
    <col min="9995" max="9996" width="8.28515625" style="381" customWidth="1"/>
    <col min="9997" max="9997" width="8.5703125" style="381" customWidth="1"/>
    <col min="9998" max="9998" width="8.28515625" style="381" customWidth="1"/>
    <col min="9999" max="9999" width="2" style="381" customWidth="1"/>
    <col min="10000" max="10000" width="3.28515625" style="381" customWidth="1"/>
    <col min="10001" max="10240" width="9" style="381"/>
    <col min="10241" max="10241" width="3.28515625" style="381" customWidth="1"/>
    <col min="10242" max="10242" width="2" style="381" customWidth="1"/>
    <col min="10243" max="10247" width="8.28515625" style="381" customWidth="1"/>
    <col min="10248" max="10248" width="3.28515625" style="381" customWidth="1"/>
    <col min="10249" max="10249" width="2" style="381" customWidth="1"/>
    <col min="10250" max="10250" width="7" style="381" customWidth="1"/>
    <col min="10251" max="10252" width="8.28515625" style="381" customWidth="1"/>
    <col min="10253" max="10253" width="8.5703125" style="381" customWidth="1"/>
    <col min="10254" max="10254" width="8.28515625" style="381" customWidth="1"/>
    <col min="10255" max="10255" width="2" style="381" customWidth="1"/>
    <col min="10256" max="10256" width="3.28515625" style="381" customWidth="1"/>
    <col min="10257" max="10496" width="9" style="381"/>
    <col min="10497" max="10497" width="3.28515625" style="381" customWidth="1"/>
    <col min="10498" max="10498" width="2" style="381" customWidth="1"/>
    <col min="10499" max="10503" width="8.28515625" style="381" customWidth="1"/>
    <col min="10504" max="10504" width="3.28515625" style="381" customWidth="1"/>
    <col min="10505" max="10505" width="2" style="381" customWidth="1"/>
    <col min="10506" max="10506" width="7" style="381" customWidth="1"/>
    <col min="10507" max="10508" width="8.28515625" style="381" customWidth="1"/>
    <col min="10509" max="10509" width="8.5703125" style="381" customWidth="1"/>
    <col min="10510" max="10510" width="8.28515625" style="381" customWidth="1"/>
    <col min="10511" max="10511" width="2" style="381" customWidth="1"/>
    <col min="10512" max="10512" width="3.28515625" style="381" customWidth="1"/>
    <col min="10513" max="10752" width="9" style="381"/>
    <col min="10753" max="10753" width="3.28515625" style="381" customWidth="1"/>
    <col min="10754" max="10754" width="2" style="381" customWidth="1"/>
    <col min="10755" max="10759" width="8.28515625" style="381" customWidth="1"/>
    <col min="10760" max="10760" width="3.28515625" style="381" customWidth="1"/>
    <col min="10761" max="10761" width="2" style="381" customWidth="1"/>
    <col min="10762" max="10762" width="7" style="381" customWidth="1"/>
    <col min="10763" max="10764" width="8.28515625" style="381" customWidth="1"/>
    <col min="10765" max="10765" width="8.5703125" style="381" customWidth="1"/>
    <col min="10766" max="10766" width="8.28515625" style="381" customWidth="1"/>
    <col min="10767" max="10767" width="2" style="381" customWidth="1"/>
    <col min="10768" max="10768" width="3.28515625" style="381" customWidth="1"/>
    <col min="10769" max="11008" width="9" style="381"/>
    <col min="11009" max="11009" width="3.28515625" style="381" customWidth="1"/>
    <col min="11010" max="11010" width="2" style="381" customWidth="1"/>
    <col min="11011" max="11015" width="8.28515625" style="381" customWidth="1"/>
    <col min="11016" max="11016" width="3.28515625" style="381" customWidth="1"/>
    <col min="11017" max="11017" width="2" style="381" customWidth="1"/>
    <col min="11018" max="11018" width="7" style="381" customWidth="1"/>
    <col min="11019" max="11020" width="8.28515625" style="381" customWidth="1"/>
    <col min="11021" max="11021" width="8.5703125" style="381" customWidth="1"/>
    <col min="11022" max="11022" width="8.28515625" style="381" customWidth="1"/>
    <col min="11023" max="11023" width="2" style="381" customWidth="1"/>
    <col min="11024" max="11024" width="3.28515625" style="381" customWidth="1"/>
    <col min="11025" max="11264" width="9" style="381"/>
    <col min="11265" max="11265" width="3.28515625" style="381" customWidth="1"/>
    <col min="11266" max="11266" width="2" style="381" customWidth="1"/>
    <col min="11267" max="11271" width="8.28515625" style="381" customWidth="1"/>
    <col min="11272" max="11272" width="3.28515625" style="381" customWidth="1"/>
    <col min="11273" max="11273" width="2" style="381" customWidth="1"/>
    <col min="11274" max="11274" width="7" style="381" customWidth="1"/>
    <col min="11275" max="11276" width="8.28515625" style="381" customWidth="1"/>
    <col min="11277" max="11277" width="8.5703125" style="381" customWidth="1"/>
    <col min="11278" max="11278" width="8.28515625" style="381" customWidth="1"/>
    <col min="11279" max="11279" width="2" style="381" customWidth="1"/>
    <col min="11280" max="11280" width="3.28515625" style="381" customWidth="1"/>
    <col min="11281" max="11520" width="9" style="381"/>
    <col min="11521" max="11521" width="3.28515625" style="381" customWidth="1"/>
    <col min="11522" max="11522" width="2" style="381" customWidth="1"/>
    <col min="11523" max="11527" width="8.28515625" style="381" customWidth="1"/>
    <col min="11528" max="11528" width="3.28515625" style="381" customWidth="1"/>
    <col min="11529" max="11529" width="2" style="381" customWidth="1"/>
    <col min="11530" max="11530" width="7" style="381" customWidth="1"/>
    <col min="11531" max="11532" width="8.28515625" style="381" customWidth="1"/>
    <col min="11533" max="11533" width="8.5703125" style="381" customWidth="1"/>
    <col min="11534" max="11534" width="8.28515625" style="381" customWidth="1"/>
    <col min="11535" max="11535" width="2" style="381" customWidth="1"/>
    <col min="11536" max="11536" width="3.28515625" style="381" customWidth="1"/>
    <col min="11537" max="11776" width="9" style="381"/>
    <col min="11777" max="11777" width="3.28515625" style="381" customWidth="1"/>
    <col min="11778" max="11778" width="2" style="381" customWidth="1"/>
    <col min="11779" max="11783" width="8.28515625" style="381" customWidth="1"/>
    <col min="11784" max="11784" width="3.28515625" style="381" customWidth="1"/>
    <col min="11785" max="11785" width="2" style="381" customWidth="1"/>
    <col min="11786" max="11786" width="7" style="381" customWidth="1"/>
    <col min="11787" max="11788" width="8.28515625" style="381" customWidth="1"/>
    <col min="11789" max="11789" width="8.5703125" style="381" customWidth="1"/>
    <col min="11790" max="11790" width="8.28515625" style="381" customWidth="1"/>
    <col min="11791" max="11791" width="2" style="381" customWidth="1"/>
    <col min="11792" max="11792" width="3.28515625" style="381" customWidth="1"/>
    <col min="11793" max="12032" width="9" style="381"/>
    <col min="12033" max="12033" width="3.28515625" style="381" customWidth="1"/>
    <col min="12034" max="12034" width="2" style="381" customWidth="1"/>
    <col min="12035" max="12039" width="8.28515625" style="381" customWidth="1"/>
    <col min="12040" max="12040" width="3.28515625" style="381" customWidth="1"/>
    <col min="12041" max="12041" width="2" style="381" customWidth="1"/>
    <col min="12042" max="12042" width="7" style="381" customWidth="1"/>
    <col min="12043" max="12044" width="8.28515625" style="381" customWidth="1"/>
    <col min="12045" max="12045" width="8.5703125" style="381" customWidth="1"/>
    <col min="12046" max="12046" width="8.28515625" style="381" customWidth="1"/>
    <col min="12047" max="12047" width="2" style="381" customWidth="1"/>
    <col min="12048" max="12048" width="3.28515625" style="381" customWidth="1"/>
    <col min="12049" max="12288" width="9" style="381"/>
    <col min="12289" max="12289" width="3.28515625" style="381" customWidth="1"/>
    <col min="12290" max="12290" width="2" style="381" customWidth="1"/>
    <col min="12291" max="12295" width="8.28515625" style="381" customWidth="1"/>
    <col min="12296" max="12296" width="3.28515625" style="381" customWidth="1"/>
    <col min="12297" max="12297" width="2" style="381" customWidth="1"/>
    <col min="12298" max="12298" width="7" style="381" customWidth="1"/>
    <col min="12299" max="12300" width="8.28515625" style="381" customWidth="1"/>
    <col min="12301" max="12301" width="8.5703125" style="381" customWidth="1"/>
    <col min="12302" max="12302" width="8.28515625" style="381" customWidth="1"/>
    <col min="12303" max="12303" width="2" style="381" customWidth="1"/>
    <col min="12304" max="12304" width="3.28515625" style="381" customWidth="1"/>
    <col min="12305" max="12544" width="9" style="381"/>
    <col min="12545" max="12545" width="3.28515625" style="381" customWidth="1"/>
    <col min="12546" max="12546" width="2" style="381" customWidth="1"/>
    <col min="12547" max="12551" width="8.28515625" style="381" customWidth="1"/>
    <col min="12552" max="12552" width="3.28515625" style="381" customWidth="1"/>
    <col min="12553" max="12553" width="2" style="381" customWidth="1"/>
    <col min="12554" max="12554" width="7" style="381" customWidth="1"/>
    <col min="12555" max="12556" width="8.28515625" style="381" customWidth="1"/>
    <col min="12557" max="12557" width="8.5703125" style="381" customWidth="1"/>
    <col min="12558" max="12558" width="8.28515625" style="381" customWidth="1"/>
    <col min="12559" max="12559" width="2" style="381" customWidth="1"/>
    <col min="12560" max="12560" width="3.28515625" style="381" customWidth="1"/>
    <col min="12561" max="12800" width="9" style="381"/>
    <col min="12801" max="12801" width="3.28515625" style="381" customWidth="1"/>
    <col min="12802" max="12802" width="2" style="381" customWidth="1"/>
    <col min="12803" max="12807" width="8.28515625" style="381" customWidth="1"/>
    <col min="12808" max="12808" width="3.28515625" style="381" customWidth="1"/>
    <col min="12809" max="12809" width="2" style="381" customWidth="1"/>
    <col min="12810" max="12810" width="7" style="381" customWidth="1"/>
    <col min="12811" max="12812" width="8.28515625" style="381" customWidth="1"/>
    <col min="12813" max="12813" width="8.5703125" style="381" customWidth="1"/>
    <col min="12814" max="12814" width="8.28515625" style="381" customWidth="1"/>
    <col min="12815" max="12815" width="2" style="381" customWidth="1"/>
    <col min="12816" max="12816" width="3.28515625" style="381" customWidth="1"/>
    <col min="12817" max="13056" width="9" style="381"/>
    <col min="13057" max="13057" width="3.28515625" style="381" customWidth="1"/>
    <col min="13058" max="13058" width="2" style="381" customWidth="1"/>
    <col min="13059" max="13063" width="8.28515625" style="381" customWidth="1"/>
    <col min="13064" max="13064" width="3.28515625" style="381" customWidth="1"/>
    <col min="13065" max="13065" width="2" style="381" customWidth="1"/>
    <col min="13066" max="13066" width="7" style="381" customWidth="1"/>
    <col min="13067" max="13068" width="8.28515625" style="381" customWidth="1"/>
    <col min="13069" max="13069" width="8.5703125" style="381" customWidth="1"/>
    <col min="13070" max="13070" width="8.28515625" style="381" customWidth="1"/>
    <col min="13071" max="13071" width="2" style="381" customWidth="1"/>
    <col min="13072" max="13072" width="3.28515625" style="381" customWidth="1"/>
    <col min="13073" max="13312" width="9" style="381"/>
    <col min="13313" max="13313" width="3.28515625" style="381" customWidth="1"/>
    <col min="13314" max="13314" width="2" style="381" customWidth="1"/>
    <col min="13315" max="13319" width="8.28515625" style="381" customWidth="1"/>
    <col min="13320" max="13320" width="3.28515625" style="381" customWidth="1"/>
    <col min="13321" max="13321" width="2" style="381" customWidth="1"/>
    <col min="13322" max="13322" width="7" style="381" customWidth="1"/>
    <col min="13323" max="13324" width="8.28515625" style="381" customWidth="1"/>
    <col min="13325" max="13325" width="8.5703125" style="381" customWidth="1"/>
    <col min="13326" max="13326" width="8.28515625" style="381" customWidth="1"/>
    <col min="13327" max="13327" width="2" style="381" customWidth="1"/>
    <col min="13328" max="13328" width="3.28515625" style="381" customWidth="1"/>
    <col min="13329" max="13568" width="9" style="381"/>
    <col min="13569" max="13569" width="3.28515625" style="381" customWidth="1"/>
    <col min="13570" max="13570" width="2" style="381" customWidth="1"/>
    <col min="13571" max="13575" width="8.28515625" style="381" customWidth="1"/>
    <col min="13576" max="13576" width="3.28515625" style="381" customWidth="1"/>
    <col min="13577" max="13577" width="2" style="381" customWidth="1"/>
    <col min="13578" max="13578" width="7" style="381" customWidth="1"/>
    <col min="13579" max="13580" width="8.28515625" style="381" customWidth="1"/>
    <col min="13581" max="13581" width="8.5703125" style="381" customWidth="1"/>
    <col min="13582" max="13582" width="8.28515625" style="381" customWidth="1"/>
    <col min="13583" max="13583" width="2" style="381" customWidth="1"/>
    <col min="13584" max="13584" width="3.28515625" style="381" customWidth="1"/>
    <col min="13585" max="13824" width="9" style="381"/>
    <col min="13825" max="13825" width="3.28515625" style="381" customWidth="1"/>
    <col min="13826" max="13826" width="2" style="381" customWidth="1"/>
    <col min="13827" max="13831" width="8.28515625" style="381" customWidth="1"/>
    <col min="13832" max="13832" width="3.28515625" style="381" customWidth="1"/>
    <col min="13833" max="13833" width="2" style="381" customWidth="1"/>
    <col min="13834" max="13834" width="7" style="381" customWidth="1"/>
    <col min="13835" max="13836" width="8.28515625" style="381" customWidth="1"/>
    <col min="13837" max="13837" width="8.5703125" style="381" customWidth="1"/>
    <col min="13838" max="13838" width="8.28515625" style="381" customWidth="1"/>
    <col min="13839" max="13839" width="2" style="381" customWidth="1"/>
    <col min="13840" max="13840" width="3.28515625" style="381" customWidth="1"/>
    <col min="13841" max="14080" width="9" style="381"/>
    <col min="14081" max="14081" width="3.28515625" style="381" customWidth="1"/>
    <col min="14082" max="14082" width="2" style="381" customWidth="1"/>
    <col min="14083" max="14087" width="8.28515625" style="381" customWidth="1"/>
    <col min="14088" max="14088" width="3.28515625" style="381" customWidth="1"/>
    <col min="14089" max="14089" width="2" style="381" customWidth="1"/>
    <col min="14090" max="14090" width="7" style="381" customWidth="1"/>
    <col min="14091" max="14092" width="8.28515625" style="381" customWidth="1"/>
    <col min="14093" max="14093" width="8.5703125" style="381" customWidth="1"/>
    <col min="14094" max="14094" width="8.28515625" style="381" customWidth="1"/>
    <col min="14095" max="14095" width="2" style="381" customWidth="1"/>
    <col min="14096" max="14096" width="3.28515625" style="381" customWidth="1"/>
    <col min="14097" max="14336" width="9" style="381"/>
    <col min="14337" max="14337" width="3.28515625" style="381" customWidth="1"/>
    <col min="14338" max="14338" width="2" style="381" customWidth="1"/>
    <col min="14339" max="14343" width="8.28515625" style="381" customWidth="1"/>
    <col min="14344" max="14344" width="3.28515625" style="381" customWidth="1"/>
    <col min="14345" max="14345" width="2" style="381" customWidth="1"/>
    <col min="14346" max="14346" width="7" style="381" customWidth="1"/>
    <col min="14347" max="14348" width="8.28515625" style="381" customWidth="1"/>
    <col min="14349" max="14349" width="8.5703125" style="381" customWidth="1"/>
    <col min="14350" max="14350" width="8.28515625" style="381" customWidth="1"/>
    <col min="14351" max="14351" width="2" style="381" customWidth="1"/>
    <col min="14352" max="14352" width="3.28515625" style="381" customWidth="1"/>
    <col min="14353" max="14592" width="9" style="381"/>
    <col min="14593" max="14593" width="3.28515625" style="381" customWidth="1"/>
    <col min="14594" max="14594" width="2" style="381" customWidth="1"/>
    <col min="14595" max="14599" width="8.28515625" style="381" customWidth="1"/>
    <col min="14600" max="14600" width="3.28515625" style="381" customWidth="1"/>
    <col min="14601" max="14601" width="2" style="381" customWidth="1"/>
    <col min="14602" max="14602" width="7" style="381" customWidth="1"/>
    <col min="14603" max="14604" width="8.28515625" style="381" customWidth="1"/>
    <col min="14605" max="14605" width="8.5703125" style="381" customWidth="1"/>
    <col min="14606" max="14606" width="8.28515625" style="381" customWidth="1"/>
    <col min="14607" max="14607" width="2" style="381" customWidth="1"/>
    <col min="14608" max="14608" width="3.28515625" style="381" customWidth="1"/>
    <col min="14609" max="14848" width="9" style="381"/>
    <col min="14849" max="14849" width="3.28515625" style="381" customWidth="1"/>
    <col min="14850" max="14850" width="2" style="381" customWidth="1"/>
    <col min="14851" max="14855" width="8.28515625" style="381" customWidth="1"/>
    <col min="14856" max="14856" width="3.28515625" style="381" customWidth="1"/>
    <col min="14857" max="14857" width="2" style="381" customWidth="1"/>
    <col min="14858" max="14858" width="7" style="381" customWidth="1"/>
    <col min="14859" max="14860" width="8.28515625" style="381" customWidth="1"/>
    <col min="14861" max="14861" width="8.5703125" style="381" customWidth="1"/>
    <col min="14862" max="14862" width="8.28515625" style="381" customWidth="1"/>
    <col min="14863" max="14863" width="2" style="381" customWidth="1"/>
    <col min="14864" max="14864" width="3.28515625" style="381" customWidth="1"/>
    <col min="14865" max="15104" width="9" style="381"/>
    <col min="15105" max="15105" width="3.28515625" style="381" customWidth="1"/>
    <col min="15106" max="15106" width="2" style="381" customWidth="1"/>
    <col min="15107" max="15111" width="8.28515625" style="381" customWidth="1"/>
    <col min="15112" max="15112" width="3.28515625" style="381" customWidth="1"/>
    <col min="15113" max="15113" width="2" style="381" customWidth="1"/>
    <col min="15114" max="15114" width="7" style="381" customWidth="1"/>
    <col min="15115" max="15116" width="8.28515625" style="381" customWidth="1"/>
    <col min="15117" max="15117" width="8.5703125" style="381" customWidth="1"/>
    <col min="15118" max="15118" width="8.28515625" style="381" customWidth="1"/>
    <col min="15119" max="15119" width="2" style="381" customWidth="1"/>
    <col min="15120" max="15120" width="3.28515625" style="381" customWidth="1"/>
    <col min="15121" max="15360" width="9" style="381"/>
    <col min="15361" max="15361" width="3.28515625" style="381" customWidth="1"/>
    <col min="15362" max="15362" width="2" style="381" customWidth="1"/>
    <col min="15363" max="15367" width="8.28515625" style="381" customWidth="1"/>
    <col min="15368" max="15368" width="3.28515625" style="381" customWidth="1"/>
    <col min="15369" max="15369" width="2" style="381" customWidth="1"/>
    <col min="15370" max="15370" width="7" style="381" customWidth="1"/>
    <col min="15371" max="15372" width="8.28515625" style="381" customWidth="1"/>
    <col min="15373" max="15373" width="8.5703125" style="381" customWidth="1"/>
    <col min="15374" max="15374" width="8.28515625" style="381" customWidth="1"/>
    <col min="15375" max="15375" width="2" style="381" customWidth="1"/>
    <col min="15376" max="15376" width="3.28515625" style="381" customWidth="1"/>
    <col min="15377" max="15616" width="9" style="381"/>
    <col min="15617" max="15617" width="3.28515625" style="381" customWidth="1"/>
    <col min="15618" max="15618" width="2" style="381" customWidth="1"/>
    <col min="15619" max="15623" width="8.28515625" style="381" customWidth="1"/>
    <col min="15624" max="15624" width="3.28515625" style="381" customWidth="1"/>
    <col min="15625" max="15625" width="2" style="381" customWidth="1"/>
    <col min="15626" max="15626" width="7" style="381" customWidth="1"/>
    <col min="15627" max="15628" width="8.28515625" style="381" customWidth="1"/>
    <col min="15629" max="15629" width="8.5703125" style="381" customWidth="1"/>
    <col min="15630" max="15630" width="8.28515625" style="381" customWidth="1"/>
    <col min="15631" max="15631" width="2" style="381" customWidth="1"/>
    <col min="15632" max="15632" width="3.28515625" style="381" customWidth="1"/>
    <col min="15633" max="15872" width="9" style="381"/>
    <col min="15873" max="15873" width="3.28515625" style="381" customWidth="1"/>
    <col min="15874" max="15874" width="2" style="381" customWidth="1"/>
    <col min="15875" max="15879" width="8.28515625" style="381" customWidth="1"/>
    <col min="15880" max="15880" width="3.28515625" style="381" customWidth="1"/>
    <col min="15881" max="15881" width="2" style="381" customWidth="1"/>
    <col min="15882" max="15882" width="7" style="381" customWidth="1"/>
    <col min="15883" max="15884" width="8.28515625" style="381" customWidth="1"/>
    <col min="15885" max="15885" width="8.5703125" style="381" customWidth="1"/>
    <col min="15886" max="15886" width="8.28515625" style="381" customWidth="1"/>
    <col min="15887" max="15887" width="2" style="381" customWidth="1"/>
    <col min="15888" max="15888" width="3.28515625" style="381" customWidth="1"/>
    <col min="15889" max="16128" width="9" style="381"/>
    <col min="16129" max="16129" width="3.28515625" style="381" customWidth="1"/>
    <col min="16130" max="16130" width="2" style="381" customWidth="1"/>
    <col min="16131" max="16135" width="8.28515625" style="381" customWidth="1"/>
    <col min="16136" max="16136" width="3.28515625" style="381" customWidth="1"/>
    <col min="16137" max="16137" width="2" style="381" customWidth="1"/>
    <col min="16138" max="16138" width="7" style="381" customWidth="1"/>
    <col min="16139" max="16140" width="8.28515625" style="381" customWidth="1"/>
    <col min="16141" max="16141" width="8.5703125" style="381" customWidth="1"/>
    <col min="16142" max="16142" width="8.28515625" style="381" customWidth="1"/>
    <col min="16143" max="16143" width="2" style="381" customWidth="1"/>
    <col min="16144" max="16144" width="3.28515625" style="381" customWidth="1"/>
    <col min="16145" max="16384" width="9" style="381"/>
  </cols>
  <sheetData>
    <row r="1" spans="1:16" ht="9.9499999999999993" customHeight="1">
      <c r="A1" s="379"/>
      <c r="B1" s="380"/>
      <c r="C1" s="380"/>
      <c r="E1" s="382"/>
      <c r="F1" s="383"/>
      <c r="G1" s="384"/>
      <c r="H1" s="384"/>
      <c r="I1" s="384"/>
      <c r="J1" s="384"/>
      <c r="K1" s="385"/>
      <c r="L1" s="386"/>
      <c r="M1" s="386"/>
      <c r="N1" s="387"/>
      <c r="O1" s="387"/>
      <c r="P1" s="388"/>
    </row>
    <row r="2" spans="1:16" ht="9.9499999999999993" customHeight="1">
      <c r="A2" s="1795"/>
      <c r="B2" s="1796"/>
      <c r="C2" s="1797"/>
      <c r="D2" s="1797"/>
      <c r="E2" s="1797"/>
      <c r="F2" s="1797"/>
      <c r="G2" s="1797"/>
      <c r="H2" s="1797"/>
      <c r="I2" s="1797"/>
      <c r="J2" s="1797"/>
      <c r="K2" s="1797"/>
      <c r="L2" s="1797"/>
      <c r="M2" s="1797"/>
      <c r="N2" s="1797"/>
      <c r="O2" s="389"/>
      <c r="P2" s="390"/>
    </row>
    <row r="3" spans="1:16" ht="9.9499999999999993" customHeight="1">
      <c r="A3" s="1798"/>
      <c r="B3" s="1797"/>
      <c r="C3" s="1797"/>
      <c r="D3" s="1797"/>
      <c r="E3" s="1797"/>
      <c r="F3" s="1797"/>
      <c r="G3" s="1797"/>
      <c r="H3" s="1797"/>
      <c r="I3" s="1797"/>
      <c r="J3" s="1797"/>
      <c r="K3" s="1797"/>
      <c r="L3" s="1797"/>
      <c r="M3" s="1797"/>
      <c r="N3" s="1797"/>
      <c r="O3" s="389"/>
      <c r="P3" s="390"/>
    </row>
    <row r="4" spans="1:16" ht="15" customHeight="1">
      <c r="A4" s="391"/>
      <c r="B4" s="392"/>
      <c r="C4" s="392"/>
      <c r="D4" s="392"/>
      <c r="E4" s="393"/>
      <c r="F4" s="394"/>
      <c r="G4" s="394"/>
      <c r="H4" s="394"/>
      <c r="I4" s="394"/>
      <c r="J4" s="394"/>
      <c r="K4" s="395"/>
      <c r="L4" s="395"/>
      <c r="M4" s="395"/>
      <c r="N4" s="396"/>
      <c r="O4" s="397"/>
      <c r="P4" s="388"/>
    </row>
    <row r="5" spans="1:16" ht="15" customHeight="1">
      <c r="A5" s="398"/>
      <c r="B5" s="399"/>
      <c r="C5" s="399"/>
      <c r="D5" s="399"/>
      <c r="E5" s="399"/>
      <c r="F5" s="399"/>
      <c r="G5" s="399"/>
      <c r="H5" s="399"/>
      <c r="I5" s="399"/>
      <c r="J5" s="399"/>
      <c r="K5" s="400"/>
      <c r="L5" s="400"/>
      <c r="M5" s="400"/>
      <c r="N5" s="401"/>
      <c r="O5" s="402"/>
      <c r="P5" s="403"/>
    </row>
    <row r="6" spans="1:16" ht="15" customHeight="1">
      <c r="A6" s="404"/>
      <c r="B6" s="405"/>
      <c r="C6" s="1799"/>
      <c r="D6" s="1799"/>
      <c r="E6" s="1799"/>
      <c r="F6" s="1799"/>
      <c r="G6" s="405"/>
      <c r="H6" s="405"/>
      <c r="I6" s="405"/>
      <c r="J6" s="405"/>
      <c r="K6" s="400"/>
      <c r="L6" s="400"/>
      <c r="M6" s="400"/>
      <c r="N6" s="401"/>
      <c r="O6" s="402"/>
      <c r="P6" s="406"/>
    </row>
    <row r="7" spans="1:16" ht="7.5" customHeight="1">
      <c r="A7" s="407"/>
      <c r="B7" s="384"/>
      <c r="C7" s="1800"/>
      <c r="D7" s="1800"/>
      <c r="E7" s="1800"/>
      <c r="F7" s="1800"/>
      <c r="G7" s="384"/>
      <c r="H7" s="384"/>
      <c r="I7" s="384"/>
      <c r="J7" s="384"/>
      <c r="K7" s="408"/>
      <c r="L7" s="408"/>
      <c r="M7" s="408"/>
      <c r="N7" s="402"/>
      <c r="O7" s="402"/>
      <c r="P7" s="406"/>
    </row>
    <row r="8" spans="1:16" ht="13.5" customHeight="1">
      <c r="A8" s="409"/>
      <c r="B8" s="410"/>
      <c r="C8" s="1801"/>
      <c r="D8" s="1801"/>
      <c r="E8" s="1801"/>
      <c r="F8" s="1801"/>
      <c r="G8" s="411"/>
      <c r="H8" s="412"/>
      <c r="I8" s="412"/>
      <c r="J8" s="412"/>
      <c r="K8" s="412"/>
      <c r="L8" s="412"/>
      <c r="M8" s="411"/>
      <c r="N8" s="412"/>
      <c r="O8" s="413"/>
      <c r="P8" s="406"/>
    </row>
    <row r="9" spans="1:16" ht="12.75" customHeight="1">
      <c r="A9" s="407"/>
      <c r="B9" s="731"/>
      <c r="C9" s="731"/>
      <c r="D9" s="731"/>
      <c r="E9" s="731"/>
      <c r="F9" s="1802" t="s">
        <v>383</v>
      </c>
      <c r="G9" s="1802"/>
      <c r="H9" s="1803">
        <f ca="1">TODAY()</f>
        <v>45933</v>
      </c>
      <c r="I9" s="1803"/>
      <c r="J9" s="1803"/>
      <c r="K9" s="1803"/>
      <c r="L9" s="731"/>
      <c r="M9" s="731"/>
      <c r="N9" s="731"/>
      <c r="O9" s="731"/>
      <c r="P9" s="406"/>
    </row>
    <row r="10" spans="1:16" ht="9.75" hidden="1" customHeight="1">
      <c r="A10" s="407"/>
      <c r="B10" s="453"/>
      <c r="C10" s="1786"/>
      <c r="D10" s="1786"/>
      <c r="E10" s="1786"/>
      <c r="F10" s="1786"/>
      <c r="G10" s="453"/>
      <c r="H10" s="453"/>
      <c r="I10" s="453"/>
      <c r="J10" s="453"/>
      <c r="K10" s="454"/>
      <c r="L10" s="454"/>
      <c r="M10" s="454"/>
      <c r="N10" s="455"/>
      <c r="O10" s="455"/>
      <c r="P10" s="406"/>
    </row>
    <row r="11" spans="1:16" ht="15" hidden="1" customHeight="1">
      <c r="A11" s="407"/>
      <c r="B11" s="453"/>
      <c r="C11" s="453"/>
      <c r="D11" s="453"/>
      <c r="E11" s="453"/>
      <c r="F11" s="453"/>
      <c r="G11" s="453"/>
      <c r="H11" s="453"/>
      <c r="I11" s="453"/>
      <c r="J11" s="453"/>
      <c r="K11" s="454"/>
      <c r="L11" s="454"/>
      <c r="M11" s="454"/>
      <c r="N11" s="455"/>
      <c r="O11" s="455"/>
      <c r="P11" s="406"/>
    </row>
    <row r="12" spans="1:16" ht="15" customHeight="1">
      <c r="A12" s="407"/>
      <c r="B12" s="1787" t="s">
        <v>615</v>
      </c>
      <c r="C12" s="1787"/>
      <c r="D12" s="1787"/>
      <c r="E12" s="1787"/>
      <c r="F12" s="1787"/>
      <c r="G12" s="1787"/>
      <c r="H12" s="1787"/>
      <c r="I12" s="1787"/>
      <c r="J12" s="1787"/>
      <c r="K12" s="1787"/>
      <c r="L12" s="1787"/>
      <c r="M12" s="1787"/>
      <c r="N12" s="1787"/>
      <c r="O12" s="1787"/>
      <c r="P12" s="406"/>
    </row>
    <row r="13" spans="1:16" ht="9.9499999999999993" customHeight="1">
      <c r="A13" s="414"/>
      <c r="B13" s="415"/>
      <c r="C13" s="415"/>
      <c r="D13" s="415"/>
      <c r="E13" s="415"/>
      <c r="F13" s="415"/>
      <c r="G13" s="415"/>
      <c r="H13" s="415"/>
      <c r="I13" s="415"/>
      <c r="J13" s="415"/>
      <c r="K13" s="415"/>
      <c r="L13" s="415"/>
      <c r="M13" s="415"/>
      <c r="N13" s="415"/>
      <c r="O13" s="415"/>
      <c r="P13" s="416"/>
    </row>
    <row r="14" spans="1:16" ht="9.9499999999999993" customHeight="1">
      <c r="A14" s="414"/>
      <c r="B14" s="1775" t="s">
        <v>188</v>
      </c>
      <c r="C14" s="1776"/>
      <c r="D14" s="1776"/>
      <c r="E14" s="1776"/>
      <c r="F14" s="1776"/>
      <c r="G14" s="1777"/>
      <c r="H14" s="415"/>
      <c r="I14" s="1775" t="s">
        <v>189</v>
      </c>
      <c r="J14" s="1776"/>
      <c r="K14" s="1776"/>
      <c r="L14" s="1776"/>
      <c r="M14" s="1776"/>
      <c r="N14" s="1776"/>
      <c r="O14" s="1777"/>
      <c r="P14" s="416"/>
    </row>
    <row r="15" spans="1:16" ht="9.9499999999999993" customHeight="1">
      <c r="A15" s="414"/>
      <c r="B15" s="1778"/>
      <c r="C15" s="1779"/>
      <c r="D15" s="1779"/>
      <c r="E15" s="1779"/>
      <c r="F15" s="1779"/>
      <c r="G15" s="1780"/>
      <c r="H15" s="415"/>
      <c r="I15" s="1778"/>
      <c r="J15" s="1779"/>
      <c r="K15" s="1779"/>
      <c r="L15" s="1779"/>
      <c r="M15" s="1779"/>
      <c r="N15" s="1779"/>
      <c r="O15" s="1780"/>
      <c r="P15" s="416"/>
    </row>
    <row r="16" spans="1:16" ht="9.9499999999999993" customHeight="1">
      <c r="A16" s="417"/>
      <c r="B16" s="418"/>
      <c r="C16" s="418"/>
      <c r="D16" s="418"/>
      <c r="E16" s="418"/>
      <c r="F16" s="418"/>
      <c r="G16" s="419"/>
      <c r="H16" s="415"/>
      <c r="I16" s="420"/>
      <c r="J16" s="1788" t="s">
        <v>304</v>
      </c>
      <c r="K16" s="1789"/>
      <c r="L16" s="1789"/>
      <c r="M16" s="1790"/>
      <c r="N16" s="1791"/>
      <c r="O16" s="419"/>
      <c r="P16" s="416"/>
    </row>
    <row r="17" spans="1:17" ht="5.0999999999999996" customHeight="1">
      <c r="A17" s="417"/>
      <c r="B17" s="415"/>
      <c r="C17" s="421"/>
      <c r="D17" s="421"/>
      <c r="E17" s="421"/>
      <c r="F17" s="421"/>
      <c r="G17" s="422"/>
      <c r="H17" s="415"/>
      <c r="I17" s="423"/>
      <c r="J17" s="1789"/>
      <c r="K17" s="1789"/>
      <c r="L17" s="1789"/>
      <c r="M17" s="1790"/>
      <c r="N17" s="1791"/>
      <c r="O17" s="424"/>
      <c r="P17" s="416"/>
    </row>
    <row r="18" spans="1:17" ht="9.9499999999999993" customHeight="1">
      <c r="A18" s="417"/>
      <c r="B18" s="415"/>
      <c r="C18" s="425" t="s">
        <v>190</v>
      </c>
      <c r="D18" s="426"/>
      <c r="E18" s="426"/>
      <c r="F18" s="427"/>
      <c r="G18" s="428"/>
      <c r="H18" s="415"/>
      <c r="I18" s="423"/>
      <c r="J18" s="1789"/>
      <c r="K18" s="1789"/>
      <c r="L18" s="1789"/>
      <c r="M18" s="1790"/>
      <c r="N18" s="1791"/>
      <c r="O18" s="428"/>
      <c r="P18" s="416"/>
    </row>
    <row r="19" spans="1:17" ht="9.9499999999999993" customHeight="1">
      <c r="A19" s="417"/>
      <c r="B19" s="415"/>
      <c r="C19" s="429" t="s">
        <v>191</v>
      </c>
      <c r="D19" s="430" t="s">
        <v>192</v>
      </c>
      <c r="E19" s="426"/>
      <c r="F19" s="431"/>
      <c r="G19" s="432"/>
      <c r="H19" s="415"/>
      <c r="I19" s="423"/>
      <c r="J19" s="1789"/>
      <c r="K19" s="1789"/>
      <c r="L19" s="1789"/>
      <c r="M19" s="1790"/>
      <c r="N19" s="1791"/>
      <c r="O19" s="428"/>
      <c r="P19" s="416"/>
    </row>
    <row r="20" spans="1:17" ht="9.9499999999999993" customHeight="1">
      <c r="A20" s="417"/>
      <c r="B20" s="415"/>
      <c r="C20" s="429" t="s">
        <v>193</v>
      </c>
      <c r="D20" s="426" t="s">
        <v>194</v>
      </c>
      <c r="E20" s="426"/>
      <c r="F20" s="427"/>
      <c r="G20" s="428"/>
      <c r="H20" s="415"/>
      <c r="I20" s="423"/>
      <c r="J20" s="1789"/>
      <c r="K20" s="1789"/>
      <c r="L20" s="1789"/>
      <c r="M20" s="1790"/>
      <c r="N20" s="1791"/>
      <c r="O20" s="428"/>
      <c r="P20" s="416"/>
    </row>
    <row r="21" spans="1:17" ht="9.9499999999999993" customHeight="1">
      <c r="A21" s="417"/>
      <c r="B21" s="415"/>
      <c r="C21" s="456" t="s">
        <v>195</v>
      </c>
      <c r="D21" s="457"/>
      <c r="E21" s="433"/>
      <c r="F21" s="433"/>
      <c r="G21" s="428"/>
      <c r="H21" s="415"/>
      <c r="I21" s="423"/>
      <c r="J21" s="1789"/>
      <c r="K21" s="1789"/>
      <c r="L21" s="1789"/>
      <c r="M21" s="1790"/>
      <c r="N21" s="1791"/>
      <c r="O21" s="428"/>
      <c r="P21" s="416"/>
    </row>
    <row r="22" spans="1:17" ht="5.0999999999999996" customHeight="1">
      <c r="A22" s="417"/>
      <c r="B22" s="415"/>
      <c r="C22" s="456"/>
      <c r="D22" s="457"/>
      <c r="E22" s="433"/>
      <c r="F22" s="433"/>
      <c r="G22" s="428"/>
      <c r="H22" s="415"/>
      <c r="I22" s="423"/>
      <c r="J22" s="1789"/>
      <c r="K22" s="1789"/>
      <c r="L22" s="1789"/>
      <c r="M22" s="1790"/>
      <c r="N22" s="1791"/>
      <c r="O22" s="428"/>
      <c r="P22" s="416"/>
    </row>
    <row r="23" spans="1:17" ht="9.9499999999999993" customHeight="1">
      <c r="A23" s="417"/>
      <c r="B23" s="434"/>
      <c r="C23" s="435"/>
      <c r="D23" s="435"/>
      <c r="E23" s="435"/>
      <c r="F23" s="435"/>
      <c r="G23" s="436"/>
      <c r="H23" s="415"/>
      <c r="I23" s="437"/>
      <c r="J23" s="1792"/>
      <c r="K23" s="1792"/>
      <c r="L23" s="1792"/>
      <c r="M23" s="1793"/>
      <c r="N23" s="1794"/>
      <c r="O23" s="436"/>
      <c r="P23" s="416"/>
    </row>
    <row r="24" spans="1:17" ht="9.9499999999999993" customHeight="1">
      <c r="A24" s="414"/>
      <c r="B24" s="415"/>
      <c r="C24" s="427"/>
      <c r="D24" s="427"/>
      <c r="E24" s="427"/>
      <c r="F24" s="427"/>
      <c r="G24" s="427"/>
      <c r="H24" s="415"/>
      <c r="I24" s="415"/>
      <c r="J24" s="427"/>
      <c r="K24" s="427"/>
      <c r="L24" s="427"/>
      <c r="M24" s="427"/>
      <c r="N24" s="427"/>
      <c r="O24" s="427"/>
      <c r="P24" s="416"/>
    </row>
    <row r="25" spans="1:17" ht="9.9499999999999993" customHeight="1">
      <c r="A25" s="414"/>
      <c r="B25" s="1775" t="s">
        <v>196</v>
      </c>
      <c r="C25" s="1776"/>
      <c r="D25" s="1776"/>
      <c r="E25" s="1776"/>
      <c r="F25" s="1776"/>
      <c r="G25" s="1777"/>
      <c r="H25" s="438"/>
      <c r="I25" s="1775" t="s">
        <v>380</v>
      </c>
      <c r="J25" s="1776"/>
      <c r="K25" s="1776"/>
      <c r="L25" s="1776"/>
      <c r="M25" s="1776"/>
      <c r="N25" s="1776"/>
      <c r="O25" s="1777"/>
      <c r="P25" s="416"/>
    </row>
    <row r="26" spans="1:17" ht="9.9499999999999993" customHeight="1">
      <c r="A26" s="414"/>
      <c r="B26" s="1778"/>
      <c r="C26" s="1779"/>
      <c r="D26" s="1779"/>
      <c r="E26" s="1779"/>
      <c r="F26" s="1779"/>
      <c r="G26" s="1780"/>
      <c r="H26" s="438"/>
      <c r="I26" s="1778"/>
      <c r="J26" s="1779"/>
      <c r="K26" s="1779"/>
      <c r="L26" s="1779"/>
      <c r="M26" s="1779"/>
      <c r="N26" s="1779"/>
      <c r="O26" s="1780"/>
      <c r="P26" s="416"/>
    </row>
    <row r="27" spans="1:17" ht="9.9499999999999993" customHeight="1">
      <c r="A27" s="414"/>
      <c r="B27" s="446"/>
      <c r="C27" s="728"/>
      <c r="D27" s="447"/>
      <c r="E27" s="447"/>
      <c r="F27" s="447"/>
      <c r="G27" s="448"/>
      <c r="H27" s="415"/>
      <c r="I27" s="463"/>
      <c r="J27" s="464"/>
      <c r="K27" s="464"/>
      <c r="L27" s="464"/>
      <c r="M27" s="464"/>
      <c r="N27" s="464"/>
      <c r="O27" s="465"/>
      <c r="P27" s="416"/>
    </row>
    <row r="28" spans="1:17" ht="11.25" customHeight="1">
      <c r="A28" s="414"/>
      <c r="B28" s="449"/>
      <c r="C28" s="1781" t="s">
        <v>616</v>
      </c>
      <c r="D28" s="1782"/>
      <c r="E28" s="1782"/>
      <c r="F28" s="1782"/>
      <c r="G28" s="2076"/>
      <c r="H28" s="415"/>
      <c r="I28" s="1783" t="s">
        <v>305</v>
      </c>
      <c r="J28" s="1784"/>
      <c r="K28" s="1784"/>
      <c r="L28" s="1784"/>
      <c r="M28" s="1784"/>
      <c r="N28" s="1784"/>
      <c r="O28" s="1785"/>
      <c r="P28" s="416"/>
    </row>
    <row r="29" spans="1:17" ht="11.25" customHeight="1">
      <c r="A29" s="414"/>
      <c r="B29" s="449"/>
      <c r="C29" s="717" t="s">
        <v>475</v>
      </c>
      <c r="D29" s="443"/>
      <c r="E29" s="443"/>
      <c r="F29" s="171"/>
      <c r="G29" s="172" t="s">
        <v>197</v>
      </c>
      <c r="H29" s="415"/>
      <c r="I29" s="1783"/>
      <c r="J29" s="1784"/>
      <c r="K29" s="1784"/>
      <c r="L29" s="1784"/>
      <c r="M29" s="1784"/>
      <c r="N29" s="1784"/>
      <c r="O29" s="1785"/>
      <c r="P29" s="416"/>
      <c r="Q29" s="543"/>
    </row>
    <row r="30" spans="1:17" ht="9.9499999999999993" customHeight="1">
      <c r="A30" s="414"/>
      <c r="B30" s="449"/>
      <c r="C30" s="717" t="s">
        <v>476</v>
      </c>
      <c r="D30" s="443"/>
      <c r="E30" s="443"/>
      <c r="F30" s="171"/>
      <c r="G30" s="172" t="s">
        <v>198</v>
      </c>
      <c r="H30" s="415"/>
      <c r="I30" s="466"/>
      <c r="J30" s="1766"/>
      <c r="K30" s="1766"/>
      <c r="L30" s="1766"/>
      <c r="M30" s="1766"/>
      <c r="N30" s="1766"/>
      <c r="O30" s="468"/>
      <c r="P30" s="416"/>
    </row>
    <row r="31" spans="1:17" ht="9.9499999999999993" customHeight="1">
      <c r="A31" s="414"/>
      <c r="B31" s="449"/>
      <c r="C31" s="717"/>
      <c r="D31" s="443"/>
      <c r="E31" s="443"/>
      <c r="F31" s="171"/>
      <c r="G31" s="172"/>
      <c r="H31" s="415"/>
      <c r="I31" s="466"/>
      <c r="J31" s="467"/>
      <c r="K31" s="467"/>
      <c r="L31" s="467"/>
      <c r="M31" s="467"/>
      <c r="N31" s="467"/>
      <c r="O31" s="468"/>
      <c r="P31" s="416"/>
    </row>
    <row r="32" spans="1:17" ht="9.9499999999999993" customHeight="1">
      <c r="A32" s="414"/>
      <c r="B32" s="449"/>
      <c r="C32" s="717"/>
      <c r="D32" s="443"/>
      <c r="E32" s="443"/>
      <c r="F32" s="171"/>
      <c r="G32" s="172"/>
      <c r="H32" s="415"/>
      <c r="I32" s="469"/>
      <c r="J32" s="470"/>
      <c r="K32" s="470"/>
      <c r="L32" s="470"/>
      <c r="M32" s="470"/>
      <c r="N32" s="470"/>
      <c r="O32" s="471"/>
      <c r="P32" s="416"/>
    </row>
    <row r="33" spans="1:16" ht="9.9499999999999993" customHeight="1">
      <c r="A33" s="414"/>
      <c r="B33" s="458"/>
      <c r="C33" s="717"/>
      <c r="D33" s="443"/>
      <c r="E33" s="443"/>
      <c r="F33" s="171"/>
      <c r="G33" s="172"/>
      <c r="H33" s="415"/>
      <c r="I33" s="439"/>
      <c r="J33" s="439"/>
      <c r="K33" s="439"/>
      <c r="L33" s="439"/>
      <c r="M33" s="439"/>
      <c r="N33" s="439"/>
      <c r="O33" s="439"/>
      <c r="P33" s="416"/>
    </row>
    <row r="34" spans="1:16" ht="9.9499999999999993" customHeight="1">
      <c r="A34" s="414"/>
      <c r="B34" s="449"/>
      <c r="C34" s="717"/>
      <c r="D34" s="443"/>
      <c r="E34" s="443"/>
      <c r="F34" s="171"/>
      <c r="G34" s="172"/>
      <c r="H34" s="415"/>
      <c r="I34" s="439"/>
      <c r="J34" s="439"/>
      <c r="K34" s="439"/>
      <c r="L34" s="439"/>
      <c r="M34" s="439"/>
      <c r="N34" s="439"/>
      <c r="O34" s="439"/>
      <c r="P34" s="416"/>
    </row>
    <row r="35" spans="1:16" ht="11.45" customHeight="1">
      <c r="A35" s="414"/>
      <c r="B35" s="449"/>
      <c r="C35" s="718"/>
      <c r="D35" s="491"/>
      <c r="E35" s="491"/>
      <c r="F35" s="491"/>
      <c r="G35" s="492"/>
      <c r="H35" s="415"/>
      <c r="O35" s="439"/>
      <c r="P35" s="416"/>
    </row>
    <row r="36" spans="1:16" ht="9.9499999999999993" customHeight="1">
      <c r="A36" s="414"/>
      <c r="B36" s="449"/>
      <c r="D36" s="725"/>
      <c r="E36" s="727"/>
      <c r="O36" s="427"/>
      <c r="P36" s="416"/>
    </row>
    <row r="37" spans="1:16" ht="9.9499999999999993" customHeight="1">
      <c r="A37" s="414"/>
      <c r="B37" s="449"/>
      <c r="D37" s="726"/>
      <c r="O37" s="427"/>
      <c r="P37" s="416"/>
    </row>
    <row r="38" spans="1:16" ht="9.9499999999999993" customHeight="1">
      <c r="A38" s="414"/>
      <c r="B38" s="449"/>
      <c r="C38" s="425"/>
      <c r="D38" s="489"/>
      <c r="E38" s="1750" t="s">
        <v>199</v>
      </c>
      <c r="F38" s="1751"/>
      <c r="G38" s="1751"/>
      <c r="H38" s="1751"/>
      <c r="I38" s="1751"/>
      <c r="J38" s="1751"/>
      <c r="K38" s="1751"/>
      <c r="L38" s="1751"/>
      <c r="O38" s="427"/>
      <c r="P38" s="416"/>
    </row>
    <row r="39" spans="1:16" ht="9.9499999999999993" customHeight="1">
      <c r="A39" s="414"/>
      <c r="B39" s="449"/>
      <c r="C39" s="486"/>
      <c r="D39" s="172"/>
      <c r="E39" s="1750"/>
      <c r="F39" s="1751"/>
      <c r="G39" s="1751"/>
      <c r="H39" s="1751"/>
      <c r="I39" s="1751"/>
      <c r="J39" s="1751"/>
      <c r="K39" s="1751"/>
      <c r="L39" s="1751"/>
      <c r="O39" s="427"/>
      <c r="P39" s="416"/>
    </row>
    <row r="40" spans="1:16" ht="9.9499999999999993" customHeight="1">
      <c r="A40" s="414"/>
      <c r="B40" s="449"/>
      <c r="C40" s="475"/>
      <c r="D40" s="172"/>
      <c r="E40" s="1767" t="s">
        <v>382</v>
      </c>
      <c r="F40" s="1768"/>
      <c r="G40" s="1768"/>
      <c r="H40" s="1768"/>
      <c r="I40" s="1768"/>
      <c r="J40" s="1768"/>
      <c r="K40" s="1768"/>
      <c r="L40" s="1769"/>
      <c r="O40" s="427"/>
      <c r="P40" s="416"/>
    </row>
    <row r="41" spans="1:16" ht="9.9499999999999993" customHeight="1">
      <c r="A41" s="414"/>
      <c r="B41" s="449"/>
      <c r="C41" s="475"/>
      <c r="D41" s="172"/>
      <c r="G41" s="744" t="s">
        <v>200</v>
      </c>
      <c r="H41" s="727"/>
      <c r="I41" s="727"/>
      <c r="J41" s="736">
        <v>-0.125</v>
      </c>
      <c r="K41" s="743"/>
      <c r="L41" s="729"/>
      <c r="O41" s="418"/>
      <c r="P41" s="416"/>
    </row>
    <row r="42" spans="1:16" ht="10.5" customHeight="1">
      <c r="A42" s="414"/>
      <c r="B42" s="449"/>
      <c r="C42" s="475"/>
      <c r="D42" s="490"/>
      <c r="G42" s="742" t="s">
        <v>215</v>
      </c>
      <c r="J42" s="743">
        <v>-0.25</v>
      </c>
      <c r="K42" s="743"/>
      <c r="L42" s="729"/>
      <c r="P42" s="416"/>
    </row>
    <row r="43" spans="1:16" ht="9.9499999999999993" customHeight="1">
      <c r="A43" s="414"/>
      <c r="B43" s="449"/>
      <c r="C43" s="475"/>
      <c r="D43" s="487"/>
      <c r="G43" s="742" t="s">
        <v>216</v>
      </c>
      <c r="J43" s="743">
        <v>-0.375</v>
      </c>
      <c r="K43" s="743"/>
      <c r="L43" s="729"/>
      <c r="P43" s="416"/>
    </row>
    <row r="44" spans="1:16" ht="9.9499999999999993" customHeight="1">
      <c r="A44" s="414"/>
      <c r="B44" s="449"/>
      <c r="D44" s="716"/>
      <c r="G44" s="742" t="s">
        <v>217</v>
      </c>
      <c r="H44" s="715"/>
      <c r="J44" s="743">
        <v>-0.5</v>
      </c>
      <c r="K44" s="715"/>
      <c r="L44" s="729"/>
      <c r="P44" s="416"/>
    </row>
    <row r="45" spans="1:16" ht="9.9499999999999993" customHeight="1">
      <c r="A45" s="414"/>
      <c r="B45" s="449"/>
      <c r="D45" s="487"/>
      <c r="E45" s="719"/>
      <c r="F45" s="720"/>
      <c r="G45" s="720"/>
      <c r="H45" s="720"/>
      <c r="I45" s="720"/>
      <c r="J45" s="720"/>
      <c r="K45" s="720"/>
      <c r="L45" s="721"/>
      <c r="P45" s="416"/>
    </row>
    <row r="46" spans="1:16" ht="9.9499999999999993" customHeight="1">
      <c r="A46" s="414"/>
      <c r="B46" s="449"/>
      <c r="D46" s="487"/>
      <c r="E46" s="1744" t="s">
        <v>34</v>
      </c>
      <c r="F46" s="1745"/>
      <c r="G46" s="1745"/>
      <c r="H46" s="1745"/>
      <c r="I46" s="1745"/>
      <c r="J46" s="1745"/>
      <c r="K46" s="1745"/>
      <c r="L46" s="1746"/>
      <c r="P46" s="416"/>
    </row>
    <row r="47" spans="1:16" ht="9.9499999999999993" customHeight="1">
      <c r="A47" s="414"/>
      <c r="B47" s="449"/>
      <c r="C47" s="485"/>
      <c r="D47" s="488"/>
      <c r="E47" s="722"/>
      <c r="F47" s="723"/>
      <c r="G47" s="723"/>
      <c r="H47" s="723"/>
      <c r="I47" s="723"/>
      <c r="J47" s="723"/>
      <c r="K47" s="723"/>
      <c r="L47" s="724"/>
      <c r="P47" s="416"/>
    </row>
    <row r="48" spans="1:16" ht="9.9499999999999993" customHeight="1">
      <c r="A48" s="414"/>
      <c r="B48" s="1747" t="s">
        <v>201</v>
      </c>
      <c r="C48" s="1748"/>
      <c r="D48" s="1748"/>
      <c r="E48" s="1748"/>
      <c r="F48" s="1748"/>
      <c r="G48" s="1748"/>
      <c r="H48" s="1748"/>
      <c r="I48" s="1748"/>
      <c r="J48" s="1748"/>
      <c r="K48" s="1748"/>
      <c r="L48" s="1748"/>
      <c r="M48" s="1748"/>
      <c r="N48" s="1748"/>
      <c r="O48" s="1749"/>
      <c r="P48" s="416"/>
    </row>
    <row r="49" spans="1:16" ht="9.9499999999999993" customHeight="1">
      <c r="A49" s="414"/>
      <c r="B49" s="1750"/>
      <c r="C49" s="1751"/>
      <c r="D49" s="1751"/>
      <c r="E49" s="1751"/>
      <c r="F49" s="1751"/>
      <c r="G49" s="1751"/>
      <c r="H49" s="1751"/>
      <c r="I49" s="1751"/>
      <c r="J49" s="1751"/>
      <c r="K49" s="1751"/>
      <c r="L49" s="1751"/>
      <c r="M49" s="1751"/>
      <c r="N49" s="1751"/>
      <c r="O49" s="1752"/>
      <c r="P49" s="416"/>
    </row>
    <row r="50" spans="1:16" ht="15">
      <c r="A50" s="414"/>
      <c r="B50" s="473"/>
      <c r="C50" s="67" t="s">
        <v>202</v>
      </c>
      <c r="D50" s="483"/>
      <c r="E50" s="483"/>
      <c r="F50" s="483"/>
      <c r="G50" s="483"/>
      <c r="H50" s="484"/>
      <c r="I50" s="482"/>
      <c r="J50" s="482"/>
      <c r="K50" s="482"/>
      <c r="L50" s="482"/>
      <c r="M50" s="482"/>
      <c r="N50" s="482"/>
      <c r="O50" s="476"/>
      <c r="P50" s="416"/>
    </row>
    <row r="51" spans="1:16" ht="15">
      <c r="A51" s="414"/>
      <c r="B51" s="449"/>
      <c r="C51" s="67" t="s">
        <v>410</v>
      </c>
      <c r="D51" s="67"/>
      <c r="E51" s="67"/>
      <c r="F51" s="67"/>
      <c r="G51" s="67"/>
      <c r="H51" s="67"/>
      <c r="I51" s="67"/>
      <c r="J51" s="67"/>
      <c r="K51" s="67"/>
      <c r="L51" s="67"/>
      <c r="M51" s="482"/>
      <c r="N51" s="482"/>
      <c r="O51" s="478"/>
      <c r="P51" s="416"/>
    </row>
    <row r="52" spans="1:16" ht="9.9499999999999993" customHeight="1">
      <c r="A52" s="414"/>
      <c r="B52" s="449"/>
      <c r="H52" s="415"/>
      <c r="O52" s="478"/>
      <c r="P52" s="416"/>
    </row>
    <row r="53" spans="1:16" ht="9.9499999999999993" customHeight="1">
      <c r="A53" s="441"/>
      <c r="B53" s="460"/>
      <c r="C53" s="443" t="s">
        <v>203</v>
      </c>
      <c r="H53" s="415"/>
      <c r="O53" s="478"/>
      <c r="P53" s="442"/>
    </row>
    <row r="54" spans="1:16" ht="9.9499999999999993" customHeight="1">
      <c r="A54" s="441"/>
      <c r="B54" s="460"/>
      <c r="C54" s="443"/>
      <c r="H54" s="415"/>
      <c r="O54" s="478"/>
      <c r="P54" s="442"/>
    </row>
    <row r="55" spans="1:16" ht="9.9499999999999993" customHeight="1">
      <c r="A55" s="441"/>
      <c r="B55" s="481"/>
      <c r="C55" s="475"/>
      <c r="D55" s="171"/>
      <c r="E55" s="171"/>
      <c r="F55" s="1753"/>
      <c r="G55" s="1753"/>
      <c r="H55" s="415"/>
      <c r="O55" s="478"/>
      <c r="P55" s="442"/>
    </row>
    <row r="56" spans="1:16" ht="9.9499999999999993" customHeight="1">
      <c r="A56" s="441"/>
      <c r="B56" s="477"/>
      <c r="C56" s="472"/>
      <c r="D56" s="472"/>
      <c r="E56" s="472"/>
      <c r="F56" s="472"/>
      <c r="G56" s="474"/>
      <c r="H56" s="474"/>
      <c r="I56" s="479"/>
      <c r="J56" s="479"/>
      <c r="K56" s="479"/>
      <c r="L56" s="479"/>
      <c r="M56" s="479"/>
      <c r="N56" s="479"/>
      <c r="O56" s="480"/>
      <c r="P56" s="442"/>
    </row>
    <row r="57" spans="1:16" ht="9.9499999999999993" customHeight="1">
      <c r="A57" s="441"/>
      <c r="B57" s="1747"/>
      <c r="C57" s="1754"/>
      <c r="D57" s="1754"/>
      <c r="E57" s="1754"/>
      <c r="F57" s="1754"/>
      <c r="G57" s="1754"/>
      <c r="H57" s="1754"/>
      <c r="I57" s="1754"/>
      <c r="J57" s="1754"/>
      <c r="K57" s="1754"/>
      <c r="L57" s="1754"/>
      <c r="M57" s="1754"/>
      <c r="N57" s="1754"/>
      <c r="O57" s="1755"/>
      <c r="P57" s="442"/>
    </row>
    <row r="58" spans="1:16" ht="9.9499999999999993" customHeight="1">
      <c r="A58" s="441"/>
      <c r="B58" s="1756"/>
      <c r="C58" s="1757"/>
      <c r="D58" s="1757"/>
      <c r="E58" s="1757"/>
      <c r="F58" s="1757"/>
      <c r="G58" s="1757"/>
      <c r="H58" s="1757"/>
      <c r="I58" s="1757"/>
      <c r="J58" s="1757"/>
      <c r="K58" s="1757"/>
      <c r="L58" s="1757"/>
      <c r="M58" s="1757"/>
      <c r="N58" s="1757"/>
      <c r="O58" s="1758"/>
      <c r="P58" s="442"/>
    </row>
    <row r="59" spans="1:16" ht="9.9499999999999993" customHeight="1">
      <c r="A59" s="451"/>
      <c r="B59" s="458"/>
      <c r="O59" s="440"/>
      <c r="P59" s="442"/>
    </row>
    <row r="60" spans="1:16" ht="9.9499999999999993" customHeight="1">
      <c r="A60" s="451"/>
      <c r="B60" s="458"/>
      <c r="O60" s="440"/>
      <c r="P60" s="442"/>
    </row>
    <row r="61" spans="1:16" ht="9.9499999999999993" customHeight="1">
      <c r="A61" s="451"/>
      <c r="B61" s="449"/>
      <c r="C61" s="1759"/>
      <c r="D61" s="1759"/>
      <c r="E61" s="1759"/>
      <c r="F61" s="1759"/>
      <c r="G61" s="1759"/>
      <c r="H61" s="1759"/>
      <c r="I61" s="1759"/>
      <c r="J61" s="1759"/>
      <c r="K61" s="1759"/>
      <c r="L61" s="1759"/>
      <c r="M61" s="1759"/>
      <c r="N61" s="1759"/>
      <c r="O61" s="459"/>
      <c r="P61" s="450"/>
    </row>
    <row r="62" spans="1:16" ht="9.9499999999999993" customHeight="1">
      <c r="A62" s="451"/>
      <c r="B62" s="460"/>
      <c r="C62" s="443"/>
      <c r="O62" s="459"/>
      <c r="P62" s="450"/>
    </row>
    <row r="63" spans="1:16" ht="9.9499999999999993" customHeight="1">
      <c r="A63" s="451"/>
      <c r="B63" s="460"/>
      <c r="C63" s="443"/>
      <c r="O63" s="459"/>
      <c r="P63" s="450"/>
    </row>
    <row r="64" spans="1:16" ht="9.9499999999999993" customHeight="1">
      <c r="A64" s="451"/>
      <c r="B64" s="460"/>
      <c r="C64" s="461"/>
      <c r="D64" s="450"/>
      <c r="E64" s="450"/>
      <c r="F64" s="450"/>
      <c r="G64" s="384"/>
      <c r="H64" s="462"/>
      <c r="I64" s="462"/>
      <c r="J64" s="450"/>
      <c r="K64" s="450"/>
      <c r="L64" s="450"/>
      <c r="M64" s="450"/>
      <c r="N64" s="450"/>
      <c r="O64" s="459"/>
      <c r="P64" s="442"/>
    </row>
    <row r="65" spans="1:16" ht="9.9499999999999993" customHeight="1">
      <c r="A65" s="451"/>
      <c r="B65" s="460"/>
      <c r="C65" s="450"/>
      <c r="D65" s="450"/>
      <c r="E65" s="450"/>
      <c r="F65" s="450"/>
      <c r="G65" s="462"/>
      <c r="H65" s="462"/>
      <c r="I65" s="462"/>
      <c r="J65" s="450"/>
      <c r="K65" s="450"/>
      <c r="L65" s="450"/>
      <c r="M65" s="450"/>
      <c r="N65" s="450"/>
      <c r="O65" s="459"/>
      <c r="P65" s="442"/>
    </row>
    <row r="66" spans="1:16" ht="9.9499999999999993" customHeight="1">
      <c r="A66" s="451"/>
      <c r="B66" s="458"/>
      <c r="O66" s="440"/>
      <c r="P66" s="442"/>
    </row>
    <row r="67" spans="1:16" ht="9.9499999999999993" customHeight="1">
      <c r="A67" s="451"/>
      <c r="B67" s="458"/>
      <c r="O67" s="440"/>
      <c r="P67" s="442"/>
    </row>
    <row r="68" spans="1:16" ht="12" customHeight="1">
      <c r="A68" s="451"/>
      <c r="B68" s="458"/>
      <c r="O68" s="440"/>
      <c r="P68" s="442"/>
    </row>
    <row r="69" spans="1:16" ht="12" customHeight="1">
      <c r="A69" s="452"/>
      <c r="B69" s="458"/>
      <c r="O69" s="440"/>
      <c r="P69" s="444"/>
    </row>
    <row r="70" spans="1:16" ht="9.9499999999999993" customHeight="1">
      <c r="A70" s="445"/>
      <c r="B70" s="458"/>
      <c r="O70" s="440"/>
      <c r="P70" s="445"/>
    </row>
    <row r="71" spans="1:16" ht="89.25" customHeight="1">
      <c r="A71" s="445"/>
      <c r="B71" s="458"/>
      <c r="O71" s="440"/>
      <c r="P71" s="445"/>
    </row>
    <row r="72" spans="1:16" ht="6.6" customHeight="1">
      <c r="B72" s="1760" t="s">
        <v>204</v>
      </c>
      <c r="C72" s="1761"/>
      <c r="D72" s="1761"/>
      <c r="E72" s="1761"/>
      <c r="F72" s="1761"/>
      <c r="G72" s="1761"/>
      <c r="H72" s="1761"/>
      <c r="I72" s="1761"/>
      <c r="J72" s="1761"/>
      <c r="K72" s="1761"/>
      <c r="L72" s="1761"/>
      <c r="M72" s="1761"/>
      <c r="N72" s="1761"/>
      <c r="O72" s="1762"/>
    </row>
    <row r="73" spans="1:16">
      <c r="B73" s="1763"/>
      <c r="C73" s="1764"/>
      <c r="D73" s="1764"/>
      <c r="E73" s="1764"/>
      <c r="F73" s="1764"/>
      <c r="G73" s="1764"/>
      <c r="H73" s="1764"/>
      <c r="I73" s="1764"/>
      <c r="J73" s="1764"/>
      <c r="K73" s="1764"/>
      <c r="L73" s="1764"/>
      <c r="M73" s="1764"/>
      <c r="N73" s="1764"/>
      <c r="O73" s="1765"/>
    </row>
    <row r="74" spans="1:16">
      <c r="B74" s="1770" t="s">
        <v>205</v>
      </c>
      <c r="C74" s="1771"/>
      <c r="D74" s="1771"/>
      <c r="E74" s="1771"/>
      <c r="F74" s="1771"/>
      <c r="G74" s="1771"/>
      <c r="H74" s="1771"/>
      <c r="I74" s="1771"/>
      <c r="J74" s="1771"/>
      <c r="K74" s="1771"/>
      <c r="L74" s="1771"/>
      <c r="M74" s="1771"/>
      <c r="N74" s="1771"/>
      <c r="O74" s="1772"/>
    </row>
    <row r="75" spans="1:16" ht="9.9499999999999993" customHeight="1">
      <c r="B75" s="1773" t="s">
        <v>206</v>
      </c>
      <c r="C75" s="1753"/>
      <c r="D75" s="1753"/>
      <c r="E75" s="1753"/>
      <c r="F75" s="1753"/>
      <c r="G75" s="1753"/>
      <c r="H75" s="1753"/>
      <c r="I75" s="1753"/>
      <c r="J75" s="1753"/>
      <c r="K75" s="1753"/>
      <c r="L75" s="1753"/>
      <c r="M75" s="1753"/>
      <c r="N75" s="1753"/>
      <c r="O75" s="1774"/>
    </row>
    <row r="76" spans="1:16" ht="13.5" customHeight="1">
      <c r="B76" s="1738" t="s">
        <v>207</v>
      </c>
      <c r="C76" s="1739"/>
      <c r="D76" s="1739"/>
      <c r="E76" s="1739"/>
      <c r="F76" s="1739"/>
      <c r="G76" s="1739"/>
      <c r="H76" s="1739"/>
      <c r="I76" s="1739"/>
      <c r="J76" s="1739"/>
      <c r="K76" s="1739"/>
      <c r="L76" s="1739"/>
      <c r="M76" s="1739"/>
      <c r="N76" s="1739"/>
      <c r="O76" s="1740"/>
    </row>
    <row r="77" spans="1:16">
      <c r="B77" s="1741"/>
      <c r="C77" s="1742"/>
      <c r="D77" s="1742"/>
      <c r="E77" s="1742"/>
      <c r="F77" s="1742"/>
      <c r="G77" s="1742"/>
      <c r="H77" s="1742"/>
      <c r="I77" s="1742"/>
      <c r="J77" s="1742"/>
      <c r="K77" s="1742"/>
      <c r="L77" s="1742"/>
      <c r="M77" s="1742"/>
      <c r="N77" s="1742"/>
      <c r="O77" s="1743"/>
    </row>
  </sheetData>
  <mergeCells count="28">
    <mergeCell ref="A2:N3"/>
    <mergeCell ref="C6:F6"/>
    <mergeCell ref="C7:F7"/>
    <mergeCell ref="C8:F8"/>
    <mergeCell ref="F9:G9"/>
    <mergeCell ref="H9:K9"/>
    <mergeCell ref="E40:L40"/>
    <mergeCell ref="C10:F10"/>
    <mergeCell ref="B12:O12"/>
    <mergeCell ref="B14:G15"/>
    <mergeCell ref="I14:O15"/>
    <mergeCell ref="J16:N23"/>
    <mergeCell ref="B25:G26"/>
    <mergeCell ref="I25:O26"/>
    <mergeCell ref="C28:G28"/>
    <mergeCell ref="I28:O28"/>
    <mergeCell ref="I29:O29"/>
    <mergeCell ref="J30:N30"/>
    <mergeCell ref="E38:L39"/>
    <mergeCell ref="B74:O74"/>
    <mergeCell ref="B75:O75"/>
    <mergeCell ref="B76:O77"/>
    <mergeCell ref="E46:L46"/>
    <mergeCell ref="B48:O49"/>
    <mergeCell ref="F55:G55"/>
    <mergeCell ref="B57:O58"/>
    <mergeCell ref="C61:N61"/>
    <mergeCell ref="B72:O73"/>
  </mergeCells>
  <hyperlinks>
    <hyperlink ref="D19" r:id="rId1" xr:uid="{77441A72-F3CC-4938-BFA3-CC362799CB83}"/>
    <hyperlink ref="J16:L23" r:id="rId2" display="AMC selection can be made vy clicking here.  theLender accepts transferred appraisals." xr:uid="{26E8BC64-EB1D-48BA-98CA-745457A519F7}"/>
    <hyperlink ref="J16:N23" r:id="rId3" display="AMC selection can be made by clicking here.  theLender accepts transferred appraisals." xr:uid="{249E8D08-B076-4098-8B22-BDB2685F4D88}"/>
  </hyperlinks>
  <pageMargins left="0.25" right="0.25" top="0.75" bottom="0.75" header="0.3" footer="0.3"/>
  <pageSetup paperSize="5" orientation="portrait" r:id="rId4"/>
  <drawing r:id="rId5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13324-BC79-4428-991E-05186004517B}">
  <sheetPr codeName="Sheet24">
    <pageSetUpPr fitToPage="1"/>
  </sheetPr>
  <dimension ref="A1:Q62"/>
  <sheetViews>
    <sheetView topLeftCell="A5" workbookViewId="0">
      <selection activeCell="E27" sqref="E27:E36"/>
    </sheetView>
  </sheetViews>
  <sheetFormatPr defaultColWidth="8.7109375" defaultRowHeight="12.75"/>
  <cols>
    <col min="1" max="1" width="14.5703125" style="811" customWidth="1"/>
    <col min="2" max="2" width="13.28515625" style="811" customWidth="1"/>
    <col min="3" max="3" width="13.42578125" style="811" customWidth="1"/>
    <col min="4" max="4" width="1.85546875" style="811" customWidth="1"/>
    <col min="5" max="5" width="15" style="811" customWidth="1"/>
    <col min="6" max="6" width="39.7109375" style="811" bestFit="1" customWidth="1"/>
    <col min="7" max="7" width="9.42578125" style="811" customWidth="1"/>
    <col min="8" max="13" width="9.7109375" style="811" customWidth="1"/>
    <col min="14" max="14" width="1.7109375" style="811" customWidth="1"/>
    <col min="15" max="17" width="19.140625" style="811" customWidth="1"/>
    <col min="18" max="16384" width="8.7109375" style="811"/>
  </cols>
  <sheetData>
    <row r="1" spans="1:17" customFormat="1" ht="15.75" thickBot="1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7" customFormat="1" ht="26.25">
      <c r="A2" s="76"/>
      <c r="B2" s="77"/>
      <c r="C2" s="1808" t="s">
        <v>604</v>
      </c>
      <c r="D2" s="1808"/>
      <c r="E2" s="1808"/>
      <c r="F2" s="1808"/>
      <c r="G2" s="1808"/>
      <c r="H2" s="1808"/>
      <c r="I2" s="1808"/>
      <c r="J2" s="1808"/>
      <c r="K2" s="1808"/>
      <c r="L2" s="1808"/>
      <c r="M2" s="1808"/>
    </row>
    <row r="3" spans="1:17" customFormat="1" ht="31.5" thickBot="1">
      <c r="A3" s="78"/>
      <c r="B3" s="79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</row>
    <row r="4" spans="1:17" customFormat="1" ht="31.5" thickBot="1">
      <c r="A4" s="83"/>
      <c r="B4" s="83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</row>
    <row r="5" spans="1:17" customFormat="1" ht="15.75" thickBot="1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O5" s="525"/>
      <c r="P5" s="708" t="s">
        <v>605</v>
      </c>
      <c r="Q5" s="527"/>
    </row>
    <row r="6" spans="1:17" ht="19.5" thickBot="1">
      <c r="A6" s="845"/>
      <c r="B6" s="845"/>
      <c r="C6" s="845"/>
      <c r="D6" s="845"/>
      <c r="E6" s="845"/>
      <c r="F6" s="845"/>
      <c r="G6" s="845"/>
      <c r="H6" s="845"/>
      <c r="I6" s="845"/>
      <c r="J6" s="845"/>
      <c r="K6" s="845"/>
      <c r="L6" s="845"/>
      <c r="M6" s="845"/>
      <c r="N6" s="845"/>
      <c r="O6" s="519"/>
      <c r="P6" s="519"/>
      <c r="Q6" s="519"/>
    </row>
    <row r="7" spans="1:17" ht="15.75" customHeight="1" thickBot="1">
      <c r="A7" s="2081" t="s">
        <v>612</v>
      </c>
      <c r="B7" s="2082"/>
      <c r="C7" s="2083"/>
      <c r="D7" s="813"/>
      <c r="E7" s="2081" t="s">
        <v>484</v>
      </c>
      <c r="F7" s="2082"/>
      <c r="G7" s="2082"/>
      <c r="H7" s="2082"/>
      <c r="I7" s="2082"/>
      <c r="J7" s="2082"/>
      <c r="K7" s="2082"/>
      <c r="L7" s="2082"/>
      <c r="M7" s="2082"/>
      <c r="O7" s="544" t="s">
        <v>226</v>
      </c>
      <c r="P7" s="545" t="s">
        <v>227</v>
      </c>
      <c r="Q7" s="545" t="s">
        <v>228</v>
      </c>
    </row>
    <row r="8" spans="1:17" ht="15" thickBot="1">
      <c r="A8" s="856" t="s">
        <v>3</v>
      </c>
      <c r="B8" s="1110" t="s">
        <v>613</v>
      </c>
      <c r="C8" s="1110" t="s">
        <v>447</v>
      </c>
      <c r="D8" s="814"/>
      <c r="E8" s="1112" t="s">
        <v>490</v>
      </c>
      <c r="F8" s="853"/>
      <c r="G8" s="873" t="s">
        <v>544</v>
      </c>
      <c r="H8" s="873" t="s">
        <v>17</v>
      </c>
      <c r="I8" s="873" t="s">
        <v>18</v>
      </c>
      <c r="J8" s="873" t="s">
        <v>19</v>
      </c>
      <c r="K8" s="873" t="s">
        <v>20</v>
      </c>
      <c r="L8" s="873" t="s">
        <v>21</v>
      </c>
      <c r="M8" s="873" t="s">
        <v>22</v>
      </c>
      <c r="O8" s="519"/>
      <c r="P8" s="519"/>
      <c r="Q8" s="519"/>
    </row>
    <row r="9" spans="1:17" ht="15" customHeight="1">
      <c r="A9" s="815">
        <f>margins!CU17</f>
        <v>0</v>
      </c>
      <c r="B9" s="815">
        <f>margins!CV17-margins!$CX$3</f>
        <v>0</v>
      </c>
      <c r="C9" s="815">
        <f>margins!CW17-margins!$CX$3</f>
        <v>0</v>
      </c>
      <c r="D9" s="816"/>
      <c r="E9" s="2315" t="s">
        <v>607</v>
      </c>
      <c r="F9" s="817" t="s">
        <v>129</v>
      </c>
      <c r="G9" s="1113">
        <v>0.25</v>
      </c>
      <c r="H9" s="1114">
        <v>0</v>
      </c>
      <c r="I9" s="1114">
        <v>-0.125</v>
      </c>
      <c r="J9" s="1114">
        <v>-0.375</v>
      </c>
      <c r="K9" s="1114">
        <v>-0.375</v>
      </c>
      <c r="L9" s="1114">
        <v>-0.625</v>
      </c>
      <c r="M9" s="1138">
        <v>-1.875</v>
      </c>
      <c r="O9" s="528" t="s">
        <v>229</v>
      </c>
      <c r="P9" s="532" t="s">
        <v>221</v>
      </c>
      <c r="Q9" s="537"/>
    </row>
    <row r="10" spans="1:17" ht="15" customHeight="1">
      <c r="A10" s="815">
        <f>margins!CU18</f>
        <v>0</v>
      </c>
      <c r="B10" s="815">
        <f>margins!CV18-margins!$CX$3</f>
        <v>0</v>
      </c>
      <c r="C10" s="815">
        <f>margins!CW18-margins!$CX$3</f>
        <v>0</v>
      </c>
      <c r="D10" s="816"/>
      <c r="E10" s="2316"/>
      <c r="F10" s="818" t="s">
        <v>343</v>
      </c>
      <c r="G10" s="864">
        <v>0.125</v>
      </c>
      <c r="H10" s="862">
        <v>-0.125</v>
      </c>
      <c r="I10" s="862">
        <v>-0.25</v>
      </c>
      <c r="J10" s="862">
        <v>-0.5</v>
      </c>
      <c r="K10" s="862">
        <v>-0.5</v>
      </c>
      <c r="L10" s="862">
        <v>-0.875</v>
      </c>
      <c r="M10" s="869">
        <v>-2.375</v>
      </c>
      <c r="O10" s="529" t="s">
        <v>230</v>
      </c>
      <c r="P10" s="533">
        <v>7.4989999999999997</v>
      </c>
      <c r="Q10" s="538" t="e">
        <f>IF(P9="7/6 Arm",VLOOKUP(P10,$A$8:$C$25,3,FALSE),IF(P9="5/6 Arm",VLOOKUP(P10,$A$8:$C$25,2,FALSE),VLOOKUP(P10,$A$8:$C$25,4,FALSE)))</f>
        <v>#N/A</v>
      </c>
    </row>
    <row r="11" spans="1:17" ht="15">
      <c r="A11" s="815">
        <f>margins!CU19</f>
        <v>0</v>
      </c>
      <c r="B11" s="815">
        <f>margins!CV19-margins!$CX$3</f>
        <v>0</v>
      </c>
      <c r="C11" s="815">
        <f>margins!CW19-margins!$CX$3</f>
        <v>0</v>
      </c>
      <c r="D11" s="816"/>
      <c r="E11" s="2316"/>
      <c r="F11" s="818" t="s">
        <v>342</v>
      </c>
      <c r="G11" s="864">
        <v>-0.125</v>
      </c>
      <c r="H11" s="862">
        <v>-0.25</v>
      </c>
      <c r="I11" s="862">
        <v>-0.375</v>
      </c>
      <c r="J11" s="862">
        <v>-0.75</v>
      </c>
      <c r="K11" s="862">
        <v>-0.75</v>
      </c>
      <c r="L11" s="862">
        <v>-1</v>
      </c>
      <c r="M11" s="869">
        <v>-2.375</v>
      </c>
      <c r="O11" s="529" t="s">
        <v>409</v>
      </c>
      <c r="P11" s="533" t="s">
        <v>15</v>
      </c>
      <c r="Q11" s="538"/>
    </row>
    <row r="12" spans="1:17" ht="15">
      <c r="A12" s="815">
        <f>margins!CU20</f>
        <v>0</v>
      </c>
      <c r="B12" s="815">
        <f>margins!CV20-margins!$CX$3</f>
        <v>0</v>
      </c>
      <c r="C12" s="815">
        <f>margins!CW20-margins!$CX$3</f>
        <v>0</v>
      </c>
      <c r="D12" s="816"/>
      <c r="E12" s="2316"/>
      <c r="F12" s="818" t="s">
        <v>453</v>
      </c>
      <c r="G12" s="864">
        <v>-0.25</v>
      </c>
      <c r="H12" s="862">
        <v>-0.375</v>
      </c>
      <c r="I12" s="862">
        <v>-0.5</v>
      </c>
      <c r="J12" s="862">
        <v>-0.75</v>
      </c>
      <c r="K12" s="862">
        <v>-1.25</v>
      </c>
      <c r="L12" s="862">
        <v>-1.375</v>
      </c>
      <c r="M12" s="869">
        <v>-3.25</v>
      </c>
      <c r="O12" s="529" t="s">
        <v>231</v>
      </c>
      <c r="P12" s="533" t="s">
        <v>342</v>
      </c>
      <c r="Q12" s="538">
        <f>IFERROR(INDEX($G$9:$M$13,MATCH(P12,$F$9:$F$13,0),MATCH($P$11,$G$8:$M$8,0),1),0)</f>
        <v>0</v>
      </c>
    </row>
    <row r="13" spans="1:17" ht="15">
      <c r="A13" s="815">
        <f>margins!CU21</f>
        <v>0</v>
      </c>
      <c r="B13" s="815">
        <f>margins!CV21-margins!$CX$3</f>
        <v>0</v>
      </c>
      <c r="C13" s="815">
        <f>margins!CW21-margins!$CX$3</f>
        <v>0</v>
      </c>
      <c r="D13" s="816"/>
      <c r="E13" s="2316"/>
      <c r="F13" s="818" t="s">
        <v>340</v>
      </c>
      <c r="G13" s="864">
        <v>-0.375</v>
      </c>
      <c r="H13" s="862">
        <v>-0.75</v>
      </c>
      <c r="I13" s="862">
        <v>-0.875</v>
      </c>
      <c r="J13" s="862">
        <v>-1.25</v>
      </c>
      <c r="K13" s="862">
        <v>-1.5</v>
      </c>
      <c r="L13" s="862">
        <v>-2.125</v>
      </c>
      <c r="M13" s="869" t="s">
        <v>545</v>
      </c>
      <c r="O13" s="529" t="s">
        <v>490</v>
      </c>
      <c r="P13" s="533" t="s">
        <v>220</v>
      </c>
      <c r="Q13" s="538">
        <f t="shared" ref="Q13:Q19" si="0">IFERROR(INDEX($G$25:$M$29,MATCH(P13,$F$25:$F$29,0),MATCH($P$11,$G$23:$M$23,0),1),0)</f>
        <v>0</v>
      </c>
    </row>
    <row r="14" spans="1:17" ht="15.75" thickBot="1">
      <c r="A14" s="815">
        <f>margins!CU22</f>
        <v>0</v>
      </c>
      <c r="B14" s="815">
        <f>margins!CV22-margins!$CX$3</f>
        <v>0</v>
      </c>
      <c r="C14" s="815">
        <f>margins!CW22-margins!$CX$3</f>
        <v>0</v>
      </c>
      <c r="D14" s="816"/>
      <c r="E14" s="2317"/>
      <c r="F14" s="818" t="s">
        <v>339</v>
      </c>
      <c r="G14" s="864">
        <v>-1</v>
      </c>
      <c r="H14" s="862">
        <v>-1.25</v>
      </c>
      <c r="I14" s="862">
        <v>-1.625</v>
      </c>
      <c r="J14" s="862">
        <v>-2.125</v>
      </c>
      <c r="K14" s="862">
        <v>-2.75</v>
      </c>
      <c r="L14" s="862">
        <v>-3.25</v>
      </c>
      <c r="M14" s="869" t="s">
        <v>545</v>
      </c>
      <c r="O14" s="529" t="s">
        <v>68</v>
      </c>
      <c r="P14" s="533" t="s">
        <v>220</v>
      </c>
      <c r="Q14" s="538">
        <f t="shared" si="0"/>
        <v>0</v>
      </c>
    </row>
    <row r="15" spans="1:17" ht="15" customHeight="1">
      <c r="A15" s="815">
        <f>margins!CU23</f>
        <v>0</v>
      </c>
      <c r="B15" s="815">
        <f>margins!CV23-margins!$CX$3</f>
        <v>0</v>
      </c>
      <c r="C15" s="815">
        <f>margins!CW23-margins!$CX$3</f>
        <v>0</v>
      </c>
      <c r="D15" s="816"/>
      <c r="E15" s="2315" t="s">
        <v>606</v>
      </c>
      <c r="F15" s="817" t="s">
        <v>129</v>
      </c>
      <c r="G15" s="1113">
        <v>0.125</v>
      </c>
      <c r="H15" s="1114">
        <v>0</v>
      </c>
      <c r="I15" s="1114">
        <v>-0.125</v>
      </c>
      <c r="J15" s="1114">
        <v>-0.5</v>
      </c>
      <c r="K15" s="1114">
        <v>-0.5</v>
      </c>
      <c r="L15" s="1114">
        <v>-0.75</v>
      </c>
      <c r="M15" s="1138" t="s">
        <v>545</v>
      </c>
      <c r="O15" s="529" t="s">
        <v>478</v>
      </c>
      <c r="P15" s="533" t="s">
        <v>220</v>
      </c>
      <c r="Q15" s="538">
        <f t="shared" si="0"/>
        <v>0</v>
      </c>
    </row>
    <row r="16" spans="1:17" ht="15">
      <c r="A16" s="815">
        <f>margins!CU24</f>
        <v>0</v>
      </c>
      <c r="B16" s="815">
        <f>margins!CV24-margins!$CX$3</f>
        <v>0</v>
      </c>
      <c r="C16" s="815">
        <f>margins!CW24-margins!$CX$3</f>
        <v>0</v>
      </c>
      <c r="D16" s="816"/>
      <c r="E16" s="2316"/>
      <c r="F16" s="818" t="s">
        <v>343</v>
      </c>
      <c r="G16" s="864">
        <v>0</v>
      </c>
      <c r="H16" s="862">
        <v>-0.125</v>
      </c>
      <c r="I16" s="862">
        <v>-0.25</v>
      </c>
      <c r="J16" s="862">
        <v>-0.625</v>
      </c>
      <c r="K16" s="862">
        <v>-0.625</v>
      </c>
      <c r="L16" s="862">
        <v>-1</v>
      </c>
      <c r="M16" s="869" t="s">
        <v>545</v>
      </c>
      <c r="O16" s="529" t="s">
        <v>49</v>
      </c>
      <c r="P16" s="533" t="s">
        <v>220</v>
      </c>
      <c r="Q16" s="538">
        <f t="shared" si="0"/>
        <v>0</v>
      </c>
    </row>
    <row r="17" spans="1:17" ht="15" customHeight="1">
      <c r="A17" s="815">
        <f>margins!CU25</f>
        <v>0</v>
      </c>
      <c r="B17" s="815">
        <f>margins!CV25-margins!$CX$3</f>
        <v>0</v>
      </c>
      <c r="C17" s="815">
        <f>margins!CW25-margins!$CX$3</f>
        <v>0</v>
      </c>
      <c r="D17" s="825"/>
      <c r="E17" s="2316"/>
      <c r="F17" s="818" t="s">
        <v>342</v>
      </c>
      <c r="G17" s="864">
        <v>-0.125</v>
      </c>
      <c r="H17" s="862">
        <v>-0.125</v>
      </c>
      <c r="I17" s="862">
        <v>-0.375</v>
      </c>
      <c r="J17" s="862">
        <v>-0.75</v>
      </c>
      <c r="K17" s="862">
        <v>-0.75</v>
      </c>
      <c r="L17" s="862">
        <v>-1.125</v>
      </c>
      <c r="M17" s="869" t="s">
        <v>545</v>
      </c>
      <c r="O17" s="529" t="s">
        <v>404</v>
      </c>
      <c r="P17" s="533" t="s">
        <v>220</v>
      </c>
      <c r="Q17" s="538">
        <f t="shared" si="0"/>
        <v>0</v>
      </c>
    </row>
    <row r="18" spans="1:17" ht="15" customHeight="1">
      <c r="A18" s="815">
        <f>margins!CU26</f>
        <v>0</v>
      </c>
      <c r="B18" s="815">
        <f>margins!CV26-margins!$CX$3</f>
        <v>0</v>
      </c>
      <c r="C18" s="815">
        <f>margins!CW26-margins!$CX$3</f>
        <v>0</v>
      </c>
      <c r="D18" s="816"/>
      <c r="E18" s="2316"/>
      <c r="F18" s="818" t="s">
        <v>453</v>
      </c>
      <c r="G18" s="864">
        <v>-0.125</v>
      </c>
      <c r="H18" s="862">
        <v>-0.375</v>
      </c>
      <c r="I18" s="862">
        <v>-0.5</v>
      </c>
      <c r="J18" s="862">
        <v>-0.875</v>
      </c>
      <c r="K18" s="862">
        <v>-1.25</v>
      </c>
      <c r="L18" s="862">
        <v>-1.5</v>
      </c>
      <c r="M18" s="869" t="s">
        <v>545</v>
      </c>
      <c r="O18" s="529" t="s">
        <v>479</v>
      </c>
      <c r="P18" s="533" t="s">
        <v>220</v>
      </c>
      <c r="Q18" s="538">
        <f t="shared" si="0"/>
        <v>0</v>
      </c>
    </row>
    <row r="19" spans="1:17" ht="15" customHeight="1">
      <c r="A19" s="815">
        <f>margins!CU27</f>
        <v>0</v>
      </c>
      <c r="B19" s="815">
        <f>margins!CV27-margins!$CX$3</f>
        <v>0</v>
      </c>
      <c r="C19" s="815">
        <f>margins!CW27-margins!$CX$3</f>
        <v>0</v>
      </c>
      <c r="D19" s="816"/>
      <c r="E19" s="2316"/>
      <c r="F19" s="818" t="s">
        <v>340</v>
      </c>
      <c r="G19" s="864">
        <v>-0.625</v>
      </c>
      <c r="H19" s="862">
        <v>-0.75</v>
      </c>
      <c r="I19" s="862">
        <v>-0.75</v>
      </c>
      <c r="J19" s="862">
        <v>-1.125</v>
      </c>
      <c r="K19" s="862">
        <v>-1.75</v>
      </c>
      <c r="L19" s="862" t="s">
        <v>545</v>
      </c>
      <c r="M19" s="869" t="s">
        <v>545</v>
      </c>
      <c r="O19" s="529" t="s">
        <v>480</v>
      </c>
      <c r="P19" s="533" t="s">
        <v>220</v>
      </c>
      <c r="Q19" s="538">
        <f t="shared" si="0"/>
        <v>0</v>
      </c>
    </row>
    <row r="20" spans="1:17" ht="15" customHeight="1" thickBot="1">
      <c r="A20" s="815">
        <f>margins!CU28</f>
        <v>0</v>
      </c>
      <c r="B20" s="815">
        <f>margins!CV28-margins!$CX$3</f>
        <v>0</v>
      </c>
      <c r="C20" s="815">
        <f>margins!CW28-margins!$CX$3</f>
        <v>0</v>
      </c>
      <c r="D20" s="816"/>
      <c r="E20" s="2317"/>
      <c r="F20" s="820" t="s">
        <v>339</v>
      </c>
      <c r="G20" s="866">
        <v>-1</v>
      </c>
      <c r="H20" s="867">
        <v>-1.25</v>
      </c>
      <c r="I20" s="867">
        <v>-1.625</v>
      </c>
      <c r="J20" s="867">
        <v>-2.125</v>
      </c>
      <c r="K20" s="867">
        <v>-2.75</v>
      </c>
      <c r="L20" s="867" t="s">
        <v>545</v>
      </c>
      <c r="M20" s="868" t="s">
        <v>545</v>
      </c>
      <c r="O20" s="529" t="s">
        <v>236</v>
      </c>
      <c r="P20" s="533">
        <v>30</v>
      </c>
      <c r="Q20" s="538">
        <f>IF(P20=15,0,IF(P20=30,Q28))</f>
        <v>-0.375</v>
      </c>
    </row>
    <row r="21" spans="1:17" ht="15" customHeight="1" thickBot="1">
      <c r="A21" s="815">
        <f>margins!CU29</f>
        <v>0</v>
      </c>
      <c r="B21" s="815">
        <f>margins!CV29-margins!$CX$3</f>
        <v>0</v>
      </c>
      <c r="C21" s="815">
        <f>margins!CW29-margins!$CX$3</f>
        <v>0</v>
      </c>
      <c r="D21" s="816"/>
      <c r="O21" s="530" t="s">
        <v>237</v>
      </c>
      <c r="P21" s="534"/>
      <c r="Q21" s="539">
        <f>Q12+Q13+Q14+Q15+Q16+Q17+Q18+Q19+Q20</f>
        <v>-0.375</v>
      </c>
    </row>
    <row r="22" spans="1:17" ht="15" customHeight="1" thickBot="1">
      <c r="A22" s="815">
        <f>margins!CU30</f>
        <v>0</v>
      </c>
      <c r="B22" s="815">
        <f>margins!CV30-margins!$CX$3</f>
        <v>0</v>
      </c>
      <c r="C22" s="815">
        <f>margins!CW30-margins!$CX$3</f>
        <v>0</v>
      </c>
      <c r="D22" s="816"/>
      <c r="E22" s="2314" t="s">
        <v>458</v>
      </c>
      <c r="F22" s="2314"/>
      <c r="G22" s="2314"/>
      <c r="H22" s="2314"/>
      <c r="I22" s="2314"/>
      <c r="J22" s="2314"/>
      <c r="K22" s="2314"/>
      <c r="L22" s="2314"/>
      <c r="M22" s="2314"/>
      <c r="O22" s="521"/>
      <c r="P22" s="522"/>
      <c r="Q22" s="531"/>
    </row>
    <row r="23" spans="1:17" ht="15" customHeight="1" thickBot="1">
      <c r="A23" s="815">
        <f>margins!CU31</f>
        <v>0</v>
      </c>
      <c r="B23" s="815">
        <f>margins!CV31-margins!$CX$3</f>
        <v>0</v>
      </c>
      <c r="C23" s="815">
        <f>margins!CW31-margins!$CX$3</f>
        <v>0</v>
      </c>
      <c r="D23" s="816"/>
      <c r="E23" s="854"/>
      <c r="F23" s="1131" t="s">
        <v>349</v>
      </c>
      <c r="G23" s="873" t="s">
        <v>544</v>
      </c>
      <c r="H23" s="873" t="s">
        <v>17</v>
      </c>
      <c r="I23" s="873" t="s">
        <v>18</v>
      </c>
      <c r="J23" s="873" t="s">
        <v>19</v>
      </c>
      <c r="K23" s="873" t="s">
        <v>20</v>
      </c>
      <c r="L23" s="873" t="s">
        <v>21</v>
      </c>
      <c r="M23" s="873" t="s">
        <v>22</v>
      </c>
      <c r="O23" s="523" t="s">
        <v>238</v>
      </c>
      <c r="P23" s="524"/>
      <c r="Q23" s="714" t="e">
        <f>MIN(Q21+Q10,Q30)</f>
        <v>#N/A</v>
      </c>
    </row>
    <row r="24" spans="1:17" ht="15" customHeight="1" thickBot="1">
      <c r="A24" s="815">
        <f>margins!CU32</f>
        <v>0</v>
      </c>
      <c r="B24" s="815">
        <f>margins!CV32-margins!$CX$3</f>
        <v>0</v>
      </c>
      <c r="C24" s="815">
        <f>margins!CW32-margins!$CX$3</f>
        <v>0</v>
      </c>
      <c r="D24" s="816"/>
      <c r="E24" s="1135" t="s">
        <v>608</v>
      </c>
      <c r="F24" s="1111" t="s">
        <v>609</v>
      </c>
      <c r="G24" s="866">
        <v>0</v>
      </c>
      <c r="H24" s="866">
        <v>0</v>
      </c>
      <c r="I24" s="866">
        <v>0</v>
      </c>
      <c r="J24" s="866">
        <v>0</v>
      </c>
      <c r="K24" s="866">
        <v>-0.125</v>
      </c>
      <c r="L24" s="866">
        <v>-0.125</v>
      </c>
      <c r="M24" s="866">
        <v>-0.375</v>
      </c>
      <c r="O24" s="518"/>
      <c r="P24" s="518"/>
      <c r="Q24" s="518"/>
    </row>
    <row r="25" spans="1:17" ht="15.75" customHeight="1" thickBot="1">
      <c r="A25" s="815">
        <f>margins!CU33</f>
        <v>0</v>
      </c>
      <c r="B25" s="815">
        <f>margins!CV33-margins!$CX$3</f>
        <v>0</v>
      </c>
      <c r="C25" s="815">
        <f>margins!CW33-margins!$CX$3</f>
        <v>0</v>
      </c>
      <c r="D25" s="816"/>
      <c r="E25" s="2318" t="s">
        <v>330</v>
      </c>
      <c r="F25" s="1133" t="s">
        <v>617</v>
      </c>
      <c r="G25" s="1113">
        <v>-0.5</v>
      </c>
      <c r="H25" s="1113">
        <v>-0.75</v>
      </c>
      <c r="I25" s="1113">
        <v>-0.75</v>
      </c>
      <c r="J25" s="1113">
        <v>-0.75</v>
      </c>
      <c r="K25" s="1113">
        <v>-1</v>
      </c>
      <c r="L25" s="1113">
        <v>-1</v>
      </c>
      <c r="M25" s="1113">
        <v>-1</v>
      </c>
      <c r="O25" s="921" t="s">
        <v>611</v>
      </c>
      <c r="P25" s="922"/>
      <c r="Q25" s="923"/>
    </row>
    <row r="26" spans="1:17" ht="15" customHeight="1" thickBot="1">
      <c r="A26" s="815">
        <f>margins!CU34</f>
        <v>0</v>
      </c>
      <c r="B26" s="815">
        <f>margins!CV34-margins!$CX$3</f>
        <v>0</v>
      </c>
      <c r="C26" s="815">
        <f>margins!CW34-margins!$CX$3</f>
        <v>0</v>
      </c>
      <c r="D26" s="816"/>
      <c r="E26" s="2319"/>
      <c r="F26" s="1111" t="s">
        <v>618</v>
      </c>
      <c r="G26" s="866">
        <v>0</v>
      </c>
      <c r="H26" s="866">
        <v>0</v>
      </c>
      <c r="I26" s="866">
        <v>0</v>
      </c>
      <c r="J26" s="866">
        <v>0</v>
      </c>
      <c r="K26" s="866">
        <v>0</v>
      </c>
      <c r="L26" s="866">
        <v>0</v>
      </c>
      <c r="M26" s="866">
        <v>0</v>
      </c>
    </row>
    <row r="27" spans="1:17" ht="15" customHeight="1" thickBot="1">
      <c r="A27" s="815">
        <f>margins!CU35</f>
        <v>0</v>
      </c>
      <c r="B27" s="815">
        <f>margins!CV35-margins!$CX$3</f>
        <v>0</v>
      </c>
      <c r="C27" s="815">
        <f>margins!CW35-margins!$CX$3</f>
        <v>0</v>
      </c>
      <c r="D27" s="816"/>
      <c r="E27" s="2320" t="s">
        <v>73</v>
      </c>
      <c r="F27" s="1116" t="s">
        <v>600</v>
      </c>
      <c r="G27" s="861">
        <v>-0.25</v>
      </c>
      <c r="H27" s="861">
        <v>-0.25</v>
      </c>
      <c r="I27" s="861">
        <v>-0.25</v>
      </c>
      <c r="J27" s="861">
        <v>-0.25</v>
      </c>
      <c r="K27" s="861">
        <v>-0.25</v>
      </c>
      <c r="L27" s="861">
        <v>-0.5</v>
      </c>
      <c r="M27" s="861">
        <v>-0.625</v>
      </c>
      <c r="O27" s="846"/>
      <c r="P27" s="847" t="s">
        <v>470</v>
      </c>
      <c r="Q27" s="1115" t="s">
        <v>471</v>
      </c>
    </row>
    <row r="28" spans="1:17" ht="15" customHeight="1" thickBot="1">
      <c r="A28" s="815">
        <f>margins!CU36</f>
        <v>0</v>
      </c>
      <c r="B28" s="815">
        <f>margins!CV36-margins!$CX$3</f>
        <v>0</v>
      </c>
      <c r="C28" s="815">
        <f>margins!CW36-margins!$CX$3</f>
        <v>0</v>
      </c>
      <c r="D28" s="816"/>
      <c r="E28" s="2320"/>
      <c r="F28" s="830" t="s">
        <v>320</v>
      </c>
      <c r="G28" s="864">
        <v>-0.375</v>
      </c>
      <c r="H28" s="864">
        <v>-0.5</v>
      </c>
      <c r="I28" s="864">
        <v>-0.625</v>
      </c>
      <c r="J28" s="864">
        <v>-0.75</v>
      </c>
      <c r="K28" s="864">
        <v>-0.875</v>
      </c>
      <c r="L28" s="864">
        <v>-1.25</v>
      </c>
      <c r="M28" s="864" t="s">
        <v>545</v>
      </c>
      <c r="O28" s="870" t="s">
        <v>236</v>
      </c>
      <c r="P28" s="871">
        <v>30</v>
      </c>
      <c r="Q28" s="872">
        <v>-0.375</v>
      </c>
    </row>
    <row r="29" spans="1:17" ht="15" customHeight="1" thickBot="1">
      <c r="A29" s="815">
        <f>margins!CU37</f>
        <v>0</v>
      </c>
      <c r="B29" s="815">
        <f>margins!CV37-margins!$CX$3</f>
        <v>0</v>
      </c>
      <c r="C29" s="815">
        <f>margins!CW37-margins!$CX$3</f>
        <v>0</v>
      </c>
      <c r="D29" s="834"/>
      <c r="E29" s="2320"/>
      <c r="F29" s="830" t="s">
        <v>318</v>
      </c>
      <c r="G29" s="864">
        <v>-0.125</v>
      </c>
      <c r="H29" s="864">
        <v>-0.125</v>
      </c>
      <c r="I29" s="864">
        <v>-0.125</v>
      </c>
      <c r="J29" s="864">
        <v>-0.125</v>
      </c>
      <c r="K29" s="864">
        <v>-0.25</v>
      </c>
      <c r="L29" s="864" t="s">
        <v>545</v>
      </c>
      <c r="M29" s="864" t="s">
        <v>545</v>
      </c>
    </row>
    <row r="30" spans="1:17" ht="15" customHeight="1" thickBot="1">
      <c r="A30" s="815">
        <f>margins!CU38</f>
        <v>0</v>
      </c>
      <c r="B30" s="815">
        <f>margins!CV38-margins!$CX$3</f>
        <v>0</v>
      </c>
      <c r="C30" s="815">
        <f>margins!CW38-margins!$CX$3</f>
        <v>0</v>
      </c>
      <c r="D30" s="839"/>
      <c r="E30" s="2320"/>
      <c r="F30" s="830" t="s">
        <v>601</v>
      </c>
      <c r="G30" s="864">
        <v>-0.125</v>
      </c>
      <c r="H30" s="864">
        <v>-0.125</v>
      </c>
      <c r="I30" s="864">
        <v>-0.125</v>
      </c>
      <c r="J30" s="864">
        <v>-0.125</v>
      </c>
      <c r="K30" s="864">
        <v>-0.25</v>
      </c>
      <c r="L30" s="864" t="s">
        <v>545</v>
      </c>
      <c r="M30" s="864" t="s">
        <v>545</v>
      </c>
      <c r="O30" s="841" t="s">
        <v>472</v>
      </c>
      <c r="P30" s="842"/>
      <c r="Q30" s="860">
        <v>101</v>
      </c>
    </row>
    <row r="31" spans="1:17" ht="15" customHeight="1">
      <c r="A31" s="815">
        <f>margins!CU39</f>
        <v>0</v>
      </c>
      <c r="B31" s="815">
        <f>margins!CV39-margins!$CX$3</f>
        <v>0</v>
      </c>
      <c r="C31" s="815">
        <f>margins!CW39-margins!$CX$3</f>
        <v>0</v>
      </c>
      <c r="D31" s="839"/>
      <c r="E31" s="2320"/>
      <c r="F31" s="830" t="s">
        <v>68</v>
      </c>
      <c r="G31" s="864">
        <v>-0.25</v>
      </c>
      <c r="H31" s="864">
        <v>-0.25</v>
      </c>
      <c r="I31" s="864">
        <v>-0.25</v>
      </c>
      <c r="J31" s="864">
        <v>-0.25</v>
      </c>
      <c r="K31" s="864">
        <v>-0.25</v>
      </c>
      <c r="L31" s="864">
        <v>-0.25</v>
      </c>
      <c r="M31" s="864" t="s">
        <v>545</v>
      </c>
    </row>
    <row r="32" spans="1:17" ht="15" customHeight="1">
      <c r="A32" s="815">
        <f>margins!CU40</f>
        <v>0</v>
      </c>
      <c r="B32" s="815">
        <f>margins!CV40-margins!$CX$3</f>
        <v>0</v>
      </c>
      <c r="C32" s="815">
        <f>margins!CW40-margins!$CX$3</f>
        <v>0</v>
      </c>
      <c r="E32" s="2320"/>
      <c r="F32" s="830" t="s">
        <v>478</v>
      </c>
      <c r="G32" s="864">
        <v>-0.375</v>
      </c>
      <c r="H32" s="864">
        <v>-0.375</v>
      </c>
      <c r="I32" s="864">
        <v>-0.375</v>
      </c>
      <c r="J32" s="864">
        <v>-0.375</v>
      </c>
      <c r="K32" s="864">
        <v>-0.375</v>
      </c>
      <c r="L32" s="864" t="s">
        <v>545</v>
      </c>
      <c r="M32" s="864" t="s">
        <v>545</v>
      </c>
    </row>
    <row r="33" spans="1:17" ht="15" customHeight="1" thickBot="1">
      <c r="A33" s="1137">
        <f>margins!CU41</f>
        <v>0</v>
      </c>
      <c r="B33" s="1137">
        <f>margins!CV41-margins!$CX$3</f>
        <v>0</v>
      </c>
      <c r="C33" s="1137">
        <f>margins!CW41-margins!$CX$3</f>
        <v>0</v>
      </c>
      <c r="E33" s="2320"/>
      <c r="F33" s="830" t="s">
        <v>602</v>
      </c>
      <c r="G33" s="864">
        <v>-0.25</v>
      </c>
      <c r="H33" s="864">
        <v>-0.25</v>
      </c>
      <c r="I33" s="864">
        <v>-0.25</v>
      </c>
      <c r="J33" s="864">
        <v>-0.25</v>
      </c>
      <c r="K33" s="864">
        <v>-0.5</v>
      </c>
      <c r="L33" s="864">
        <v>-0.625</v>
      </c>
      <c r="M33" s="864" t="s">
        <v>545</v>
      </c>
    </row>
    <row r="34" spans="1:17" ht="15.75" customHeight="1">
      <c r="E34" s="2320"/>
      <c r="F34" s="830" t="s">
        <v>603</v>
      </c>
      <c r="G34" s="864">
        <v>-0.5</v>
      </c>
      <c r="H34" s="864">
        <v>-0.5</v>
      </c>
      <c r="I34" s="864">
        <v>-0.5</v>
      </c>
      <c r="J34" s="864">
        <v>-0.5</v>
      </c>
      <c r="K34" s="864">
        <v>-0.75</v>
      </c>
      <c r="L34" s="864">
        <v>-0.75</v>
      </c>
      <c r="M34" s="864" t="s">
        <v>545</v>
      </c>
    </row>
    <row r="35" spans="1:17" ht="15.75" customHeight="1">
      <c r="E35" s="2320"/>
      <c r="F35" s="830" t="s">
        <v>614</v>
      </c>
      <c r="G35" s="864">
        <v>-0.25</v>
      </c>
      <c r="H35" s="864">
        <v>-0.25</v>
      </c>
      <c r="I35" s="864">
        <v>-0.25</v>
      </c>
      <c r="J35" s="864">
        <v>-0.25</v>
      </c>
      <c r="K35" s="864">
        <v>-0.25</v>
      </c>
      <c r="L35" s="864">
        <v>-0.25</v>
      </c>
      <c r="M35" s="864">
        <v>-0.25</v>
      </c>
    </row>
    <row r="36" spans="1:17" ht="15.75" customHeight="1" thickBot="1">
      <c r="E36" s="2320"/>
      <c r="F36" s="1125" t="s">
        <v>610</v>
      </c>
      <c r="G36" s="1126">
        <v>0</v>
      </c>
      <c r="H36" s="1126">
        <v>0</v>
      </c>
      <c r="I36" s="1126">
        <v>0</v>
      </c>
      <c r="J36" s="1126">
        <v>0</v>
      </c>
      <c r="K36" s="1126">
        <v>0</v>
      </c>
      <c r="L36" s="1126">
        <v>0</v>
      </c>
      <c r="M36" s="1126">
        <v>-0.25</v>
      </c>
    </row>
    <row r="37" spans="1:17" ht="15.75" customHeight="1">
      <c r="E37" s="1128"/>
      <c r="F37" s="1129"/>
      <c r="G37" s="1130"/>
      <c r="H37" s="1130"/>
      <c r="I37" s="1130"/>
      <c r="J37" s="1130"/>
      <c r="K37" s="1130"/>
      <c r="L37" s="1130"/>
      <c r="M37" s="1130"/>
    </row>
    <row r="38" spans="1:17" ht="15.75" customHeight="1">
      <c r="E38" s="1132"/>
      <c r="F38" s="1121"/>
      <c r="G38" s="822"/>
      <c r="H38" s="822"/>
      <c r="I38" s="822"/>
      <c r="J38" s="822"/>
      <c r="K38" s="822"/>
      <c r="L38" s="822"/>
      <c r="M38" s="822"/>
    </row>
    <row r="39" spans="1:17" ht="15.75" customHeight="1">
      <c r="E39" s="1132"/>
      <c r="F39" s="1121"/>
      <c r="G39" s="822"/>
      <c r="H39" s="822"/>
      <c r="I39" s="822"/>
      <c r="J39" s="822"/>
      <c r="K39" s="822"/>
      <c r="L39" s="822"/>
      <c r="M39" s="822"/>
      <c r="O39" s="2312"/>
      <c r="P39" s="2312"/>
      <c r="Q39" s="1117"/>
    </row>
    <row r="40" spans="1:17" ht="15.75">
      <c r="E40" s="1132"/>
      <c r="F40" s="1121"/>
      <c r="G40" s="822"/>
      <c r="H40" s="822"/>
      <c r="I40" s="822"/>
      <c r="J40" s="822"/>
      <c r="K40" s="822"/>
      <c r="L40" s="822"/>
      <c r="M40" s="822"/>
      <c r="O40" s="1118"/>
      <c r="P40" s="1119"/>
      <c r="Q40" s="1120"/>
    </row>
    <row r="41" spans="1:17" ht="15" customHeight="1">
      <c r="E41" s="1132"/>
      <c r="F41" s="1121"/>
      <c r="G41" s="822"/>
      <c r="H41" s="822"/>
      <c r="I41" s="822"/>
      <c r="J41" s="822"/>
      <c r="K41" s="822"/>
      <c r="L41" s="822"/>
      <c r="M41" s="822"/>
      <c r="Q41" s="1124"/>
    </row>
    <row r="42" spans="1:17" ht="15" customHeight="1">
      <c r="E42" s="1127"/>
      <c r="F42" s="1121"/>
      <c r="G42" s="822"/>
      <c r="H42" s="822"/>
      <c r="I42" s="822"/>
      <c r="J42" s="822"/>
      <c r="K42" s="822"/>
      <c r="L42" s="822"/>
      <c r="M42" s="822"/>
    </row>
    <row r="43" spans="1:17" ht="15" customHeight="1">
      <c r="E43" s="1127"/>
    </row>
    <row r="44" spans="1:17" ht="15" customHeight="1">
      <c r="F44" s="2313"/>
      <c r="G44" s="2313"/>
      <c r="H44" s="2313"/>
      <c r="I44" s="2313"/>
      <c r="J44" s="2313"/>
      <c r="K44" s="2313"/>
      <c r="L44" s="2313"/>
      <c r="M44" s="2313"/>
    </row>
    <row r="45" spans="1:17" ht="15" customHeight="1">
      <c r="F45" s="1122"/>
      <c r="G45" s="1123"/>
      <c r="H45" s="1123"/>
      <c r="I45" s="1123"/>
      <c r="J45" s="1123"/>
      <c r="K45" s="1123"/>
      <c r="L45" s="1123"/>
      <c r="M45" s="1123"/>
    </row>
    <row r="46" spans="1:17" ht="15" customHeight="1">
      <c r="F46" s="1121"/>
      <c r="G46" s="822"/>
      <c r="H46" s="822"/>
      <c r="I46" s="822"/>
      <c r="J46" s="822"/>
      <c r="K46" s="822"/>
      <c r="L46" s="822"/>
      <c r="M46" s="822"/>
    </row>
    <row r="47" spans="1:17" ht="15" customHeight="1">
      <c r="F47" s="1121"/>
      <c r="G47" s="822"/>
      <c r="H47" s="822"/>
      <c r="I47" s="822"/>
      <c r="J47" s="822"/>
      <c r="K47" s="822"/>
      <c r="L47" s="822"/>
      <c r="M47" s="822"/>
    </row>
    <row r="48" spans="1:17">
      <c r="F48" s="1121"/>
      <c r="G48" s="822"/>
      <c r="H48" s="822"/>
      <c r="I48" s="822"/>
      <c r="J48" s="822"/>
      <c r="K48" s="822"/>
      <c r="L48" s="822"/>
      <c r="M48" s="822"/>
    </row>
    <row r="49" spans="6:13">
      <c r="F49" s="1121"/>
      <c r="G49" s="822"/>
      <c r="H49" s="822"/>
      <c r="I49" s="822"/>
      <c r="J49" s="822"/>
      <c r="K49" s="822"/>
      <c r="L49" s="822"/>
      <c r="M49" s="822"/>
    </row>
    <row r="50" spans="6:13">
      <c r="F50" s="1121"/>
      <c r="G50" s="822"/>
      <c r="H50" s="822"/>
      <c r="I50" s="822"/>
      <c r="J50" s="822"/>
      <c r="K50" s="822"/>
      <c r="L50" s="822"/>
      <c r="M50" s="822"/>
    </row>
    <row r="51" spans="6:13">
      <c r="F51" s="1121"/>
      <c r="G51" s="822"/>
      <c r="H51" s="822"/>
      <c r="I51" s="822"/>
      <c r="J51" s="822"/>
      <c r="K51" s="822"/>
      <c r="L51" s="822"/>
      <c r="M51" s="822"/>
    </row>
    <row r="52" spans="6:13">
      <c r="F52" s="1121"/>
      <c r="G52" s="822"/>
      <c r="H52" s="822"/>
      <c r="I52" s="822"/>
      <c r="J52" s="822"/>
      <c r="K52" s="822"/>
      <c r="L52" s="822"/>
      <c r="M52" s="822"/>
    </row>
    <row r="53" spans="6:13">
      <c r="F53" s="1121"/>
      <c r="G53" s="822"/>
      <c r="H53" s="822"/>
      <c r="I53" s="822"/>
      <c r="J53" s="822"/>
      <c r="K53" s="822"/>
      <c r="L53" s="822"/>
      <c r="M53" s="822"/>
    </row>
    <row r="54" spans="6:13">
      <c r="F54" s="1121"/>
      <c r="G54" s="822"/>
      <c r="H54" s="822"/>
      <c r="I54" s="822"/>
      <c r="J54" s="822"/>
      <c r="K54" s="822"/>
      <c r="L54" s="822"/>
      <c r="M54" s="822"/>
    </row>
    <row r="55" spans="6:13">
      <c r="F55" s="1121"/>
      <c r="G55" s="822"/>
      <c r="H55" s="822"/>
      <c r="I55" s="822"/>
      <c r="J55" s="822"/>
      <c r="K55" s="822"/>
      <c r="L55" s="822"/>
      <c r="M55" s="822"/>
    </row>
    <row r="56" spans="6:13">
      <c r="F56" s="1121"/>
      <c r="G56" s="822"/>
      <c r="H56" s="822"/>
      <c r="I56" s="822"/>
      <c r="J56" s="822"/>
      <c r="K56" s="822"/>
      <c r="L56" s="822"/>
      <c r="M56" s="822"/>
    </row>
    <row r="62" spans="6:13" ht="15.75" customHeight="1"/>
  </sheetData>
  <mergeCells count="10">
    <mergeCell ref="O39:P39"/>
    <mergeCell ref="F44:M44"/>
    <mergeCell ref="C2:M2"/>
    <mergeCell ref="E7:M7"/>
    <mergeCell ref="E22:M22"/>
    <mergeCell ref="A7:C7"/>
    <mergeCell ref="E9:E14"/>
    <mergeCell ref="E15:E20"/>
    <mergeCell ref="E25:E26"/>
    <mergeCell ref="E27:E36"/>
  </mergeCells>
  <dataValidations count="4">
    <dataValidation type="list" allowBlank="1" showInputMessage="1" showErrorMessage="1" sqref="P11" xr:uid="{F9D7C1BD-5262-411F-9018-19D137B85D14}">
      <formula1>$G$8:$M$8</formula1>
    </dataValidation>
    <dataValidation type="list" allowBlank="1" showInputMessage="1" showErrorMessage="1" sqref="P12" xr:uid="{8E66AEF6-D3FE-466D-BFBF-BCFE606D5145}">
      <formula1>$F$9:$F$13</formula1>
    </dataValidation>
    <dataValidation type="list" allowBlank="1" showInputMessage="1" showErrorMessage="1" sqref="P10" xr:uid="{96BFFE44-9F34-40F2-8B32-BA39D6DFB673}">
      <formula1>$A$9:$A$25</formula1>
    </dataValidation>
    <dataValidation type="list" allowBlank="1" showInputMessage="1" showErrorMessage="1" sqref="P9" xr:uid="{A38B8298-F77E-4CD6-BB86-7B110FBC20A4}">
      <formula1>$C$8:$C$8</formula1>
    </dataValidation>
  </dataValidations>
  <pageMargins left="0.7" right="0.7" top="0.75" bottom="0.75" header="0.3" footer="0.3"/>
  <pageSetup scale="4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CD627F5D-6098-4FAE-B52E-1AD86315B720}">
          <x14:formula1>
            <xm:f>margins!$R$158:$R$161</xm:f>
          </x14:formula1>
          <xm:sqref>P13</xm:sqref>
        </x14:dataValidation>
        <x14:dataValidation type="list" allowBlank="1" showInputMessage="1" showErrorMessage="1" xr:uid="{C55818E9-40B4-47A9-8C52-75D21B154206}">
          <x14:formula1>
            <xm:f>margins!$R$163:$R$164</xm:f>
          </x14:formula1>
          <xm:sqref>P14</xm:sqref>
        </x14:dataValidation>
        <x14:dataValidation type="list" allowBlank="1" showInputMessage="1" showErrorMessage="1" xr:uid="{B40B97E7-B306-49E2-A167-2FCEEE9E76CD}">
          <x14:formula1>
            <xm:f>margins!$R$172:$R$173</xm:f>
          </x14:formula1>
          <xm:sqref>P16</xm:sqref>
        </x14:dataValidation>
        <x14:dataValidation type="list" allowBlank="1" showInputMessage="1" showErrorMessage="1" xr:uid="{052700F5-7BD8-4776-8069-B21052B86CF6}">
          <x14:formula1>
            <xm:f>margins!$R$169:$R$170</xm:f>
          </x14:formula1>
          <xm:sqref>P17</xm:sqref>
        </x14:dataValidation>
        <x14:dataValidation type="list" allowBlank="1" showInputMessage="1" showErrorMessage="1" xr:uid="{6410E51C-AEF9-4CCC-906F-327C5B990706}">
          <x14:formula1>
            <xm:f>margins!$R$175:$R$176</xm:f>
          </x14:formula1>
          <xm:sqref>P18</xm:sqref>
        </x14:dataValidation>
        <x14:dataValidation type="list" allowBlank="1" showInputMessage="1" showErrorMessage="1" xr:uid="{549F68F7-3A58-4C9A-A340-BBC1AA172BD7}">
          <x14:formula1>
            <xm:f>margins!$R$178:$R$180</xm:f>
          </x14:formula1>
          <xm:sqref>P19</xm:sqref>
        </x14:dataValidation>
        <x14:dataValidation type="list" allowBlank="1" showInputMessage="1" showErrorMessage="1" xr:uid="{0C0C6C4D-6987-43A7-A383-87EED66DCC12}">
          <x14:formula1>
            <xm:f>margins!$C$119:$C$121</xm:f>
          </x14:formula1>
          <xm:sqref>P20</xm:sqref>
        </x14:dataValidation>
        <x14:dataValidation type="list" allowBlank="1" showInputMessage="1" showErrorMessage="1" xr:uid="{9624D714-65E5-4A2E-9855-8B401A56BA87}">
          <x14:formula1>
            <xm:f>margins!$R$166:$R$167</xm:f>
          </x14:formula1>
          <xm:sqref>P15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53B03-2196-441E-9281-B3DBC20E23CD}">
  <sheetPr codeName="Sheet28">
    <tabColor rgb="FF00B050"/>
  </sheetPr>
  <dimension ref="A1:N132"/>
  <sheetViews>
    <sheetView zoomScaleNormal="100" zoomScaleSheetLayoutView="90" workbookViewId="0">
      <selection activeCell="G54" sqref="G54"/>
    </sheetView>
  </sheetViews>
  <sheetFormatPr defaultRowHeight="15"/>
  <cols>
    <col min="1" max="1" width="3.5703125" style="1197" customWidth="1"/>
    <col min="2" max="2" width="25.7109375" style="1196" customWidth="1"/>
    <col min="3" max="3" width="15.28515625" style="1196" customWidth="1"/>
    <col min="4" max="4" width="13" style="1196" customWidth="1"/>
    <col min="5" max="5" width="12.7109375" style="1196" customWidth="1"/>
    <col min="6" max="9" width="13.7109375" style="1196" customWidth="1"/>
    <col min="10" max="10" width="13.5703125" style="1196" customWidth="1"/>
    <col min="11" max="13" width="13.7109375" style="1196" customWidth="1"/>
    <col min="14" max="14" width="2" style="1196" customWidth="1"/>
    <col min="15" max="16384" width="9.140625" style="1195"/>
  </cols>
  <sheetData>
    <row r="1" spans="1:14" s="1196" customFormat="1">
      <c r="A1" s="1434"/>
      <c r="B1" s="1204"/>
      <c r="C1" s="1204"/>
      <c r="D1" s="1204"/>
      <c r="E1" s="1204"/>
      <c r="F1" s="1204"/>
      <c r="G1" s="1204"/>
      <c r="H1" s="1204"/>
      <c r="I1" s="1204"/>
      <c r="J1" s="1204"/>
      <c r="K1" s="1204"/>
      <c r="L1" s="1204"/>
      <c r="M1" s="1204"/>
      <c r="N1" s="1433"/>
    </row>
    <row r="2" spans="1:14" s="1196" customFormat="1">
      <c r="A2" s="1345"/>
      <c r="B2" s="1201"/>
      <c r="C2" s="1201"/>
      <c r="D2" s="1201"/>
      <c r="E2" s="1201"/>
      <c r="F2" s="1201"/>
      <c r="G2" s="1201"/>
      <c r="H2" s="1201"/>
      <c r="I2" s="1201"/>
      <c r="J2" s="1898" t="s">
        <v>383</v>
      </c>
      <c r="K2" s="1898"/>
      <c r="L2" s="1899">
        <f ca="1">NOW()</f>
        <v>45933.35966840278</v>
      </c>
      <c r="M2" s="1899"/>
      <c r="N2" s="1342"/>
    </row>
    <row r="3" spans="1:14" s="1196" customFormat="1">
      <c r="A3" s="1345"/>
      <c r="B3" s="1201"/>
      <c r="C3" s="1201"/>
      <c r="D3" s="1201"/>
      <c r="E3" s="1201"/>
      <c r="F3" s="1201"/>
      <c r="G3" s="1201"/>
      <c r="H3" s="1201"/>
      <c r="I3" s="1201"/>
      <c r="J3" s="1201"/>
      <c r="K3" s="1898" t="s">
        <v>699</v>
      </c>
      <c r="L3" s="1898"/>
      <c r="M3" s="1898"/>
      <c r="N3" s="1342"/>
    </row>
    <row r="4" spans="1:14" s="1196" customFormat="1">
      <c r="A4" s="1345"/>
      <c r="B4" s="1201"/>
      <c r="C4" s="1201"/>
      <c r="D4" s="1201"/>
      <c r="E4" s="1201"/>
      <c r="F4" s="1201"/>
      <c r="G4" s="1201"/>
      <c r="H4" s="1201"/>
      <c r="I4" s="1201"/>
      <c r="J4" s="1201"/>
      <c r="K4" s="1201"/>
      <c r="L4" s="1898"/>
      <c r="M4" s="1898"/>
      <c r="N4" s="1342"/>
    </row>
    <row r="5" spans="1:14" s="1196" customFormat="1">
      <c r="A5" s="1345"/>
      <c r="B5" s="1201"/>
      <c r="C5" s="1201"/>
      <c r="D5" s="1201"/>
      <c r="E5" s="1201"/>
      <c r="F5" s="1201"/>
      <c r="G5" s="1201"/>
      <c r="H5" s="1201"/>
      <c r="I5" s="1201"/>
      <c r="J5" s="1201"/>
      <c r="K5" s="1201"/>
      <c r="L5" s="1898" t="s">
        <v>198</v>
      </c>
      <c r="M5" s="1898"/>
      <c r="N5" s="1342"/>
    </row>
    <row r="6" spans="1:14" s="1196" customFormat="1">
      <c r="A6" s="1345"/>
      <c r="B6" s="1201"/>
      <c r="C6" s="1201"/>
      <c r="D6" s="1201"/>
      <c r="E6" s="1201"/>
      <c r="F6" s="1201"/>
      <c r="G6" s="1201"/>
      <c r="H6" s="1201"/>
      <c r="I6" s="1201"/>
      <c r="J6" s="1201"/>
      <c r="K6" s="1201"/>
      <c r="L6" s="1201"/>
      <c r="M6" s="1201"/>
      <c r="N6" s="1342"/>
    </row>
    <row r="7" spans="1:14" s="1196" customFormat="1">
      <c r="A7" s="1345"/>
      <c r="B7" s="1201"/>
      <c r="C7" s="1201"/>
      <c r="D7" s="1201"/>
      <c r="E7" s="1201"/>
      <c r="F7" s="1201"/>
      <c r="G7" s="1201"/>
      <c r="H7" s="1201"/>
      <c r="I7" s="1201"/>
      <c r="J7" s="1201"/>
      <c r="K7" s="1201"/>
      <c r="L7" s="1201"/>
      <c r="M7" s="1201"/>
      <c r="N7" s="1342"/>
    </row>
    <row r="8" spans="1:14" s="1196" customFormat="1">
      <c r="A8" s="1202"/>
      <c r="B8" s="1197"/>
      <c r="C8" s="1197"/>
      <c r="D8" s="1197"/>
      <c r="E8" s="1197"/>
      <c r="F8" s="1197"/>
      <c r="G8" s="1197"/>
      <c r="H8" s="1197"/>
      <c r="I8" s="1197"/>
      <c r="J8" s="1197"/>
      <c r="K8" s="1197"/>
      <c r="L8" s="1197"/>
      <c r="M8" s="1197"/>
      <c r="N8" s="1432"/>
    </row>
    <row r="9" spans="1:14" s="1196" customFormat="1" ht="15.75" thickBot="1">
      <c r="A9" s="1345"/>
      <c r="B9" s="1408"/>
      <c r="C9" s="1408"/>
      <c r="D9" s="1408"/>
      <c r="E9" s="1408"/>
      <c r="F9" s="1408"/>
      <c r="G9" s="1408"/>
      <c r="H9" s="1408"/>
      <c r="I9" s="1408"/>
      <c r="J9" s="1408"/>
      <c r="K9" s="1408"/>
      <c r="M9" s="1381"/>
      <c r="N9" s="1431"/>
    </row>
    <row r="10" spans="1:14" s="1196" customFormat="1" ht="14.25" customHeight="1">
      <c r="A10" s="1900" t="s">
        <v>665</v>
      </c>
      <c r="B10" s="1901"/>
      <c r="C10" s="1901"/>
      <c r="D10" s="1901"/>
      <c r="E10" s="1901"/>
      <c r="F10" s="1901"/>
      <c r="G10" s="1901"/>
      <c r="H10" s="1901"/>
      <c r="I10" s="1901"/>
      <c r="J10" s="1901"/>
      <c r="K10" s="1901"/>
      <c r="L10" s="1901"/>
      <c r="M10" s="1901"/>
      <c r="N10" s="1902"/>
    </row>
    <row r="11" spans="1:14" s="1196" customFormat="1" ht="15" customHeight="1" thickBot="1">
      <c r="A11" s="1903"/>
      <c r="B11" s="1904"/>
      <c r="C11" s="1904"/>
      <c r="D11" s="1904"/>
      <c r="E11" s="1904"/>
      <c r="F11" s="1904"/>
      <c r="G11" s="1904"/>
      <c r="H11" s="1904"/>
      <c r="I11" s="1904"/>
      <c r="J11" s="1904"/>
      <c r="K11" s="1904"/>
      <c r="L11" s="1904"/>
      <c r="M11" s="1904"/>
      <c r="N11" s="1905"/>
    </row>
    <row r="12" spans="1:14" s="1196" customFormat="1" ht="15.75" thickBot="1">
      <c r="A12" s="1430"/>
      <c r="B12" s="1459"/>
      <c r="C12" s="1710" t="s">
        <v>506</v>
      </c>
      <c r="D12" s="1710"/>
      <c r="E12" s="1710"/>
      <c r="F12" s="1429"/>
      <c r="G12" s="1428"/>
      <c r="H12" s="1428"/>
      <c r="I12" s="1428"/>
      <c r="J12" s="1428"/>
      <c r="K12" s="1428"/>
      <c r="L12" s="1240"/>
      <c r="M12" s="1427"/>
      <c r="N12" s="1426"/>
    </row>
    <row r="13" spans="1:14" s="1196" customFormat="1" ht="15.75" thickBot="1">
      <c r="A13" s="1409"/>
      <c r="B13" s="1458" t="s">
        <v>246</v>
      </c>
      <c r="C13" s="1711" t="s">
        <v>13</v>
      </c>
      <c r="D13" s="1711" t="s">
        <v>101</v>
      </c>
      <c r="E13" s="1458" t="s">
        <v>698</v>
      </c>
      <c r="G13" s="1344" t="s">
        <v>697</v>
      </c>
      <c r="H13" s="1343"/>
      <c r="I13" s="1343"/>
      <c r="K13" s="1344" t="s">
        <v>696</v>
      </c>
      <c r="L13" s="1"/>
      <c r="N13" s="1342"/>
    </row>
    <row r="14" spans="1:14" s="1196" customFormat="1">
      <c r="A14" s="1409"/>
      <c r="B14" s="1455">
        <f>margins!A5</f>
        <v>6.125</v>
      </c>
      <c r="C14" s="1423">
        <v>99.27</v>
      </c>
      <c r="D14" s="1422">
        <v>99.169999999999987</v>
      </c>
      <c r="E14" s="1537">
        <v>99.169999999999987</v>
      </c>
      <c r="G14" s="1871" t="s">
        <v>110</v>
      </c>
      <c r="H14" s="1872"/>
      <c r="I14" s="1714" t="s">
        <v>6</v>
      </c>
      <c r="K14" s="1871" t="s">
        <v>695</v>
      </c>
      <c r="L14" s="1906"/>
      <c r="M14" s="1417">
        <v>0</v>
      </c>
      <c r="N14" s="1342"/>
    </row>
    <row r="15" spans="1:14" s="1196" customFormat="1" ht="15.75" thickBot="1">
      <c r="A15" s="1409"/>
      <c r="B15" s="1455">
        <f>margins!A6</f>
        <v>6.25</v>
      </c>
      <c r="C15" s="1399">
        <v>100.17625</v>
      </c>
      <c r="D15" s="1398">
        <v>100.07624999999999</v>
      </c>
      <c r="E15" s="1397">
        <v>100.07624999999999</v>
      </c>
      <c r="G15" s="1913" t="s">
        <v>112</v>
      </c>
      <c r="H15" s="1914"/>
      <c r="I15" s="1416">
        <v>102</v>
      </c>
      <c r="K15" s="1896" t="s">
        <v>694</v>
      </c>
      <c r="L15" s="1897"/>
      <c r="M15" s="1419">
        <v>-0.375</v>
      </c>
      <c r="N15" s="1342"/>
    </row>
    <row r="16" spans="1:14" s="1196" customFormat="1">
      <c r="A16" s="1409"/>
      <c r="B16" s="1455">
        <f>margins!A7</f>
        <v>6.375</v>
      </c>
      <c r="C16" s="1399">
        <v>101.0825</v>
      </c>
      <c r="D16" s="1398">
        <v>100.98249999999999</v>
      </c>
      <c r="E16" s="1397">
        <v>100.98249999999999</v>
      </c>
      <c r="G16" s="1913" t="s">
        <v>113</v>
      </c>
      <c r="H16" s="1914"/>
      <c r="I16" s="1416">
        <v>102</v>
      </c>
      <c r="N16" s="1342"/>
    </row>
    <row r="17" spans="1:14" s="1196" customFormat="1" ht="15.75" thickBot="1">
      <c r="A17" s="1409"/>
      <c r="B17" s="1455">
        <f>margins!A8</f>
        <v>6.5</v>
      </c>
      <c r="C17" s="1399">
        <v>101.98875</v>
      </c>
      <c r="D17" s="1398">
        <v>101.88874999999999</v>
      </c>
      <c r="E17" s="1397">
        <v>101.88874999999999</v>
      </c>
      <c r="G17" s="1913" t="s">
        <v>7</v>
      </c>
      <c r="H17" s="1914"/>
      <c r="I17" s="1416">
        <v>102</v>
      </c>
      <c r="K17" s="1344" t="s">
        <v>687</v>
      </c>
      <c r="L17" s="1713"/>
      <c r="M17" s="1713"/>
      <c r="N17" s="1342"/>
    </row>
    <row r="18" spans="1:14" s="1196" customFormat="1">
      <c r="A18" s="1409"/>
      <c r="B18" s="1455">
        <f>margins!A9</f>
        <v>6.625</v>
      </c>
      <c r="C18" s="1399">
        <v>102.61375</v>
      </c>
      <c r="D18" s="1398">
        <v>102.51375</v>
      </c>
      <c r="E18" s="1397">
        <v>102.51375</v>
      </c>
      <c r="G18" s="1913" t="s">
        <v>9</v>
      </c>
      <c r="H18" s="1914"/>
      <c r="I18" s="1416">
        <v>101.5</v>
      </c>
      <c r="K18" s="1863" t="s">
        <v>764</v>
      </c>
      <c r="L18" s="1864"/>
      <c r="M18" s="1865"/>
      <c r="N18" s="1342"/>
    </row>
    <row r="19" spans="1:14" s="1196" customFormat="1">
      <c r="A19" s="1409"/>
      <c r="B19" s="1455">
        <f>margins!A10</f>
        <v>6.75</v>
      </c>
      <c r="C19" s="1399">
        <v>103.23875</v>
      </c>
      <c r="D19" s="1398">
        <v>103.13875</v>
      </c>
      <c r="E19" s="1397">
        <v>103.13875</v>
      </c>
      <c r="G19" s="1913" t="s">
        <v>11</v>
      </c>
      <c r="H19" s="1914"/>
      <c r="I19" s="1416">
        <v>101</v>
      </c>
      <c r="K19" s="1866"/>
      <c r="L19" s="1867"/>
      <c r="M19" s="1868"/>
      <c r="N19" s="1342"/>
    </row>
    <row r="20" spans="1:14" s="1196" customFormat="1" ht="15.75" thickBot="1">
      <c r="A20" s="1409"/>
      <c r="B20" s="1455">
        <f>margins!A11</f>
        <v>6.875</v>
      </c>
      <c r="C20" s="1399">
        <v>103.86375</v>
      </c>
      <c r="D20" s="1398">
        <v>103.76374999999999</v>
      </c>
      <c r="E20" s="1397">
        <v>103.76374999999999</v>
      </c>
      <c r="F20" s="1201"/>
      <c r="G20" s="1873" t="s">
        <v>114</v>
      </c>
      <c r="H20" s="1874"/>
      <c r="I20" s="1414">
        <v>99</v>
      </c>
      <c r="K20" s="1866" t="s">
        <v>505</v>
      </c>
      <c r="L20" s="1867"/>
      <c r="M20" s="1868"/>
      <c r="N20" s="1342"/>
    </row>
    <row r="21" spans="1:14" s="1196" customFormat="1">
      <c r="A21" s="1409"/>
      <c r="B21" s="1455">
        <f>margins!A12</f>
        <v>7</v>
      </c>
      <c r="C21" s="1399">
        <v>104.28562499999998</v>
      </c>
      <c r="D21" s="1398">
        <v>104.18562499999999</v>
      </c>
      <c r="E21" s="1397">
        <v>104.18562499999999</v>
      </c>
      <c r="F21" s="1201"/>
      <c r="G21" s="1871" t="s">
        <v>641</v>
      </c>
      <c r="H21" s="1872"/>
      <c r="I21" s="1714" t="s">
        <v>6</v>
      </c>
      <c r="K21" s="1866"/>
      <c r="L21" s="1867"/>
      <c r="M21" s="1868"/>
      <c r="N21" s="1342"/>
    </row>
    <row r="22" spans="1:14" s="1196" customFormat="1" ht="15.75" thickBot="1">
      <c r="A22" s="1409"/>
      <c r="B22" s="1455">
        <f>margins!A13</f>
        <v>7.125</v>
      </c>
      <c r="C22" s="1399">
        <v>104.7075</v>
      </c>
      <c r="D22" s="1398">
        <v>104.60749999999999</v>
      </c>
      <c r="E22" s="1397">
        <v>104.60749999999999</v>
      </c>
      <c r="F22" s="1408"/>
      <c r="G22" s="1869" t="s">
        <v>133</v>
      </c>
      <c r="H22" s="1870"/>
      <c r="I22" s="1444">
        <v>99</v>
      </c>
      <c r="K22" s="1841" t="s">
        <v>762</v>
      </c>
      <c r="L22" s="1842"/>
      <c r="M22" s="1843"/>
      <c r="N22" s="1342"/>
    </row>
    <row r="23" spans="1:14" s="1196" customFormat="1">
      <c r="A23" s="1345"/>
      <c r="B23" s="1455">
        <f>margins!A14</f>
        <v>7.25</v>
      </c>
      <c r="C23" s="1399">
        <v>105.129375</v>
      </c>
      <c r="D23" s="1398">
        <v>105.029375</v>
      </c>
      <c r="E23" s="1397">
        <v>105.029375</v>
      </c>
      <c r="F23" s="1408"/>
      <c r="G23" s="1871" t="s">
        <v>330</v>
      </c>
      <c r="H23" s="1872"/>
      <c r="I23" s="1714" t="s">
        <v>6</v>
      </c>
      <c r="K23" s="1841"/>
      <c r="L23" s="1842"/>
      <c r="M23" s="1843"/>
      <c r="N23" s="1342"/>
    </row>
    <row r="24" spans="1:14" s="1196" customFormat="1" ht="14.25" customHeight="1" thickBot="1">
      <c r="A24" s="1345"/>
      <c r="B24" s="1455">
        <f>margins!A15</f>
        <v>7.375</v>
      </c>
      <c r="C24" s="1399">
        <v>105.55125</v>
      </c>
      <c r="D24" s="1398">
        <v>105.45124999999999</v>
      </c>
      <c r="E24" s="1397">
        <v>105.45124999999999</v>
      </c>
      <c r="F24" s="1408"/>
      <c r="G24" s="1869" t="s">
        <v>766</v>
      </c>
      <c r="H24" s="1870"/>
      <c r="I24" s="1444">
        <v>100.5</v>
      </c>
      <c r="K24" s="1841" t="s">
        <v>763</v>
      </c>
      <c r="L24" s="1842"/>
      <c r="M24" s="1843"/>
      <c r="N24" s="1342"/>
    </row>
    <row r="25" spans="1:14" s="1196" customFormat="1" ht="15.75" thickBot="1">
      <c r="A25" s="1345"/>
      <c r="B25" s="1455">
        <f>margins!A16</f>
        <v>7.5</v>
      </c>
      <c r="C25" s="1399">
        <v>105.97312499999998</v>
      </c>
      <c r="D25" s="1398">
        <v>105.87312499999999</v>
      </c>
      <c r="E25" s="1397">
        <v>105.87312499999999</v>
      </c>
      <c r="G25" s="1871" t="s">
        <v>349</v>
      </c>
      <c r="H25" s="1872"/>
      <c r="I25" s="1714" t="s">
        <v>6</v>
      </c>
      <c r="K25" s="1844"/>
      <c r="L25" s="1845"/>
      <c r="M25" s="1846"/>
      <c r="N25" s="1342"/>
    </row>
    <row r="26" spans="1:14" s="1196" customFormat="1" ht="14.25" customHeight="1" thickBot="1">
      <c r="A26" s="1345"/>
      <c r="B26" s="1455">
        <f>margins!A17</f>
        <v>7.625</v>
      </c>
      <c r="C26" s="1399">
        <v>106.395</v>
      </c>
      <c r="D26" s="1398">
        <v>106.29499999999999</v>
      </c>
      <c r="E26" s="1397">
        <v>106.29499999999999</v>
      </c>
      <c r="G26" s="1869" t="s">
        <v>805</v>
      </c>
      <c r="H26" s="1870"/>
      <c r="I26" s="1444">
        <v>101</v>
      </c>
      <c r="N26" s="1342"/>
    </row>
    <row r="27" spans="1:14" s="1196" customFormat="1">
      <c r="A27" s="1345"/>
      <c r="B27" s="1455">
        <f>margins!A18</f>
        <v>7.75</v>
      </c>
      <c r="C27" s="1399">
        <v>106.81687499999998</v>
      </c>
      <c r="D27" s="1398">
        <v>106.71687499999999</v>
      </c>
      <c r="E27" s="1397">
        <v>106.71687499999999</v>
      </c>
      <c r="N27" s="1342"/>
    </row>
    <row r="28" spans="1:14" s="1196" customFormat="1" ht="14.25" customHeight="1" thickBot="1">
      <c r="A28" s="1345"/>
      <c r="B28" s="1455">
        <f>margins!A19</f>
        <v>7.875</v>
      </c>
      <c r="C28" s="1399">
        <v>107.23875</v>
      </c>
      <c r="D28" s="1398">
        <v>107.13874999999999</v>
      </c>
      <c r="E28" s="1397">
        <v>107.13874999999999</v>
      </c>
      <c r="G28" s="1344" t="s">
        <v>688</v>
      </c>
      <c r="I28" s="1201"/>
      <c r="N28" s="1342"/>
    </row>
    <row r="29" spans="1:14" s="1196" customFormat="1">
      <c r="A29" s="1345"/>
      <c r="B29" s="1455">
        <f>margins!A20</f>
        <v>8</v>
      </c>
      <c r="C29" s="1399">
        <v>107.66062499999998</v>
      </c>
      <c r="D29" s="1398">
        <v>107.56062499999999</v>
      </c>
      <c r="E29" s="1397">
        <v>107.56062499999999</v>
      </c>
      <c r="G29" s="1407" t="s">
        <v>287</v>
      </c>
      <c r="H29" s="1890" t="s">
        <v>686</v>
      </c>
      <c r="I29" s="1891"/>
      <c r="N29" s="1342"/>
    </row>
    <row r="30" spans="1:14" s="1196" customFormat="1">
      <c r="A30" s="1345"/>
      <c r="B30" s="1455">
        <f>margins!A21</f>
        <v>8.125</v>
      </c>
      <c r="C30" s="1399">
        <v>108.08249999999998</v>
      </c>
      <c r="D30" s="1398">
        <v>107.98249999999999</v>
      </c>
      <c r="E30" s="1397">
        <v>107.98249999999999</v>
      </c>
      <c r="G30" s="1406" t="s">
        <v>243</v>
      </c>
      <c r="H30" s="1894">
        <v>4.5</v>
      </c>
      <c r="I30" s="1895"/>
      <c r="M30" s="1379"/>
      <c r="N30" s="1342"/>
    </row>
    <row r="31" spans="1:14" s="1196" customFormat="1">
      <c r="A31" s="1345"/>
      <c r="B31" s="1455">
        <f>margins!A22</f>
        <v>8.25</v>
      </c>
      <c r="C31" s="1399">
        <v>108.50437499999998</v>
      </c>
      <c r="D31" s="1398">
        <v>108.40437499999999</v>
      </c>
      <c r="E31" s="1397">
        <v>108.40437499999999</v>
      </c>
      <c r="G31" s="1406" t="s">
        <v>685</v>
      </c>
      <c r="H31" s="1894" t="s">
        <v>684</v>
      </c>
      <c r="I31" s="1895"/>
      <c r="L31" s="1343"/>
      <c r="M31" s="1343"/>
      <c r="N31" s="1342"/>
    </row>
    <row r="32" spans="1:14" s="1196" customFormat="1">
      <c r="A32" s="1345"/>
      <c r="B32" s="1455">
        <f>margins!A23</f>
        <v>8.375</v>
      </c>
      <c r="C32" s="1399">
        <v>108.87937499999998</v>
      </c>
      <c r="D32" s="1398">
        <v>108.77937499999999</v>
      </c>
      <c r="E32" s="1397">
        <v>108.77937499999999</v>
      </c>
      <c r="G32" s="1406" t="s">
        <v>683</v>
      </c>
      <c r="H32" s="1894" t="s">
        <v>121</v>
      </c>
      <c r="I32" s="1895"/>
      <c r="K32" s="1401"/>
      <c r="N32" s="1342"/>
    </row>
    <row r="33" spans="1:14" s="1196" customFormat="1" ht="15.75" thickBot="1">
      <c r="A33" s="1345"/>
      <c r="B33" s="1455">
        <f>margins!A24</f>
        <v>8.5</v>
      </c>
      <c r="C33" s="1399">
        <v>109.25437499999998</v>
      </c>
      <c r="D33" s="1398">
        <v>109.15437499999999</v>
      </c>
      <c r="E33" s="1397">
        <v>109.15437499999999</v>
      </c>
      <c r="G33" s="1403" t="s">
        <v>681</v>
      </c>
      <c r="H33" s="1892" t="s">
        <v>680</v>
      </c>
      <c r="I33" s="1893"/>
      <c r="K33" s="1401"/>
      <c r="N33" s="1342"/>
    </row>
    <row r="34" spans="1:14" s="1196" customFormat="1" ht="15.75" thickBot="1">
      <c r="A34" s="1345"/>
      <c r="B34" s="1455">
        <f>margins!A25</f>
        <v>8.625</v>
      </c>
      <c r="C34" s="1399">
        <v>109.62937499999998</v>
      </c>
      <c r="D34" s="1398">
        <v>109.52937499999999</v>
      </c>
      <c r="E34" s="1397">
        <v>109.52937499999999</v>
      </c>
      <c r="G34" s="1344"/>
      <c r="H34"/>
      <c r="I34"/>
      <c r="J34"/>
      <c r="N34" s="1342"/>
    </row>
    <row r="35" spans="1:14" s="1196" customFormat="1">
      <c r="A35" s="1345"/>
      <c r="B35" s="1455">
        <f>margins!A26</f>
        <v>8.75</v>
      </c>
      <c r="C35" s="1399">
        <v>109.87937499999998</v>
      </c>
      <c r="D35" s="1398">
        <v>109.77937499999999</v>
      </c>
      <c r="E35" s="1397">
        <v>109.77937499999999</v>
      </c>
      <c r="G35" s="1887" t="str">
        <f ca="1">TEXT(TODAY(), "mmmm") &amp; " Special"</f>
        <v>October Special</v>
      </c>
      <c r="H35" s="1888"/>
      <c r="I35" s="1888"/>
      <c r="J35" s="1889"/>
      <c r="N35" s="1342"/>
    </row>
    <row r="36" spans="1:14" s="1196" customFormat="1">
      <c r="A36" s="1345"/>
      <c r="B36" s="1455">
        <f>margins!A27</f>
        <v>8.875</v>
      </c>
      <c r="C36" s="1399">
        <v>110.12937499999998</v>
      </c>
      <c r="D36" s="1398">
        <v>110.02937499999999</v>
      </c>
      <c r="E36" s="1397">
        <v>110.02937499999999</v>
      </c>
      <c r="G36" s="1513" t="s">
        <v>595</v>
      </c>
      <c r="H36" s="1516"/>
      <c r="I36" s="1516"/>
      <c r="J36" s="1517">
        <v>0.5</v>
      </c>
      <c r="N36" s="1342"/>
    </row>
    <row r="37" spans="1:14" s="1196" customFormat="1" ht="15.75" thickBot="1">
      <c r="A37" s="1345"/>
      <c r="B37" s="1455">
        <f>margins!A28</f>
        <v>9</v>
      </c>
      <c r="C37" s="1399">
        <v>110.37937499999998</v>
      </c>
      <c r="D37" s="1398">
        <v>110.27937499999999</v>
      </c>
      <c r="E37" s="1397">
        <v>110.27937499999999</v>
      </c>
      <c r="G37" s="1514" t="s">
        <v>598</v>
      </c>
      <c r="H37" s="1518"/>
      <c r="I37" s="1518"/>
      <c r="J37" s="1519">
        <v>0.25</v>
      </c>
      <c r="N37" s="1342"/>
    </row>
    <row r="38" spans="1:14" s="1196" customFormat="1">
      <c r="A38" s="1345"/>
      <c r="B38" s="1455">
        <f>margins!A29</f>
        <v>9.125</v>
      </c>
      <c r="C38" s="1399">
        <v>110.62937499999998</v>
      </c>
      <c r="D38" s="1398">
        <v>110.52937499999999</v>
      </c>
      <c r="E38" s="1397">
        <v>110.52937499999999</v>
      </c>
      <c r="G38" s="1513" t="s">
        <v>596</v>
      </c>
      <c r="H38" s="1516"/>
      <c r="I38" s="1516"/>
      <c r="J38" s="1517">
        <v>0.75</v>
      </c>
      <c r="N38" s="1342"/>
    </row>
    <row r="39" spans="1:14" s="1196" customFormat="1" ht="15.75" thickBot="1">
      <c r="A39" s="1345"/>
      <c r="B39" s="1455">
        <f>margins!A30</f>
        <v>9.25</v>
      </c>
      <c r="C39" s="1399">
        <v>110.87937499999998</v>
      </c>
      <c r="D39" s="1398">
        <v>110.77937499999999</v>
      </c>
      <c r="E39" s="1397">
        <v>110.77937499999999</v>
      </c>
      <c r="G39" s="1514" t="s">
        <v>597</v>
      </c>
      <c r="H39" s="1518"/>
      <c r="I39" s="1518"/>
      <c r="J39" s="1519">
        <v>0.5</v>
      </c>
      <c r="N39" s="1342"/>
    </row>
    <row r="40" spans="1:14" s="1196" customFormat="1">
      <c r="A40" s="1345"/>
      <c r="B40" s="1455">
        <f>margins!A31</f>
        <v>9.375</v>
      </c>
      <c r="C40" s="1399">
        <v>111.12937499999998</v>
      </c>
      <c r="D40" s="1398">
        <v>111.02937499999999</v>
      </c>
      <c r="E40" s="1397">
        <v>111.02937499999999</v>
      </c>
      <c r="G40" s="1515" t="s">
        <v>581</v>
      </c>
      <c r="N40" s="1342"/>
    </row>
    <row r="41" spans="1:14" s="1196" customFormat="1">
      <c r="A41" s="1345"/>
      <c r="B41" s="1455">
        <f>margins!A32</f>
        <v>9.5</v>
      </c>
      <c r="C41" s="1399">
        <v>111.37937499999998</v>
      </c>
      <c r="D41" s="1398">
        <v>111.27937499999999</v>
      </c>
      <c r="E41" s="1397">
        <v>111.27937499999999</v>
      </c>
      <c r="G41" s="1515" t="s">
        <v>583</v>
      </c>
      <c r="N41" s="1342"/>
    </row>
    <row r="42" spans="1:14" s="1196" customFormat="1" ht="15.75" thickBot="1">
      <c r="A42" s="1345"/>
      <c r="B42" s="1454">
        <f>margins!A33</f>
        <v>9.625</v>
      </c>
      <c r="C42" s="1395">
        <v>111.62937499999998</v>
      </c>
      <c r="D42" s="1394">
        <v>111.52937499999999</v>
      </c>
      <c r="E42" s="1538">
        <v>111.52937499999999</v>
      </c>
      <c r="G42" s="1344"/>
      <c r="N42" s="1342"/>
    </row>
    <row r="43" spans="1:14" s="1196" customFormat="1">
      <c r="A43" s="1345"/>
      <c r="B43" s="1393"/>
      <c r="C43" s="1392"/>
      <c r="D43" s="1886"/>
      <c r="E43" s="1886"/>
      <c r="G43" s="1344"/>
      <c r="H43" s="1343"/>
      <c r="N43" s="1342"/>
    </row>
    <row r="44" spans="1:14" s="1196" customFormat="1" ht="15.75" thickBot="1">
      <c r="A44" s="1345"/>
      <c r="G44" s="1344"/>
      <c r="H44" s="1343"/>
      <c r="N44" s="1342"/>
    </row>
    <row r="45" spans="1:14" s="1196" customFormat="1" ht="15.75" thickBot="1">
      <c r="A45" s="1345"/>
      <c r="B45" s="1344" t="s">
        <v>679</v>
      </c>
      <c r="D45" s="1351"/>
      <c r="E45" s="1"/>
      <c r="F45" s="1875" t="s">
        <v>349</v>
      </c>
      <c r="G45" s="1876"/>
      <c r="H45" s="1876"/>
      <c r="I45" s="1876"/>
      <c r="J45" s="1876"/>
      <c r="K45" s="1876"/>
      <c r="L45" s="1876"/>
      <c r="M45" s="1877"/>
      <c r="N45" s="1342"/>
    </row>
    <row r="46" spans="1:14" s="1196" customFormat="1" ht="15.75" thickBot="1">
      <c r="A46" s="1345"/>
      <c r="B46" s="1836"/>
      <c r="C46" s="1837"/>
      <c r="D46" s="1837"/>
      <c r="E46" s="1838"/>
      <c r="F46" s="1376" t="s">
        <v>15</v>
      </c>
      <c r="G46" s="1718" t="s">
        <v>16</v>
      </c>
      <c r="H46" s="1705" t="s">
        <v>17</v>
      </c>
      <c r="I46" s="1719" t="s">
        <v>18</v>
      </c>
      <c r="J46" s="1720" t="s">
        <v>19</v>
      </c>
      <c r="K46" s="1705" t="s">
        <v>20</v>
      </c>
      <c r="L46" s="1705" t="s">
        <v>21</v>
      </c>
      <c r="M46" s="1721" t="s">
        <v>22</v>
      </c>
      <c r="N46" s="1342"/>
    </row>
    <row r="47" spans="1:14" s="1196" customFormat="1">
      <c r="A47" s="1345"/>
      <c r="B47" s="1855" t="s">
        <v>127</v>
      </c>
      <c r="C47" s="1836" t="s">
        <v>129</v>
      </c>
      <c r="D47" s="1839"/>
      <c r="E47" s="1840"/>
      <c r="F47" s="1364">
        <v>-0.375</v>
      </c>
      <c r="G47" s="1363">
        <v>-0.625</v>
      </c>
      <c r="H47" s="1363">
        <v>-0.875</v>
      </c>
      <c r="I47" s="1363">
        <v>-0.875</v>
      </c>
      <c r="J47" s="1363">
        <v>-1</v>
      </c>
      <c r="K47" s="1363">
        <v>-2</v>
      </c>
      <c r="L47" s="1363">
        <v>-2.5</v>
      </c>
      <c r="M47" s="1362">
        <v>-6.75</v>
      </c>
      <c r="N47" s="1342"/>
    </row>
    <row r="48" spans="1:14" s="1196" customFormat="1">
      <c r="A48" s="1345"/>
      <c r="B48" s="1853"/>
      <c r="C48" s="1860" t="s">
        <v>24</v>
      </c>
      <c r="D48" s="1861"/>
      <c r="E48" s="1862"/>
      <c r="F48" s="1367">
        <v>-0.5</v>
      </c>
      <c r="G48" s="1366">
        <v>-0.75</v>
      </c>
      <c r="H48" s="1366">
        <v>-1.0000000000000002</v>
      </c>
      <c r="I48" s="1366">
        <v>-1</v>
      </c>
      <c r="J48" s="1366">
        <v>-1.25</v>
      </c>
      <c r="K48" s="1366">
        <v>-2.25</v>
      </c>
      <c r="L48" s="1366">
        <v>-2.75</v>
      </c>
      <c r="M48" s="1365">
        <v>-7</v>
      </c>
      <c r="N48" s="1342"/>
    </row>
    <row r="49" spans="1:14" s="1196" customFormat="1">
      <c r="A49" s="1345"/>
      <c r="B49" s="1853"/>
      <c r="C49" s="1860" t="s">
        <v>25</v>
      </c>
      <c r="D49" s="1861"/>
      <c r="E49" s="1862"/>
      <c r="F49" s="1367">
        <v>-0.75</v>
      </c>
      <c r="G49" s="1366">
        <v>-1</v>
      </c>
      <c r="H49" s="1366">
        <v>-1.2500000000000002</v>
      </c>
      <c r="I49" s="1366">
        <v>-1.25</v>
      </c>
      <c r="J49" s="1366">
        <v>-1.5</v>
      </c>
      <c r="K49" s="1366">
        <v>-2.5</v>
      </c>
      <c r="L49" s="1366">
        <v>-3.625</v>
      </c>
      <c r="M49" s="1365">
        <v>-7.375</v>
      </c>
      <c r="N49" s="1342"/>
    </row>
    <row r="50" spans="1:14" s="1196" customFormat="1">
      <c r="A50" s="1345"/>
      <c r="B50" s="1853"/>
      <c r="C50" s="1860" t="s">
        <v>26</v>
      </c>
      <c r="D50" s="1861"/>
      <c r="E50" s="1862"/>
      <c r="F50" s="1367">
        <v>-1.125</v>
      </c>
      <c r="G50" s="1366">
        <v>-1.375</v>
      </c>
      <c r="H50" s="1366">
        <v>-1.3750000000000002</v>
      </c>
      <c r="I50" s="1366">
        <v>-1.875</v>
      </c>
      <c r="J50" s="1366">
        <v>-2.25</v>
      </c>
      <c r="K50" s="1366">
        <v>-3.125</v>
      </c>
      <c r="L50" s="1366">
        <v>-4.375</v>
      </c>
      <c r="M50" s="1365">
        <v>-7.875</v>
      </c>
      <c r="N50" s="1342"/>
    </row>
    <row r="51" spans="1:14" s="1196" customFormat="1">
      <c r="A51" s="1345"/>
      <c r="B51" s="1853"/>
      <c r="C51" s="1860" t="s">
        <v>27</v>
      </c>
      <c r="D51" s="1861"/>
      <c r="E51" s="1862"/>
      <c r="F51" s="1367">
        <v>-1.75</v>
      </c>
      <c r="G51" s="1366">
        <v>-2.125</v>
      </c>
      <c r="H51" s="1366">
        <v>-1.875</v>
      </c>
      <c r="I51" s="1366">
        <v>-2.375</v>
      </c>
      <c r="J51" s="1366">
        <v>-2.75</v>
      </c>
      <c r="K51" s="1366">
        <v>-3.75</v>
      </c>
      <c r="L51" s="1366">
        <v>-4.5</v>
      </c>
      <c r="M51" s="1365" t="s">
        <v>14</v>
      </c>
      <c r="N51" s="1342"/>
    </row>
    <row r="52" spans="1:14" s="1196" customFormat="1">
      <c r="A52" s="1345"/>
      <c r="B52" s="1853"/>
      <c r="C52" s="1860" t="s">
        <v>28</v>
      </c>
      <c r="D52" s="1861"/>
      <c r="E52" s="1862"/>
      <c r="F52" s="1367">
        <v>-2.5</v>
      </c>
      <c r="G52" s="1366">
        <v>-2.875</v>
      </c>
      <c r="H52" s="1366">
        <v>-2.875</v>
      </c>
      <c r="I52" s="1366">
        <v>-3.375</v>
      </c>
      <c r="J52" s="1366">
        <v>-3.75</v>
      </c>
      <c r="K52" s="1366">
        <v>-5.5</v>
      </c>
      <c r="L52" s="1366">
        <v>-6.5</v>
      </c>
      <c r="M52" s="1365" t="s">
        <v>14</v>
      </c>
      <c r="N52" s="1342"/>
    </row>
    <row r="53" spans="1:14" s="1196" customFormat="1">
      <c r="A53" s="1345"/>
      <c r="B53" s="1853"/>
      <c r="C53" s="1860" t="s">
        <v>87</v>
      </c>
      <c r="D53" s="1861"/>
      <c r="E53" s="1862"/>
      <c r="F53" s="1367">
        <v>-4.25</v>
      </c>
      <c r="G53" s="1366">
        <v>-4.5</v>
      </c>
      <c r="H53" s="1366">
        <v>-4.5</v>
      </c>
      <c r="I53" s="1366">
        <v>-5</v>
      </c>
      <c r="J53" s="1366">
        <v>-5.5</v>
      </c>
      <c r="K53" s="1366" t="s">
        <v>14</v>
      </c>
      <c r="L53" s="1366" t="s">
        <v>14</v>
      </c>
      <c r="M53" s="1365" t="s">
        <v>14</v>
      </c>
      <c r="N53" s="1342"/>
    </row>
    <row r="54" spans="1:14" s="1196" customFormat="1">
      <c r="A54" s="1345"/>
      <c r="B54" s="1853"/>
      <c r="C54" s="1880" t="s">
        <v>88</v>
      </c>
      <c r="D54" s="1881"/>
      <c r="E54" s="1882"/>
      <c r="F54" s="1478">
        <v>-5.25</v>
      </c>
      <c r="G54" s="1476">
        <v>-5.5</v>
      </c>
      <c r="H54" s="1476">
        <v>-5.75</v>
      </c>
      <c r="I54" s="1476">
        <v>-6.5</v>
      </c>
      <c r="J54" s="1476" t="s">
        <v>14</v>
      </c>
      <c r="K54" s="1476" t="s">
        <v>14</v>
      </c>
      <c r="L54" s="1476" t="s">
        <v>14</v>
      </c>
      <c r="M54" s="1475" t="s">
        <v>14</v>
      </c>
      <c r="N54" s="1342"/>
    </row>
    <row r="55" spans="1:14" s="1196" customFormat="1" ht="15.75" thickBot="1">
      <c r="A55" s="1345"/>
      <c r="B55" s="1854"/>
      <c r="C55" s="1857" t="s">
        <v>89</v>
      </c>
      <c r="D55" s="1858"/>
      <c r="E55" s="1859"/>
      <c r="F55" s="1449">
        <v>-7.25</v>
      </c>
      <c r="G55" s="1448">
        <v>-7.5</v>
      </c>
      <c r="H55" s="1448">
        <v>-7.75</v>
      </c>
      <c r="I55" s="1448" t="s">
        <v>14</v>
      </c>
      <c r="J55" s="1448" t="s">
        <v>14</v>
      </c>
      <c r="K55" s="1448" t="s">
        <v>14</v>
      </c>
      <c r="L55" s="1448" t="s">
        <v>14</v>
      </c>
      <c r="M55" s="1447" t="s">
        <v>14</v>
      </c>
      <c r="N55" s="1342"/>
    </row>
    <row r="56" spans="1:14" s="1196" customFormat="1" ht="15" customHeight="1">
      <c r="A56" s="1345"/>
      <c r="B56" s="1915" t="s">
        <v>775</v>
      </c>
      <c r="C56" s="1921" t="s">
        <v>811</v>
      </c>
      <c r="D56" s="1922"/>
      <c r="E56" s="1923"/>
      <c r="F56" s="1442">
        <v>0.625</v>
      </c>
      <c r="G56" s="1442">
        <v>0.625</v>
      </c>
      <c r="H56" s="1442">
        <v>0.625</v>
      </c>
      <c r="I56" s="1442">
        <v>0.625</v>
      </c>
      <c r="J56" s="1442">
        <v>0.625</v>
      </c>
      <c r="K56" s="1442">
        <v>0.625</v>
      </c>
      <c r="L56" s="1442">
        <v>0.625</v>
      </c>
      <c r="M56" s="1441">
        <v>0.5</v>
      </c>
      <c r="N56" s="1342"/>
    </row>
    <row r="57" spans="1:14" s="1196" customFormat="1">
      <c r="A57" s="1345"/>
      <c r="B57" s="1915"/>
      <c r="C57" s="1883" t="s">
        <v>131</v>
      </c>
      <c r="D57" s="1884"/>
      <c r="E57" s="1885"/>
      <c r="F57" s="1366">
        <v>0</v>
      </c>
      <c r="G57" s="1366">
        <v>0</v>
      </c>
      <c r="H57" s="1366">
        <v>0</v>
      </c>
      <c r="I57" s="1366">
        <v>0</v>
      </c>
      <c r="J57" s="1366">
        <v>0</v>
      </c>
      <c r="K57" s="1366">
        <v>0</v>
      </c>
      <c r="L57" s="1366">
        <v>0</v>
      </c>
      <c r="M57" s="1365">
        <v>0</v>
      </c>
      <c r="N57" s="1342"/>
    </row>
    <row r="58" spans="1:14" s="1196" customFormat="1">
      <c r="A58" s="1345"/>
      <c r="B58" s="1915"/>
      <c r="C58" s="1883" t="s">
        <v>703</v>
      </c>
      <c r="D58" s="1884"/>
      <c r="E58" s="1885"/>
      <c r="F58" s="1367">
        <v>-2.25</v>
      </c>
      <c r="G58" s="1366">
        <v>-2.25</v>
      </c>
      <c r="H58" s="1366">
        <v>-2.25</v>
      </c>
      <c r="I58" s="1366">
        <v>-2.25</v>
      </c>
      <c r="J58" s="1366">
        <v>-2.25</v>
      </c>
      <c r="K58" s="1366">
        <v>-3.25</v>
      </c>
      <c r="L58" s="1366" t="s">
        <v>14</v>
      </c>
      <c r="M58" s="1365" t="s">
        <v>14</v>
      </c>
      <c r="N58" s="1342"/>
    </row>
    <row r="59" spans="1:14" s="1196" customFormat="1">
      <c r="A59" s="1345"/>
      <c r="B59" s="1915"/>
      <c r="C59" s="1883" t="s">
        <v>702</v>
      </c>
      <c r="D59" s="1884"/>
      <c r="E59" s="1885"/>
      <c r="F59" s="1367">
        <v>-5.875</v>
      </c>
      <c r="G59" s="1366">
        <v>-5.875</v>
      </c>
      <c r="H59" s="1366">
        <v>-5.875</v>
      </c>
      <c r="I59" s="1366">
        <v>-6.5</v>
      </c>
      <c r="J59" s="1366">
        <v>-6.875</v>
      </c>
      <c r="K59" s="1366">
        <v>-8.25</v>
      </c>
      <c r="L59" s="1366" t="s">
        <v>14</v>
      </c>
      <c r="M59" s="1365" t="s">
        <v>14</v>
      </c>
      <c r="N59" s="1342"/>
    </row>
    <row r="60" spans="1:14" s="1196" customFormat="1" ht="15.75" thickBot="1">
      <c r="A60" s="1345"/>
      <c r="B60" s="1851"/>
      <c r="C60" s="1918" t="s">
        <v>797</v>
      </c>
      <c r="D60" s="1919"/>
      <c r="E60" s="1920"/>
      <c r="F60" s="1359">
        <v>-0.75</v>
      </c>
      <c r="G60" s="1359">
        <v>-0.75</v>
      </c>
      <c r="H60" s="1359">
        <v>-0.75</v>
      </c>
      <c r="I60" s="1359">
        <v>-0.75</v>
      </c>
      <c r="J60" s="1359">
        <v>-1</v>
      </c>
      <c r="K60" s="1359">
        <v>-1.375</v>
      </c>
      <c r="L60" s="1359">
        <v>-2.125</v>
      </c>
      <c r="M60" s="1358" t="s">
        <v>14</v>
      </c>
      <c r="N60" s="1342"/>
    </row>
    <row r="61" spans="1:14" s="1196" customFormat="1">
      <c r="A61" s="1345"/>
      <c r="N61" s="1342"/>
    </row>
    <row r="62" spans="1:14" s="1196" customFormat="1" ht="15.75" thickBot="1">
      <c r="A62" s="1345"/>
      <c r="N62" s="1342"/>
    </row>
    <row r="63" spans="1:14" s="1196" customFormat="1" ht="15.75" thickBot="1">
      <c r="A63" s="1345"/>
      <c r="B63" s="1344" t="s">
        <v>677</v>
      </c>
      <c r="D63" s="1351"/>
      <c r="E63" s="1"/>
      <c r="F63" s="1875" t="s">
        <v>349</v>
      </c>
      <c r="G63" s="1876"/>
      <c r="H63" s="1876"/>
      <c r="I63" s="1876"/>
      <c r="J63" s="1876"/>
      <c r="K63" s="1876"/>
      <c r="L63" s="1876"/>
      <c r="M63" s="1877"/>
      <c r="N63" s="1342"/>
    </row>
    <row r="64" spans="1:14" s="1196" customFormat="1" ht="15.75" thickBot="1">
      <c r="A64" s="1345"/>
      <c r="B64" s="1878"/>
      <c r="C64" s="1879"/>
      <c r="D64" s="1879"/>
      <c r="E64" s="1879"/>
      <c r="F64" s="1376" t="s">
        <v>15</v>
      </c>
      <c r="G64" s="1705" t="s">
        <v>16</v>
      </c>
      <c r="H64" s="1705" t="s">
        <v>17</v>
      </c>
      <c r="I64" s="1705" t="s">
        <v>18</v>
      </c>
      <c r="J64" s="1705" t="s">
        <v>19</v>
      </c>
      <c r="K64" s="1705" t="s">
        <v>20</v>
      </c>
      <c r="L64" s="1705" t="s">
        <v>21</v>
      </c>
      <c r="M64" s="1721" t="s">
        <v>22</v>
      </c>
      <c r="N64" s="1342"/>
    </row>
    <row r="65" spans="1:14" s="1196" customFormat="1" ht="15.75" thickBot="1">
      <c r="A65" s="1345"/>
      <c r="B65" s="1525" t="s">
        <v>77</v>
      </c>
      <c r="C65" s="1878" t="s">
        <v>79</v>
      </c>
      <c r="D65" s="1879"/>
      <c r="E65" s="1917"/>
      <c r="F65" s="1359">
        <v>-0.25</v>
      </c>
      <c r="G65" s="1359">
        <v>-0.25</v>
      </c>
      <c r="H65" s="1359">
        <v>-0.25</v>
      </c>
      <c r="I65" s="1359">
        <v>-0.25</v>
      </c>
      <c r="J65" s="1359">
        <v>-0.25</v>
      </c>
      <c r="K65" s="1359" t="s">
        <v>14</v>
      </c>
      <c r="L65" s="1359" t="s">
        <v>14</v>
      </c>
      <c r="M65" s="1358" t="s">
        <v>14</v>
      </c>
      <c r="N65" s="1342"/>
    </row>
    <row r="66" spans="1:14" s="1196" customFormat="1" ht="15" customHeight="1">
      <c r="A66" s="1345"/>
      <c r="B66" s="1850" t="s">
        <v>819</v>
      </c>
      <c r="C66" s="1836" t="s">
        <v>701</v>
      </c>
      <c r="D66" s="1839"/>
      <c r="E66" s="1840"/>
      <c r="F66" s="1363">
        <v>0</v>
      </c>
      <c r="G66" s="1363">
        <v>0</v>
      </c>
      <c r="H66" s="1363">
        <v>0</v>
      </c>
      <c r="I66" s="1363">
        <v>0</v>
      </c>
      <c r="J66" s="1363">
        <v>0</v>
      </c>
      <c r="K66" s="1363">
        <v>0</v>
      </c>
      <c r="L66" s="1363" t="s">
        <v>14</v>
      </c>
      <c r="M66" s="1362" t="s">
        <v>14</v>
      </c>
      <c r="N66" s="1342"/>
    </row>
    <row r="67" spans="1:14" s="1196" customFormat="1" ht="15.75" thickBot="1">
      <c r="A67" s="1345"/>
      <c r="B67" s="1851"/>
      <c r="C67" s="1857" t="s">
        <v>700</v>
      </c>
      <c r="D67" s="1858"/>
      <c r="E67" s="1859"/>
      <c r="F67" s="1359">
        <v>-0.25</v>
      </c>
      <c r="G67" s="1359">
        <v>-0.25</v>
      </c>
      <c r="H67" s="1359">
        <v>-0.25</v>
      </c>
      <c r="I67" s="1359">
        <v>-0.25</v>
      </c>
      <c r="J67" s="1359">
        <v>-0.375</v>
      </c>
      <c r="K67" s="1359">
        <v>-0.375</v>
      </c>
      <c r="L67" s="1359" t="s">
        <v>14</v>
      </c>
      <c r="M67" s="1358" t="s">
        <v>14</v>
      </c>
      <c r="N67" s="1342"/>
    </row>
    <row r="68" spans="1:14" s="1196" customFormat="1">
      <c r="A68" s="1345"/>
      <c r="B68" s="1855" t="s">
        <v>52</v>
      </c>
      <c r="C68" s="1836" t="s">
        <v>676</v>
      </c>
      <c r="D68" s="1839"/>
      <c r="E68" s="1840"/>
      <c r="F68" s="1363">
        <v>-0.75</v>
      </c>
      <c r="G68" s="1363">
        <v>-0.75</v>
      </c>
      <c r="H68" s="1363">
        <v>-0.875</v>
      </c>
      <c r="I68" s="1363">
        <v>-0.875</v>
      </c>
      <c r="J68" s="1363">
        <v>-0.875</v>
      </c>
      <c r="K68" s="1363">
        <v>-1.75</v>
      </c>
      <c r="L68" s="1363">
        <v>-2</v>
      </c>
      <c r="M68" s="1362">
        <v>-4</v>
      </c>
      <c r="N68" s="1342"/>
    </row>
    <row r="69" spans="1:14" s="1196" customFormat="1">
      <c r="A69" s="1345"/>
      <c r="B69" s="1853"/>
      <c r="C69" s="1860" t="s">
        <v>675</v>
      </c>
      <c r="D69" s="1861"/>
      <c r="E69" s="1862"/>
      <c r="F69" s="1366">
        <v>-0.25</v>
      </c>
      <c r="G69" s="1366">
        <v>-0.25</v>
      </c>
      <c r="H69" s="1366">
        <v>-0.25</v>
      </c>
      <c r="I69" s="1366">
        <v>-0.25</v>
      </c>
      <c r="J69" s="1366">
        <v>-0.25</v>
      </c>
      <c r="K69" s="1366">
        <v>-0.25</v>
      </c>
      <c r="L69" s="1366">
        <v>-0.5</v>
      </c>
      <c r="M69" s="1365">
        <v>-0.5</v>
      </c>
      <c r="N69" s="1342"/>
    </row>
    <row r="70" spans="1:14" s="1196" customFormat="1">
      <c r="A70" s="1345"/>
      <c r="B70" s="1853"/>
      <c r="C70" s="1860" t="s">
        <v>430</v>
      </c>
      <c r="D70" s="1861"/>
      <c r="E70" s="1862"/>
      <c r="F70" s="1366">
        <v>0</v>
      </c>
      <c r="G70" s="1366">
        <v>0</v>
      </c>
      <c r="H70" s="1366">
        <v>0</v>
      </c>
      <c r="I70" s="1366">
        <v>0</v>
      </c>
      <c r="J70" s="1366">
        <v>0</v>
      </c>
      <c r="K70" s="1366">
        <v>0</v>
      </c>
      <c r="L70" s="1366">
        <v>0</v>
      </c>
      <c r="M70" s="1365">
        <v>0</v>
      </c>
      <c r="N70" s="1342"/>
    </row>
    <row r="71" spans="1:14" s="1196" customFormat="1">
      <c r="A71" s="1345"/>
      <c r="B71" s="1853"/>
      <c r="C71" s="1860" t="s">
        <v>431</v>
      </c>
      <c r="D71" s="1861"/>
      <c r="E71" s="1862"/>
      <c r="F71" s="1366">
        <v>0</v>
      </c>
      <c r="G71" s="1366">
        <v>0</v>
      </c>
      <c r="H71" s="1366">
        <v>0</v>
      </c>
      <c r="I71" s="1366">
        <v>0</v>
      </c>
      <c r="J71" s="1366">
        <v>0</v>
      </c>
      <c r="K71" s="1366">
        <v>0</v>
      </c>
      <c r="L71" s="1366">
        <v>0</v>
      </c>
      <c r="M71" s="1365">
        <v>0</v>
      </c>
      <c r="N71" s="1342"/>
    </row>
    <row r="72" spans="1:14" s="1196" customFormat="1">
      <c r="A72" s="1345"/>
      <c r="B72" s="1853"/>
      <c r="C72" s="1860" t="s">
        <v>432</v>
      </c>
      <c r="D72" s="1861"/>
      <c r="E72" s="1862"/>
      <c r="F72" s="1366">
        <v>0</v>
      </c>
      <c r="G72" s="1366">
        <v>0</v>
      </c>
      <c r="H72" s="1366">
        <v>0</v>
      </c>
      <c r="I72" s="1366">
        <v>0</v>
      </c>
      <c r="J72" s="1366">
        <v>0</v>
      </c>
      <c r="K72" s="1366">
        <v>0</v>
      </c>
      <c r="L72" s="1366">
        <v>-0.5</v>
      </c>
      <c r="M72" s="1365" t="s">
        <v>14</v>
      </c>
      <c r="N72" s="1342"/>
    </row>
    <row r="73" spans="1:14" s="1196" customFormat="1">
      <c r="A73" s="1345"/>
      <c r="B73" s="1853"/>
      <c r="C73" s="1860" t="s">
        <v>433</v>
      </c>
      <c r="D73" s="1861"/>
      <c r="E73" s="1862"/>
      <c r="F73" s="1366">
        <v>0</v>
      </c>
      <c r="G73" s="1366">
        <v>0</v>
      </c>
      <c r="H73" s="1366">
        <v>-0.125</v>
      </c>
      <c r="I73" s="1366">
        <v>-0.125</v>
      </c>
      <c r="J73" s="1366">
        <v>-0.25</v>
      </c>
      <c r="K73" s="1366">
        <v>-0.5</v>
      </c>
      <c r="L73" s="1366" t="s">
        <v>14</v>
      </c>
      <c r="M73" s="1365" t="s">
        <v>14</v>
      </c>
      <c r="N73" s="1342"/>
    </row>
    <row r="74" spans="1:14" s="1196" customFormat="1">
      <c r="A74" s="1345"/>
      <c r="B74" s="1853"/>
      <c r="C74" s="1860" t="s">
        <v>427</v>
      </c>
      <c r="D74" s="1861"/>
      <c r="E74" s="1862"/>
      <c r="F74" s="1366">
        <v>-0.375</v>
      </c>
      <c r="G74" s="1366">
        <v>-0.375</v>
      </c>
      <c r="H74" s="1366">
        <v>-0.5</v>
      </c>
      <c r="I74" s="1366">
        <v>-0.75</v>
      </c>
      <c r="J74" s="1366">
        <v>-1</v>
      </c>
      <c r="K74" s="1366" t="s">
        <v>14</v>
      </c>
      <c r="L74" s="1366" t="s">
        <v>14</v>
      </c>
      <c r="M74" s="1365" t="s">
        <v>14</v>
      </c>
      <c r="N74" s="1342"/>
    </row>
    <row r="75" spans="1:14" s="1196" customFormat="1">
      <c r="A75" s="1345"/>
      <c r="B75" s="1853"/>
      <c r="C75" s="1860" t="s">
        <v>428</v>
      </c>
      <c r="D75" s="1861"/>
      <c r="E75" s="1862"/>
      <c r="F75" s="1366">
        <v>-0.75</v>
      </c>
      <c r="G75" s="1366">
        <v>-0.75</v>
      </c>
      <c r="H75" s="1366">
        <v>-0.75</v>
      </c>
      <c r="I75" s="1366">
        <v>-1.125</v>
      </c>
      <c r="J75" s="1366">
        <v>-1.25</v>
      </c>
      <c r="K75" s="1366" t="s">
        <v>14</v>
      </c>
      <c r="L75" s="1366" t="s">
        <v>14</v>
      </c>
      <c r="M75" s="1365" t="s">
        <v>14</v>
      </c>
      <c r="N75" s="1342"/>
    </row>
    <row r="76" spans="1:14" s="1196" customFormat="1" ht="15.75" thickBot="1">
      <c r="A76" s="1345"/>
      <c r="B76" s="1854"/>
      <c r="C76" s="1857" t="s">
        <v>429</v>
      </c>
      <c r="D76" s="1858"/>
      <c r="E76" s="1859"/>
      <c r="F76" s="1359">
        <v>-1.5</v>
      </c>
      <c r="G76" s="1359">
        <v>-1.5</v>
      </c>
      <c r="H76" s="1359">
        <v>-1.5</v>
      </c>
      <c r="I76" s="1359">
        <v>-1.5</v>
      </c>
      <c r="J76" s="1359">
        <v>-2</v>
      </c>
      <c r="K76" s="1359" t="s">
        <v>14</v>
      </c>
      <c r="L76" s="1359" t="s">
        <v>14</v>
      </c>
      <c r="M76" s="1358" t="s">
        <v>14</v>
      </c>
      <c r="N76" s="1342"/>
    </row>
    <row r="77" spans="1:14" s="1196" customFormat="1">
      <c r="A77" s="1345"/>
      <c r="B77" s="1856" t="s">
        <v>61</v>
      </c>
      <c r="C77" s="1836" t="s">
        <v>532</v>
      </c>
      <c r="D77" s="1839"/>
      <c r="E77" s="1840"/>
      <c r="F77" s="1363">
        <v>-0.375</v>
      </c>
      <c r="G77" s="1363">
        <v>-0.375</v>
      </c>
      <c r="H77" s="1363">
        <v>-0.375</v>
      </c>
      <c r="I77" s="1363">
        <v>-0.5</v>
      </c>
      <c r="J77" s="1363">
        <v>-0.75</v>
      </c>
      <c r="K77" s="1363">
        <v>-1.5</v>
      </c>
      <c r="L77" s="1363" t="s">
        <v>14</v>
      </c>
      <c r="M77" s="1362" t="s">
        <v>14</v>
      </c>
      <c r="N77" s="1342"/>
    </row>
    <row r="78" spans="1:14" s="1196" customFormat="1">
      <c r="A78" s="1345"/>
      <c r="B78" s="1916"/>
      <c r="C78" s="1860" t="s">
        <v>531</v>
      </c>
      <c r="D78" s="1861"/>
      <c r="E78" s="1862"/>
      <c r="F78" s="1366">
        <v>-0.75</v>
      </c>
      <c r="G78" s="1366">
        <v>-0.75</v>
      </c>
      <c r="H78" s="1366">
        <v>-0.75</v>
      </c>
      <c r="I78" s="1366">
        <v>-0.875</v>
      </c>
      <c r="J78" s="1366">
        <v>-1.25</v>
      </c>
      <c r="K78" s="1366" t="s">
        <v>14</v>
      </c>
      <c r="L78" s="1366" t="s">
        <v>14</v>
      </c>
      <c r="M78" s="1365" t="s">
        <v>14</v>
      </c>
      <c r="N78" s="1342"/>
    </row>
    <row r="79" spans="1:14" s="1196" customFormat="1" ht="15.75" thickBot="1">
      <c r="A79" s="1345"/>
      <c r="B79" s="1910"/>
      <c r="C79" s="1910" t="s">
        <v>798</v>
      </c>
      <c r="D79" s="1911"/>
      <c r="E79" s="1912"/>
      <c r="F79" s="1359">
        <v>-0.625</v>
      </c>
      <c r="G79" s="1359">
        <v>-0.625</v>
      </c>
      <c r="H79" s="1359">
        <v>-0.625</v>
      </c>
      <c r="I79" s="1359">
        <v>-0.75</v>
      </c>
      <c r="J79" s="1359">
        <v>-1.25</v>
      </c>
      <c r="K79" s="1359">
        <v>-2</v>
      </c>
      <c r="L79" s="1359" t="s">
        <v>14</v>
      </c>
      <c r="M79" s="1358" t="s">
        <v>14</v>
      </c>
      <c r="N79" s="1342"/>
    </row>
    <row r="80" spans="1:14" s="1196" customFormat="1" ht="15" customHeight="1">
      <c r="A80" s="1345"/>
      <c r="B80" s="1853" t="s">
        <v>674</v>
      </c>
      <c r="C80" s="1907" t="s">
        <v>68</v>
      </c>
      <c r="D80" s="1908"/>
      <c r="E80" s="1909"/>
      <c r="F80" s="1442">
        <v>-0.125</v>
      </c>
      <c r="G80" s="1442">
        <v>-0.125</v>
      </c>
      <c r="H80" s="1442">
        <v>-0.125</v>
      </c>
      <c r="I80" s="1442">
        <v>-0.25</v>
      </c>
      <c r="J80" s="1442">
        <v>-0.5</v>
      </c>
      <c r="K80" s="1442">
        <v>-0.75</v>
      </c>
      <c r="L80" s="1442">
        <v>-1.5</v>
      </c>
      <c r="M80" s="1441">
        <v>-3.5</v>
      </c>
      <c r="N80" s="1342"/>
    </row>
    <row r="81" spans="1:14" s="1196" customFormat="1" ht="15" customHeight="1">
      <c r="A81" s="1345"/>
      <c r="B81" s="1853"/>
      <c r="C81" s="1860" t="s">
        <v>209</v>
      </c>
      <c r="D81" s="1861"/>
      <c r="E81" s="1862"/>
      <c r="F81" s="1442">
        <v>-1.375</v>
      </c>
      <c r="G81" s="1442">
        <v>-1.375</v>
      </c>
      <c r="H81" s="1442">
        <v>-1.375</v>
      </c>
      <c r="I81" s="1442">
        <v>-1.375</v>
      </c>
      <c r="J81" s="1442">
        <v>-1.375</v>
      </c>
      <c r="K81" s="1442">
        <v>-1.375</v>
      </c>
      <c r="L81" s="1442" t="s">
        <v>14</v>
      </c>
      <c r="M81" s="1441" t="s">
        <v>14</v>
      </c>
      <c r="N81" s="1342"/>
    </row>
    <row r="82" spans="1:14" s="1196" customFormat="1">
      <c r="A82" s="1345"/>
      <c r="B82" s="1853"/>
      <c r="C82" s="1860" t="s">
        <v>299</v>
      </c>
      <c r="D82" s="1861"/>
      <c r="E82" s="1862"/>
      <c r="F82" s="1366">
        <v>-1.375</v>
      </c>
      <c r="G82" s="1366">
        <v>-1.375</v>
      </c>
      <c r="H82" s="1366">
        <v>-1.375</v>
      </c>
      <c r="I82" s="1366">
        <v>-1.375</v>
      </c>
      <c r="J82" s="1366">
        <v>-1.375</v>
      </c>
      <c r="K82" s="1366">
        <v>-1.375</v>
      </c>
      <c r="L82" s="1366">
        <v>-1.75</v>
      </c>
      <c r="M82" s="1365">
        <v>-3.75</v>
      </c>
      <c r="N82" s="1342"/>
    </row>
    <row r="83" spans="1:14" s="1196" customFormat="1" ht="15.75" thickBot="1">
      <c r="A83" s="1345"/>
      <c r="B83" s="1854"/>
      <c r="C83" s="1857" t="s">
        <v>69</v>
      </c>
      <c r="D83" s="1858"/>
      <c r="E83" s="1859"/>
      <c r="F83" s="1359">
        <v>-0.5</v>
      </c>
      <c r="G83" s="1359">
        <v>-0.5</v>
      </c>
      <c r="H83" s="1359">
        <v>-0.5</v>
      </c>
      <c r="I83" s="1359">
        <v>-0.5</v>
      </c>
      <c r="J83" s="1359">
        <v>-0.625</v>
      </c>
      <c r="K83" s="1359">
        <v>-0.75</v>
      </c>
      <c r="L83" s="1359">
        <v>-1.5</v>
      </c>
      <c r="M83" s="1358">
        <v>-4</v>
      </c>
      <c r="N83" s="1342"/>
    </row>
    <row r="84" spans="1:14" s="1196" customFormat="1">
      <c r="A84" s="1345"/>
      <c r="B84" s="1855" t="s">
        <v>70</v>
      </c>
      <c r="C84" s="1836" t="s">
        <v>154</v>
      </c>
      <c r="D84" s="1839"/>
      <c r="E84" s="1840"/>
      <c r="F84" s="1363">
        <v>-0.25</v>
      </c>
      <c r="G84" s="1363">
        <v>-0.25</v>
      </c>
      <c r="H84" s="1363">
        <v>-0.25</v>
      </c>
      <c r="I84" s="1363">
        <v>-0.25</v>
      </c>
      <c r="J84" s="1363">
        <v>-0.25</v>
      </c>
      <c r="K84" s="1363">
        <v>-0.375</v>
      </c>
      <c r="L84" s="1363">
        <v>-0.5</v>
      </c>
      <c r="M84" s="1362">
        <v>-0.5</v>
      </c>
      <c r="N84" s="1342"/>
    </row>
    <row r="85" spans="1:14" s="1196" customFormat="1" ht="15.75" thickBot="1">
      <c r="A85" s="1345"/>
      <c r="B85" s="1854"/>
      <c r="C85" s="1857" t="s">
        <v>155</v>
      </c>
      <c r="D85" s="1858"/>
      <c r="E85" s="1859"/>
      <c r="F85" s="1359">
        <v>-0.5</v>
      </c>
      <c r="G85" s="1359">
        <v>-0.5</v>
      </c>
      <c r="H85" s="1359">
        <v>-0.5</v>
      </c>
      <c r="I85" s="1359">
        <v>-0.5</v>
      </c>
      <c r="J85" s="1359">
        <v>-0.625</v>
      </c>
      <c r="K85" s="1359">
        <v>-0.75</v>
      </c>
      <c r="L85" s="1359">
        <v>-1</v>
      </c>
      <c r="M85" s="1358">
        <v>-1.5</v>
      </c>
      <c r="N85" s="1342"/>
    </row>
    <row r="86" spans="1:14" s="1196" customFormat="1" ht="15" customHeight="1">
      <c r="A86" s="1345"/>
      <c r="B86" s="1377"/>
      <c r="C86" s="1856" t="s">
        <v>112</v>
      </c>
      <c r="D86" s="1837"/>
      <c r="E86" s="1838"/>
      <c r="F86" s="1363">
        <v>1.25</v>
      </c>
      <c r="G86" s="1363">
        <v>1.25</v>
      </c>
      <c r="H86" s="1363">
        <v>1.25</v>
      </c>
      <c r="I86" s="1363">
        <v>1.25</v>
      </c>
      <c r="J86" s="1363">
        <v>1.25</v>
      </c>
      <c r="K86" s="1363">
        <v>1</v>
      </c>
      <c r="L86" s="1363">
        <v>1</v>
      </c>
      <c r="M86" s="1362">
        <v>1</v>
      </c>
      <c r="N86" s="1342"/>
    </row>
    <row r="87" spans="1:14" s="1196" customFormat="1">
      <c r="A87" s="1345"/>
      <c r="B87" s="1852" t="s">
        <v>673</v>
      </c>
      <c r="C87" s="1860" t="s">
        <v>113</v>
      </c>
      <c r="D87" s="1861"/>
      <c r="E87" s="1862"/>
      <c r="F87" s="1442">
        <v>0.75</v>
      </c>
      <c r="G87" s="1442">
        <v>0.75</v>
      </c>
      <c r="H87" s="1442">
        <v>0.75</v>
      </c>
      <c r="I87" s="1442">
        <v>0.75</v>
      </c>
      <c r="J87" s="1442">
        <v>0.75</v>
      </c>
      <c r="K87" s="1442">
        <v>0.625</v>
      </c>
      <c r="L87" s="1442">
        <v>0.625</v>
      </c>
      <c r="M87" s="1441">
        <v>0.625</v>
      </c>
      <c r="N87" s="1342"/>
    </row>
    <row r="88" spans="1:14" s="1196" customFormat="1">
      <c r="A88" s="1345"/>
      <c r="B88" s="1852"/>
      <c r="C88" s="1860" t="s">
        <v>7</v>
      </c>
      <c r="D88" s="1861"/>
      <c r="E88" s="1862"/>
      <c r="F88" s="1366">
        <v>0.625</v>
      </c>
      <c r="G88" s="1366">
        <v>0.625</v>
      </c>
      <c r="H88" s="1366">
        <v>0.625</v>
      </c>
      <c r="I88" s="1366">
        <v>0.625</v>
      </c>
      <c r="J88" s="1366">
        <v>0.625</v>
      </c>
      <c r="K88" s="1366">
        <v>0.5</v>
      </c>
      <c r="L88" s="1366">
        <v>0.5</v>
      </c>
      <c r="M88" s="1365">
        <v>0.5</v>
      </c>
      <c r="N88" s="1342"/>
    </row>
    <row r="89" spans="1:14" s="1196" customFormat="1">
      <c r="A89" s="1345"/>
      <c r="B89" s="1852"/>
      <c r="C89" s="1860" t="s">
        <v>9</v>
      </c>
      <c r="D89" s="1861"/>
      <c r="E89" s="1862"/>
      <c r="F89" s="1366">
        <v>0.125</v>
      </c>
      <c r="G89" s="1366">
        <v>0.125</v>
      </c>
      <c r="H89" s="1366">
        <v>0.125</v>
      </c>
      <c r="I89" s="1366">
        <v>0.125</v>
      </c>
      <c r="J89" s="1366">
        <v>0.125</v>
      </c>
      <c r="K89" s="1366">
        <v>0</v>
      </c>
      <c r="L89" s="1366">
        <v>0</v>
      </c>
      <c r="M89" s="1365">
        <v>0</v>
      </c>
      <c r="N89" s="1342"/>
    </row>
    <row r="90" spans="1:14" s="1196" customFormat="1">
      <c r="A90" s="1345"/>
      <c r="B90" s="1852"/>
      <c r="C90" s="1860" t="s">
        <v>11</v>
      </c>
      <c r="D90" s="1861"/>
      <c r="E90" s="1862"/>
      <c r="F90" s="1366">
        <v>-0.5</v>
      </c>
      <c r="G90" s="1366">
        <v>-0.5</v>
      </c>
      <c r="H90" s="1366">
        <v>-0.5</v>
      </c>
      <c r="I90" s="1366">
        <v>-0.5</v>
      </c>
      <c r="J90" s="1366">
        <v>-0.50000000000000022</v>
      </c>
      <c r="K90" s="1366">
        <v>-0.50000000000000022</v>
      </c>
      <c r="L90" s="1366">
        <v>-0.50000000000000022</v>
      </c>
      <c r="M90" s="1365">
        <v>-0.50000000000000022</v>
      </c>
      <c r="N90" s="1342"/>
    </row>
    <row r="91" spans="1:14" s="1196" customFormat="1" ht="15.75" thickBot="1">
      <c r="A91" s="1345"/>
      <c r="B91" s="1852"/>
      <c r="C91" s="1857" t="s">
        <v>114</v>
      </c>
      <c r="D91" s="1858"/>
      <c r="E91" s="1859"/>
      <c r="F91" s="1359">
        <v>-1.0000000000000002</v>
      </c>
      <c r="G91" s="1359">
        <v>-1.0000000000000002</v>
      </c>
      <c r="H91" s="1359">
        <v>-1</v>
      </c>
      <c r="I91" s="1359">
        <v>-1</v>
      </c>
      <c r="J91" s="1359">
        <v>-1</v>
      </c>
      <c r="K91" s="1359">
        <v>-1</v>
      </c>
      <c r="L91" s="1359">
        <v>-1</v>
      </c>
      <c r="M91" s="1358">
        <v>-1</v>
      </c>
      <c r="N91" s="1342"/>
    </row>
    <row r="92" spans="1:14" s="1196" customFormat="1">
      <c r="A92" s="1345"/>
      <c r="B92" s="1706" t="s">
        <v>771</v>
      </c>
      <c r="C92" s="1856" t="s">
        <v>112</v>
      </c>
      <c r="D92" s="1837"/>
      <c r="E92" s="1838"/>
      <c r="F92" s="1363">
        <v>0.875</v>
      </c>
      <c r="G92" s="1363">
        <v>0.875</v>
      </c>
      <c r="H92" s="1363">
        <v>0.875</v>
      </c>
      <c r="I92" s="1363">
        <v>0.875</v>
      </c>
      <c r="J92" s="1363">
        <v>0.875</v>
      </c>
      <c r="K92" s="1363">
        <v>0.625</v>
      </c>
      <c r="L92" s="1363">
        <v>0.625</v>
      </c>
      <c r="M92" s="1362">
        <v>0.625</v>
      </c>
      <c r="N92" s="1342"/>
    </row>
    <row r="93" spans="1:14" s="1196" customFormat="1">
      <c r="A93" s="1345"/>
      <c r="B93" s="1707" t="s">
        <v>273</v>
      </c>
      <c r="C93" s="1860" t="s">
        <v>113</v>
      </c>
      <c r="D93" s="1861"/>
      <c r="E93" s="1862"/>
      <c r="F93" s="1476">
        <v>0.375</v>
      </c>
      <c r="G93" s="1476">
        <v>0.375</v>
      </c>
      <c r="H93" s="1476">
        <v>0.375</v>
      </c>
      <c r="I93" s="1476">
        <v>0.375</v>
      </c>
      <c r="J93" s="1476">
        <v>0.375</v>
      </c>
      <c r="K93" s="1476">
        <v>0.25</v>
      </c>
      <c r="L93" s="1476">
        <v>0.25</v>
      </c>
      <c r="M93" s="1475">
        <v>0.25</v>
      </c>
      <c r="N93" s="1342"/>
    </row>
    <row r="94" spans="1:14" s="1196" customFormat="1">
      <c r="A94" s="1345"/>
      <c r="B94" s="1707" t="s">
        <v>772</v>
      </c>
      <c r="C94" s="1860" t="s">
        <v>7</v>
      </c>
      <c r="D94" s="1861"/>
      <c r="E94" s="1862"/>
      <c r="F94" s="1366">
        <v>0.25</v>
      </c>
      <c r="G94" s="1366">
        <v>0.25</v>
      </c>
      <c r="H94" s="1366">
        <v>0.25</v>
      </c>
      <c r="I94" s="1366">
        <v>0.25</v>
      </c>
      <c r="J94" s="1366">
        <v>0.25</v>
      </c>
      <c r="K94" s="1366">
        <v>0.125</v>
      </c>
      <c r="L94" s="1366">
        <v>0.125</v>
      </c>
      <c r="M94" s="1365">
        <v>0.125</v>
      </c>
      <c r="N94" s="1342"/>
    </row>
    <row r="95" spans="1:14" s="1196" customFormat="1">
      <c r="A95" s="1345"/>
      <c r="B95" s="1707" t="s">
        <v>235</v>
      </c>
      <c r="C95" s="1860" t="s">
        <v>9</v>
      </c>
      <c r="D95" s="1861"/>
      <c r="E95" s="1862"/>
      <c r="F95" s="1366">
        <v>-0.25</v>
      </c>
      <c r="G95" s="1366">
        <v>-0.25</v>
      </c>
      <c r="H95" s="1366">
        <v>-0.25</v>
      </c>
      <c r="I95" s="1366">
        <v>-0.25</v>
      </c>
      <c r="J95" s="1366">
        <v>-0.25</v>
      </c>
      <c r="K95" s="1366">
        <v>-0.375</v>
      </c>
      <c r="L95" s="1366">
        <v>-0.375</v>
      </c>
      <c r="M95" s="1365">
        <v>-0.375</v>
      </c>
      <c r="N95" s="1342"/>
    </row>
    <row r="96" spans="1:14" s="1196" customFormat="1">
      <c r="A96" s="1345"/>
      <c r="B96" s="1707" t="s">
        <v>773</v>
      </c>
      <c r="C96" s="1860" t="s">
        <v>11</v>
      </c>
      <c r="D96" s="1861"/>
      <c r="E96" s="1862"/>
      <c r="F96" s="1366">
        <v>-0.875</v>
      </c>
      <c r="G96" s="1366">
        <v>-0.875</v>
      </c>
      <c r="H96" s="1366">
        <v>-0.875</v>
      </c>
      <c r="I96" s="1366">
        <v>-0.875</v>
      </c>
      <c r="J96" s="1366">
        <v>-0.87500000000000022</v>
      </c>
      <c r="K96" s="1366">
        <v>-0.87500000000000022</v>
      </c>
      <c r="L96" s="1366">
        <v>-0.87500000000000022</v>
      </c>
      <c r="M96" s="1365">
        <v>-0.87500000000000022</v>
      </c>
      <c r="N96" s="1342"/>
    </row>
    <row r="97" spans="1:14" s="1196" customFormat="1" ht="15.75" thickBot="1">
      <c r="A97" s="1345"/>
      <c r="B97" s="1361"/>
      <c r="C97" s="1880" t="s">
        <v>114</v>
      </c>
      <c r="D97" s="1881"/>
      <c r="E97" s="1882"/>
      <c r="F97" s="1450">
        <v>-1.0000000000000002</v>
      </c>
      <c r="G97" s="1450">
        <v>-1.0000000000000002</v>
      </c>
      <c r="H97" s="1450">
        <v>-1</v>
      </c>
      <c r="I97" s="1450">
        <v>-1</v>
      </c>
      <c r="J97" s="1450">
        <v>-1</v>
      </c>
      <c r="K97" s="1450">
        <v>-1</v>
      </c>
      <c r="L97" s="1450">
        <v>-1</v>
      </c>
      <c r="M97" s="1715">
        <v>-1</v>
      </c>
      <c r="N97" s="1342"/>
    </row>
    <row r="98" spans="1:14" s="1196" customFormat="1">
      <c r="A98" s="1345"/>
      <c r="B98" s="1855" t="s">
        <v>73</v>
      </c>
      <c r="C98" s="1836" t="s">
        <v>74</v>
      </c>
      <c r="D98" s="1839"/>
      <c r="E98" s="1840"/>
      <c r="F98" s="1363">
        <v>-0.25</v>
      </c>
      <c r="G98" s="1363">
        <v>-0.25</v>
      </c>
      <c r="H98" s="1363">
        <v>-0.25</v>
      </c>
      <c r="I98" s="1363">
        <v>-0.25</v>
      </c>
      <c r="J98" s="1363">
        <v>-0.25</v>
      </c>
      <c r="K98" s="1363">
        <v>-0.25</v>
      </c>
      <c r="L98" s="1363">
        <v>-0.25</v>
      </c>
      <c r="M98" s="1362" t="s">
        <v>14</v>
      </c>
      <c r="N98" s="1342"/>
    </row>
    <row r="99" spans="1:14" s="1196" customFormat="1">
      <c r="A99" s="1345"/>
      <c r="B99" s="1853"/>
      <c r="C99" s="1860" t="s">
        <v>187</v>
      </c>
      <c r="D99" s="1861"/>
      <c r="E99" s="1862"/>
      <c r="F99" s="1366">
        <v>-0.25</v>
      </c>
      <c r="G99" s="1366">
        <v>-0.25</v>
      </c>
      <c r="H99" s="1366">
        <v>-0.25</v>
      </c>
      <c r="I99" s="1366">
        <v>-0.25</v>
      </c>
      <c r="J99" s="1366">
        <v>-0.25</v>
      </c>
      <c r="K99" s="1366">
        <v>-0.25</v>
      </c>
      <c r="L99" s="1366">
        <v>-0.25</v>
      </c>
      <c r="M99" s="1365">
        <v>-0.25</v>
      </c>
      <c r="N99" s="1342"/>
    </row>
    <row r="100" spans="1:14" s="1196" customFormat="1" ht="15.75" thickBot="1">
      <c r="A100" s="1345"/>
      <c r="B100" s="1854"/>
      <c r="C100" s="1857" t="s">
        <v>539</v>
      </c>
      <c r="D100" s="1858"/>
      <c r="E100" s="1859"/>
      <c r="F100" s="1359">
        <v>-1</v>
      </c>
      <c r="G100" s="1359">
        <v>-1</v>
      </c>
      <c r="H100" s="1359">
        <v>-1</v>
      </c>
      <c r="I100" s="1359">
        <v>-1</v>
      </c>
      <c r="J100" s="1359">
        <v>-1</v>
      </c>
      <c r="K100" s="1359">
        <v>-1</v>
      </c>
      <c r="L100" s="1359">
        <v>-1</v>
      </c>
      <c r="M100" s="1358">
        <v>-1</v>
      </c>
      <c r="N100" s="1342"/>
    </row>
    <row r="101" spans="1:14" s="1196" customFormat="1" ht="15.75" thickBot="1">
      <c r="A101" s="1345"/>
      <c r="B101" s="1361" t="s">
        <v>152</v>
      </c>
      <c r="C101" s="1910" t="s">
        <v>153</v>
      </c>
      <c r="D101" s="1911"/>
      <c r="E101" s="1912"/>
      <c r="F101" s="1359">
        <v>0</v>
      </c>
      <c r="G101" s="1359">
        <v>0</v>
      </c>
      <c r="H101" s="1359">
        <v>0</v>
      </c>
      <c r="I101" s="1359">
        <v>0</v>
      </c>
      <c r="J101" s="1359">
        <v>0</v>
      </c>
      <c r="K101" s="1359">
        <v>-0.25</v>
      </c>
      <c r="L101" s="1359">
        <v>-0.5</v>
      </c>
      <c r="M101" s="1358">
        <v>-0.5</v>
      </c>
      <c r="N101" s="1342"/>
    </row>
    <row r="102" spans="1:14" s="1196" customFormat="1">
      <c r="A102" s="1345"/>
      <c r="N102" s="1342"/>
    </row>
    <row r="103" spans="1:14" s="1196" customFormat="1">
      <c r="A103" s="1345"/>
      <c r="N103" s="1342"/>
    </row>
    <row r="104" spans="1:14" s="1196" customFormat="1">
      <c r="A104" s="1345"/>
      <c r="N104" s="1342"/>
    </row>
    <row r="105" spans="1:14" s="1196" customFormat="1">
      <c r="A105" s="1345"/>
      <c r="N105" s="1342"/>
    </row>
    <row r="106" spans="1:14" s="1196" customFormat="1">
      <c r="A106" s="1345"/>
      <c r="N106" s="1342"/>
    </row>
    <row r="107" spans="1:14" s="1196" customFormat="1">
      <c r="A107" s="1345"/>
      <c r="N107" s="1342"/>
    </row>
    <row r="108" spans="1:14" s="1196" customFormat="1" ht="15" customHeight="1">
      <c r="A108" s="1345"/>
      <c r="N108" s="1342"/>
    </row>
    <row r="109" spans="1:14" s="1196" customFormat="1" ht="15" customHeight="1">
      <c r="A109" s="1345"/>
      <c r="N109" s="1342"/>
    </row>
    <row r="110" spans="1:14" s="1196" customFormat="1" ht="15" customHeight="1">
      <c r="A110" s="1345"/>
      <c r="N110" s="1342"/>
    </row>
    <row r="111" spans="1:14" s="1196" customFormat="1" ht="15" customHeight="1">
      <c r="A111" s="1345"/>
      <c r="N111" s="1342"/>
    </row>
    <row r="112" spans="1:14" s="1196" customFormat="1" ht="15" customHeight="1">
      <c r="A112" s="1345"/>
      <c r="N112" s="1342"/>
    </row>
    <row r="113" spans="1:14" s="1196" customFormat="1">
      <c r="A113" s="1345"/>
      <c r="N113" s="1342"/>
    </row>
    <row r="114" spans="1:14" s="1196" customFormat="1">
      <c r="A114" s="1345"/>
      <c r="N114" s="1342"/>
    </row>
    <row r="115" spans="1:14" s="1196" customFormat="1">
      <c r="A115" s="1345"/>
      <c r="N115" s="1342"/>
    </row>
    <row r="116" spans="1:14" s="1196" customFormat="1">
      <c r="A116" s="1345"/>
      <c r="G116" s="1344"/>
      <c r="H116" s="1343"/>
      <c r="N116" s="1342"/>
    </row>
    <row r="117" spans="1:14" s="1196" customFormat="1">
      <c r="A117" s="1345"/>
      <c r="G117" s="1344"/>
      <c r="H117" s="1343"/>
      <c r="N117" s="1342"/>
    </row>
    <row r="118" spans="1:14" s="1196" customFormat="1">
      <c r="A118" s="1345"/>
      <c r="G118" s="1344"/>
      <c r="H118" s="1343"/>
      <c r="N118" s="1342"/>
    </row>
    <row r="119" spans="1:14" s="1196" customFormat="1">
      <c r="A119" s="1345"/>
      <c r="G119" s="1344"/>
      <c r="H119" s="1343"/>
      <c r="N119" s="1342"/>
    </row>
    <row r="120" spans="1:14" s="1196" customFormat="1">
      <c r="A120" s="1345"/>
      <c r="G120" s="1344"/>
      <c r="H120" s="1343"/>
      <c r="N120" s="1342"/>
    </row>
    <row r="121" spans="1:14" s="1196" customFormat="1">
      <c r="A121" s="1345"/>
      <c r="N121" s="1342"/>
    </row>
    <row r="122" spans="1:14" s="1196" customFormat="1">
      <c r="A122" s="1345"/>
      <c r="N122" s="1342"/>
    </row>
    <row r="123" spans="1:14" s="1196" customFormat="1">
      <c r="A123" s="1345"/>
      <c r="N123" s="1342"/>
    </row>
    <row r="124" spans="1:14" s="1196" customFormat="1">
      <c r="A124" s="1345"/>
      <c r="N124" s="1342"/>
    </row>
    <row r="125" spans="1:14" s="1196" customFormat="1">
      <c r="A125" s="1345"/>
      <c r="N125" s="1342"/>
    </row>
    <row r="126" spans="1:14" s="1196" customFormat="1">
      <c r="A126" s="1345"/>
      <c r="N126" s="1342"/>
    </row>
    <row r="127" spans="1:14" s="1196" customFormat="1">
      <c r="A127" s="1345"/>
      <c r="N127" s="1342"/>
    </row>
    <row r="128" spans="1:14" s="1196" customFormat="1" ht="15.75" thickBot="1">
      <c r="A128" s="1435"/>
      <c r="N128" s="1209"/>
    </row>
    <row r="129" spans="1:14" s="1196" customFormat="1" ht="15" customHeight="1">
      <c r="A129" s="1205"/>
      <c r="B129" s="1847" t="s">
        <v>207</v>
      </c>
      <c r="C129" s="1847"/>
      <c r="D129" s="1847"/>
      <c r="E129" s="1847"/>
      <c r="F129" s="1847"/>
      <c r="G129" s="1847"/>
      <c r="H129" s="1847"/>
      <c r="I129" s="1847"/>
      <c r="J129" s="1847"/>
      <c r="K129" s="1847"/>
      <c r="L129" s="1847"/>
      <c r="M129" s="1847"/>
      <c r="N129" s="1203"/>
    </row>
    <row r="130" spans="1:14" s="1196" customFormat="1">
      <c r="A130" s="1202"/>
      <c r="B130" s="1848"/>
      <c r="C130" s="1848"/>
      <c r="D130" s="1848"/>
      <c r="E130" s="1848"/>
      <c r="F130" s="1848"/>
      <c r="G130" s="1848"/>
      <c r="H130" s="1848"/>
      <c r="I130" s="1848"/>
      <c r="J130" s="1848"/>
      <c r="K130" s="1848"/>
      <c r="L130" s="1848"/>
      <c r="M130" s="1848"/>
      <c r="N130" s="1200"/>
    </row>
    <row r="131" spans="1:14" s="1196" customFormat="1">
      <c r="A131" s="1202"/>
      <c r="B131" s="1848"/>
      <c r="C131" s="1848"/>
      <c r="D131" s="1848"/>
      <c r="E131" s="1848"/>
      <c r="F131" s="1848"/>
      <c r="G131" s="1848"/>
      <c r="H131" s="1848"/>
      <c r="I131" s="1848"/>
      <c r="J131" s="1848"/>
      <c r="K131" s="1848"/>
      <c r="L131" s="1848"/>
      <c r="M131" s="1848"/>
      <c r="N131" s="1200"/>
    </row>
    <row r="132" spans="1:14" s="1196" customFormat="1" ht="15.75" thickBot="1">
      <c r="A132" s="1199"/>
      <c r="B132" s="1849"/>
      <c r="C132" s="1849"/>
      <c r="D132" s="1849"/>
      <c r="E132" s="1849"/>
      <c r="F132" s="1849"/>
      <c r="G132" s="1849"/>
      <c r="H132" s="1849"/>
      <c r="I132" s="1849"/>
      <c r="J132" s="1849"/>
      <c r="K132" s="1849"/>
      <c r="L132" s="1849"/>
      <c r="M132" s="1849"/>
      <c r="N132" s="1198"/>
    </row>
  </sheetData>
  <mergeCells count="97">
    <mergeCell ref="B56:B60"/>
    <mergeCell ref="C55:E55"/>
    <mergeCell ref="B47:B55"/>
    <mergeCell ref="B77:B79"/>
    <mergeCell ref="C79:E79"/>
    <mergeCell ref="C48:E48"/>
    <mergeCell ref="C77:E77"/>
    <mergeCell ref="C78:E78"/>
    <mergeCell ref="C69:E69"/>
    <mergeCell ref="C76:E76"/>
    <mergeCell ref="C75:E75"/>
    <mergeCell ref="C65:E65"/>
    <mergeCell ref="C60:E60"/>
    <mergeCell ref="C57:E57"/>
    <mergeCell ref="C56:E56"/>
    <mergeCell ref="C66:E66"/>
    <mergeCell ref="G19:H19"/>
    <mergeCell ref="G18:H18"/>
    <mergeCell ref="G17:H17"/>
    <mergeCell ref="G16:H16"/>
    <mergeCell ref="G15:H15"/>
    <mergeCell ref="C90:E90"/>
    <mergeCell ref="C89:E89"/>
    <mergeCell ref="C88:E88"/>
    <mergeCell ref="C101:E101"/>
    <mergeCell ref="C100:E100"/>
    <mergeCell ref="C99:E99"/>
    <mergeCell ref="C98:E98"/>
    <mergeCell ref="C95:E95"/>
    <mergeCell ref="C96:E96"/>
    <mergeCell ref="C97:E97"/>
    <mergeCell ref="C94:E94"/>
    <mergeCell ref="C93:E93"/>
    <mergeCell ref="C92:E92"/>
    <mergeCell ref="C87:E87"/>
    <mergeCell ref="C74:E74"/>
    <mergeCell ref="C73:E73"/>
    <mergeCell ref="C72:E72"/>
    <mergeCell ref="C71:E71"/>
    <mergeCell ref="C83:E83"/>
    <mergeCell ref="C82:E82"/>
    <mergeCell ref="C81:E81"/>
    <mergeCell ref="C80:E80"/>
    <mergeCell ref="K15:L15"/>
    <mergeCell ref="J2:K2"/>
    <mergeCell ref="L2:M2"/>
    <mergeCell ref="K3:M3"/>
    <mergeCell ref="L4:M4"/>
    <mergeCell ref="L5:M5"/>
    <mergeCell ref="A10:N11"/>
    <mergeCell ref="K14:L14"/>
    <mergeCell ref="G14:H14"/>
    <mergeCell ref="K20:M21"/>
    <mergeCell ref="D43:E43"/>
    <mergeCell ref="K22:M23"/>
    <mergeCell ref="G35:J35"/>
    <mergeCell ref="H29:I29"/>
    <mergeCell ref="H33:I33"/>
    <mergeCell ref="H32:I32"/>
    <mergeCell ref="H31:I31"/>
    <mergeCell ref="H30:I30"/>
    <mergeCell ref="G26:H26"/>
    <mergeCell ref="G25:H25"/>
    <mergeCell ref="G24:H24"/>
    <mergeCell ref="G23:H23"/>
    <mergeCell ref="K18:M19"/>
    <mergeCell ref="G22:H22"/>
    <mergeCell ref="G21:H21"/>
    <mergeCell ref="G20:H20"/>
    <mergeCell ref="C91:E91"/>
    <mergeCell ref="F45:M45"/>
    <mergeCell ref="F63:M63"/>
    <mergeCell ref="B64:E64"/>
    <mergeCell ref="C54:E54"/>
    <mergeCell ref="C53:E53"/>
    <mergeCell ref="C52:E52"/>
    <mergeCell ref="C51:E51"/>
    <mergeCell ref="C50:E50"/>
    <mergeCell ref="C49:E49"/>
    <mergeCell ref="C59:E59"/>
    <mergeCell ref="C58:E58"/>
    <mergeCell ref="B46:E46"/>
    <mergeCell ref="C47:E47"/>
    <mergeCell ref="K24:M25"/>
    <mergeCell ref="B129:M132"/>
    <mergeCell ref="B66:B67"/>
    <mergeCell ref="B87:B91"/>
    <mergeCell ref="B80:B83"/>
    <mergeCell ref="B84:B85"/>
    <mergeCell ref="C86:E86"/>
    <mergeCell ref="C85:E85"/>
    <mergeCell ref="C84:E84"/>
    <mergeCell ref="B98:B100"/>
    <mergeCell ref="B68:B76"/>
    <mergeCell ref="C70:E70"/>
    <mergeCell ref="C68:E68"/>
    <mergeCell ref="C67:E67"/>
  </mergeCells>
  <printOptions horizontalCentered="1"/>
  <pageMargins left="0.7" right="0.7" top="0.75" bottom="0.75" header="0.3" footer="0.3"/>
  <pageSetup paperSize="5" scale="47" fitToHeight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97B37-AF9E-4D2D-B4A4-17A2CE579ADC}">
  <sheetPr codeName="Sheet37">
    <pageSetUpPr fitToPage="1"/>
  </sheetPr>
  <dimension ref="A1:X76"/>
  <sheetViews>
    <sheetView showGridLines="0" topLeftCell="K42" zoomScaleNormal="100" workbookViewId="0">
      <selection activeCell="V61" sqref="V61"/>
    </sheetView>
  </sheetViews>
  <sheetFormatPr defaultRowHeight="15"/>
  <cols>
    <col min="1" max="1" width="25" customWidth="1"/>
    <col min="2" max="2" width="24.85546875" bestFit="1" customWidth="1"/>
    <col min="3" max="6" width="18.28515625" customWidth="1"/>
    <col min="7" max="7" width="18.7109375" customWidth="1"/>
    <col min="8" max="9" width="18.28515625" customWidth="1"/>
    <col min="10" max="10" width="16.28515625" customWidth="1"/>
    <col min="11" max="11" width="2.140625" customWidth="1"/>
    <col min="12" max="12" width="20.7109375" customWidth="1"/>
    <col min="13" max="14" width="19.42578125" customWidth="1"/>
  </cols>
  <sheetData>
    <row r="1" spans="1:17" ht="15.75" thickBot="1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7" ht="26.25">
      <c r="A2" s="76"/>
      <c r="B2" s="77"/>
      <c r="C2" s="1808" t="s">
        <v>774</v>
      </c>
      <c r="D2" s="1808"/>
      <c r="E2" s="1808"/>
      <c r="F2" s="1808"/>
      <c r="G2" s="1808"/>
      <c r="H2" s="1808"/>
      <c r="I2" s="1808"/>
      <c r="J2" s="1808"/>
      <c r="N2" s="75"/>
    </row>
    <row r="3" spans="1:17" ht="31.5" thickBot="1">
      <c r="A3" s="78"/>
      <c r="B3" s="79"/>
      <c r="C3" s="80"/>
      <c r="D3" s="81"/>
      <c r="E3" s="81"/>
      <c r="F3" s="81"/>
      <c r="G3" s="81"/>
      <c r="H3" s="81"/>
      <c r="I3" s="732">
        <f ca="1">TODAY()</f>
        <v>45933</v>
      </c>
      <c r="J3" s="732">
        <f t="shared" ref="J3" ca="1" si="0">TODAY()</f>
        <v>45933</v>
      </c>
      <c r="N3" s="75"/>
    </row>
    <row r="4" spans="1:17" ht="30.75">
      <c r="A4" s="83"/>
      <c r="B4" s="83"/>
      <c r="C4" s="83"/>
      <c r="D4" s="84"/>
      <c r="E4" s="84"/>
      <c r="F4" s="84"/>
      <c r="G4" s="84"/>
      <c r="H4" s="84"/>
      <c r="I4" s="85"/>
      <c r="J4" s="85"/>
      <c r="N4" s="75"/>
    </row>
    <row r="5" spans="1:17">
      <c r="A5" s="86"/>
      <c r="B5" s="86"/>
      <c r="C5" s="86"/>
      <c r="D5" s="86"/>
      <c r="E5" s="86"/>
      <c r="F5" s="86"/>
      <c r="G5" s="86"/>
      <c r="H5" s="86"/>
      <c r="I5" s="86"/>
      <c r="J5" s="86"/>
      <c r="N5" s="75"/>
    </row>
    <row r="6" spans="1:17" ht="15.75" thickBot="1">
      <c r="I6" s="518"/>
      <c r="K6" s="518"/>
      <c r="L6" s="518"/>
      <c r="M6" s="519"/>
      <c r="N6" s="75"/>
    </row>
    <row r="7" spans="1:17" ht="15.75" thickBot="1">
      <c r="B7" s="1933" t="s">
        <v>541</v>
      </c>
      <c r="C7" s="1934"/>
      <c r="D7" s="1935"/>
      <c r="F7" s="1833" t="s">
        <v>642</v>
      </c>
      <c r="G7" s="1833"/>
      <c r="H7" s="1737"/>
      <c r="I7" s="1737"/>
      <c r="L7" s="1924" t="s">
        <v>779</v>
      </c>
      <c r="M7" s="1925"/>
      <c r="N7" s="1926"/>
    </row>
    <row r="8" spans="1:17" ht="15.75" thickBot="1">
      <c r="A8" s="1626" t="s">
        <v>3</v>
      </c>
      <c r="B8" s="87" t="s">
        <v>13</v>
      </c>
      <c r="C8" s="89" t="s">
        <v>115</v>
      </c>
      <c r="D8" s="89" t="s">
        <v>106</v>
      </c>
      <c r="F8" s="91" t="s">
        <v>110</v>
      </c>
      <c r="G8" s="93" t="s">
        <v>6</v>
      </c>
      <c r="J8" s="104"/>
      <c r="L8" s="519"/>
      <c r="M8" s="519"/>
      <c r="N8" s="519"/>
    </row>
    <row r="9" spans="1:17" ht="15.75" thickBot="1">
      <c r="A9" s="1627">
        <f>margins!J5</f>
        <v>6.125</v>
      </c>
      <c r="B9" s="1023">
        <v>95.12</v>
      </c>
      <c r="C9" s="1023">
        <v>95.02</v>
      </c>
      <c r="D9" s="1024">
        <v>95.02</v>
      </c>
      <c r="E9" s="111" t="s">
        <v>210</v>
      </c>
      <c r="F9" s="95" t="s">
        <v>112</v>
      </c>
      <c r="G9" s="97">
        <v>102</v>
      </c>
      <c r="J9" s="104"/>
      <c r="L9" s="544" t="s">
        <v>226</v>
      </c>
      <c r="M9" s="545" t="s">
        <v>227</v>
      </c>
      <c r="N9" s="545" t="s">
        <v>228</v>
      </c>
      <c r="O9" s="104"/>
      <c r="P9" s="104"/>
      <c r="Q9" s="104"/>
    </row>
    <row r="10" spans="1:17" ht="15.75" thickBot="1">
      <c r="A10" s="1628">
        <f>margins!J6</f>
        <v>6.25</v>
      </c>
      <c r="B10" s="546">
        <v>95.995000000000005</v>
      </c>
      <c r="C10" s="546">
        <v>95.894999999999996</v>
      </c>
      <c r="D10" s="1018">
        <v>95.894999999999996</v>
      </c>
      <c r="E10" s="111" t="s">
        <v>211</v>
      </c>
      <c r="F10" s="95" t="s">
        <v>113</v>
      </c>
      <c r="G10" s="97">
        <v>102</v>
      </c>
      <c r="J10" s="104"/>
      <c r="L10" s="519"/>
      <c r="M10" s="519"/>
      <c r="N10" s="519"/>
      <c r="P10" s="104"/>
      <c r="Q10" s="104"/>
    </row>
    <row r="11" spans="1:17">
      <c r="A11" s="1628">
        <f>margins!J7</f>
        <v>6.375</v>
      </c>
      <c r="B11" s="546">
        <v>96.87</v>
      </c>
      <c r="C11" s="546">
        <v>96.77</v>
      </c>
      <c r="D11" s="1018">
        <v>96.77</v>
      </c>
      <c r="E11" s="111" t="s">
        <v>212</v>
      </c>
      <c r="F11" s="95" t="s">
        <v>7</v>
      </c>
      <c r="G11" s="97">
        <v>102</v>
      </c>
      <c r="J11" s="104"/>
      <c r="L11" s="528" t="s">
        <v>229</v>
      </c>
      <c r="M11" s="533" t="s">
        <v>106</v>
      </c>
      <c r="N11" s="537"/>
      <c r="P11" s="104"/>
      <c r="Q11" s="104"/>
    </row>
    <row r="12" spans="1:17">
      <c r="A12" s="1628">
        <f>margins!J8</f>
        <v>6.5</v>
      </c>
      <c r="B12" s="546">
        <v>97.745000000000005</v>
      </c>
      <c r="C12" s="546">
        <v>97.644999999999996</v>
      </c>
      <c r="D12" s="1018">
        <v>97.644999999999996</v>
      </c>
      <c r="E12" s="111" t="s">
        <v>213</v>
      </c>
      <c r="F12" s="95" t="s">
        <v>9</v>
      </c>
      <c r="G12" s="97">
        <v>101.5</v>
      </c>
      <c r="H12" s="104"/>
      <c r="I12" s="1134"/>
      <c r="J12" s="104"/>
      <c r="L12" s="529" t="s">
        <v>230</v>
      </c>
      <c r="M12" s="533">
        <v>7.875</v>
      </c>
      <c r="N12" s="1072">
        <f>IF(M11="7/6 Arm",VLOOKUP(M12,$A$8:$D$37,2,FALSE),IF(M11="10/6 Arm",VLOOKUP(M12,$A$8:$D$37,3,FALSE),VLOOKUP(M12,$A$8:$D$37,4,FALSE)))</f>
        <v>104.708</v>
      </c>
      <c r="P12" s="104"/>
      <c r="Q12" s="104"/>
    </row>
    <row r="13" spans="1:17">
      <c r="A13" s="1628">
        <f>margins!J9</f>
        <v>6.625</v>
      </c>
      <c r="B13" s="546">
        <v>98.463999999999999</v>
      </c>
      <c r="C13" s="546">
        <v>98.364000000000004</v>
      </c>
      <c r="D13" s="1018">
        <v>98.364000000000004</v>
      </c>
      <c r="F13" s="95" t="s">
        <v>11</v>
      </c>
      <c r="G13" s="97">
        <v>99.5</v>
      </c>
      <c r="H13" s="104"/>
      <c r="I13" s="1134"/>
      <c r="J13" s="104"/>
      <c r="L13" s="529" t="s">
        <v>409</v>
      </c>
      <c r="M13" s="533" t="s">
        <v>16</v>
      </c>
      <c r="N13" s="538"/>
    </row>
    <row r="14" spans="1:17" ht="15.75" thickBot="1">
      <c r="A14" s="1628">
        <f>margins!J10</f>
        <v>6.75</v>
      </c>
      <c r="B14" s="546">
        <v>99.182000000000002</v>
      </c>
      <c r="C14" s="546">
        <v>99.082000000000008</v>
      </c>
      <c r="D14" s="1018">
        <v>99.082000000000008</v>
      </c>
      <c r="F14" s="98" t="s">
        <v>114</v>
      </c>
      <c r="G14" s="99">
        <v>98.5</v>
      </c>
      <c r="H14" s="104"/>
      <c r="I14" s="1134"/>
      <c r="J14" s="104"/>
      <c r="L14" s="529" t="s">
        <v>231</v>
      </c>
      <c r="M14" s="533" t="s">
        <v>770</v>
      </c>
      <c r="N14" s="538">
        <f>IFERROR(INDEX($C$42:$H$43,MATCH(M14,B42:B43,0),MATCH(M13,C41:H41,0),1),0)</f>
        <v>0.12499999999999989</v>
      </c>
    </row>
    <row r="15" spans="1:17" ht="15.75" thickBot="1">
      <c r="A15" s="1628">
        <f>margins!J11</f>
        <v>6.875</v>
      </c>
      <c r="B15" s="546">
        <v>99.87</v>
      </c>
      <c r="C15" s="546">
        <v>99.77</v>
      </c>
      <c r="D15" s="1018">
        <v>99.77</v>
      </c>
      <c r="G15" s="1"/>
      <c r="H15" s="104"/>
      <c r="J15" s="104"/>
      <c r="L15" s="529" t="s">
        <v>127</v>
      </c>
      <c r="M15" s="533" t="s">
        <v>131</v>
      </c>
      <c r="N15" s="538">
        <f>IFERROR(INDEX($C$44:$H$45,MATCH(M15,B44:B45,0),MATCH(M13,$C$41:$H$41,0),1),0)</f>
        <v>0</v>
      </c>
    </row>
    <row r="16" spans="1:17">
      <c r="A16" s="1628">
        <f>margins!J12</f>
        <v>7</v>
      </c>
      <c r="B16" s="546">
        <v>100.557</v>
      </c>
      <c r="C16" s="546">
        <v>100.45700000000001</v>
      </c>
      <c r="D16" s="1018">
        <v>100.45700000000001</v>
      </c>
      <c r="F16" s="513" t="s">
        <v>116</v>
      </c>
      <c r="G16" s="514"/>
      <c r="H16" s="515"/>
      <c r="I16" s="518"/>
      <c r="J16" s="104"/>
      <c r="L16" s="529" t="s">
        <v>52</v>
      </c>
      <c r="M16" s="533" t="s">
        <v>267</v>
      </c>
      <c r="N16" s="538">
        <f t="shared" ref="N16:N26" si="1">IFERROR(INDEX($C$50:$H$76,MATCH(M16,$B$50:$B$76,0),MATCH($M$13,$C$41:$H$41,0),1),0)</f>
        <v>0</v>
      </c>
    </row>
    <row r="17" spans="1:14">
      <c r="A17" s="1628">
        <f>margins!J13</f>
        <v>7.125</v>
      </c>
      <c r="B17" s="546">
        <v>101.245</v>
      </c>
      <c r="C17" s="546">
        <v>101.145</v>
      </c>
      <c r="D17" s="1018">
        <v>101.145</v>
      </c>
      <c r="F17" s="1809" t="s">
        <v>764</v>
      </c>
      <c r="G17" s="1810"/>
      <c r="H17" s="1811"/>
      <c r="I17" s="518"/>
      <c r="J17" s="104"/>
      <c r="L17" s="529" t="s">
        <v>61</v>
      </c>
      <c r="M17" s="533" t="s">
        <v>220</v>
      </c>
      <c r="N17" s="538">
        <f t="shared" si="1"/>
        <v>0</v>
      </c>
    </row>
    <row r="18" spans="1:14">
      <c r="A18" s="1628">
        <f>margins!J14</f>
        <v>7.25</v>
      </c>
      <c r="B18" s="546">
        <v>101.932</v>
      </c>
      <c r="C18" s="546">
        <v>101.83200000000001</v>
      </c>
      <c r="D18" s="1018">
        <v>101.83200000000001</v>
      </c>
      <c r="F18" s="1809" t="s">
        <v>505</v>
      </c>
      <c r="G18" s="1810"/>
      <c r="H18" s="1811"/>
      <c r="I18" s="518"/>
      <c r="J18" s="104"/>
      <c r="L18" s="529" t="s">
        <v>67</v>
      </c>
      <c r="M18" s="533" t="s">
        <v>220</v>
      </c>
      <c r="N18" s="538">
        <f t="shared" si="1"/>
        <v>0</v>
      </c>
    </row>
    <row r="19" spans="1:14" ht="15" customHeight="1">
      <c r="A19" s="1628">
        <f>margins!J15</f>
        <v>7.375</v>
      </c>
      <c r="B19" s="546">
        <v>102.62</v>
      </c>
      <c r="C19" s="546">
        <v>102.52</v>
      </c>
      <c r="D19" s="1018">
        <v>102.52</v>
      </c>
      <c r="F19" s="1603" t="s">
        <v>762</v>
      </c>
      <c r="G19" s="911"/>
      <c r="H19" s="1604"/>
      <c r="I19" s="518"/>
      <c r="J19" s="104"/>
      <c r="L19" s="529" t="s">
        <v>233</v>
      </c>
      <c r="M19" s="533" t="s">
        <v>220</v>
      </c>
      <c r="N19" s="538">
        <f t="shared" si="1"/>
        <v>0</v>
      </c>
    </row>
    <row r="20" spans="1:14" ht="15.75" thickBot="1">
      <c r="A20" s="1628">
        <f>margins!J16</f>
        <v>7.5</v>
      </c>
      <c r="B20" s="546">
        <v>103.307</v>
      </c>
      <c r="C20" s="546">
        <v>103.20700000000001</v>
      </c>
      <c r="D20" s="1018">
        <v>103.20700000000001</v>
      </c>
      <c r="F20" s="1822" t="s">
        <v>763</v>
      </c>
      <c r="G20" s="1823"/>
      <c r="H20" s="1824"/>
      <c r="I20" s="518"/>
      <c r="J20" s="104"/>
      <c r="L20" s="529" t="s">
        <v>155</v>
      </c>
      <c r="M20" s="533" t="s">
        <v>155</v>
      </c>
      <c r="N20" s="538">
        <f t="shared" si="1"/>
        <v>-0.5</v>
      </c>
    </row>
    <row r="21" spans="1:14" ht="15.75" thickBot="1">
      <c r="A21" s="1628">
        <f>margins!J17</f>
        <v>7.625</v>
      </c>
      <c r="B21" s="546">
        <v>103.87</v>
      </c>
      <c r="C21" s="546">
        <v>103.77</v>
      </c>
      <c r="D21" s="1018">
        <v>103.77</v>
      </c>
      <c r="F21" s="1821"/>
      <c r="G21" s="1821"/>
      <c r="H21" s="1821"/>
      <c r="I21" s="518"/>
      <c r="J21" s="104"/>
      <c r="L21" s="529" t="s">
        <v>234</v>
      </c>
      <c r="M21" s="533" t="s">
        <v>112</v>
      </c>
      <c r="N21" s="538">
        <f t="shared" si="1"/>
        <v>1</v>
      </c>
    </row>
    <row r="22" spans="1:14">
      <c r="A22" s="1628">
        <f>margins!J18</f>
        <v>7.75</v>
      </c>
      <c r="B22" s="546">
        <v>104.339</v>
      </c>
      <c r="C22" s="546">
        <v>104.239</v>
      </c>
      <c r="D22" s="1018">
        <v>104.239</v>
      </c>
      <c r="F22" s="493" t="s">
        <v>117</v>
      </c>
      <c r="G22" s="494"/>
      <c r="H22" s="34"/>
      <c r="I22" s="518"/>
      <c r="J22" s="104"/>
      <c r="L22" s="529" t="s">
        <v>777</v>
      </c>
      <c r="M22" s="533" t="s">
        <v>220</v>
      </c>
      <c r="N22" s="538">
        <f>IFERROR(INDEX($C$67:$H$76,MATCH(M22,$B$67:$B$76,0),MATCH($M$13,$C$41:$H$41,0),1),0)</f>
        <v>0</v>
      </c>
    </row>
    <row r="23" spans="1:14">
      <c r="A23" s="1628">
        <f>margins!J19</f>
        <v>7.875</v>
      </c>
      <c r="B23" s="546">
        <v>104.80800000000001</v>
      </c>
      <c r="C23" s="546">
        <v>104.708</v>
      </c>
      <c r="D23" s="1018">
        <v>104.708</v>
      </c>
      <c r="F23" s="495" t="s">
        <v>118</v>
      </c>
      <c r="G23" s="496" t="s">
        <v>119</v>
      </c>
      <c r="H23" s="1"/>
      <c r="I23" s="520"/>
      <c r="J23" s="104"/>
      <c r="L23" s="529" t="s">
        <v>74</v>
      </c>
      <c r="M23" s="533" t="s">
        <v>74</v>
      </c>
      <c r="N23" s="538">
        <f t="shared" si="1"/>
        <v>-0.25</v>
      </c>
    </row>
    <row r="24" spans="1:14">
      <c r="A24" s="1628">
        <f>margins!J20</f>
        <v>8</v>
      </c>
      <c r="B24" s="546">
        <v>105.277</v>
      </c>
      <c r="C24" s="546">
        <v>105.17700000000001</v>
      </c>
      <c r="D24" s="1018">
        <v>105.17700000000001</v>
      </c>
      <c r="F24" s="497" t="s">
        <v>120</v>
      </c>
      <c r="G24" s="498">
        <v>4.5</v>
      </c>
      <c r="I24" s="520"/>
      <c r="J24" s="104"/>
      <c r="L24" s="529" t="s">
        <v>540</v>
      </c>
      <c r="M24" s="533" t="s">
        <v>220</v>
      </c>
      <c r="N24" s="538">
        <f t="shared" si="1"/>
        <v>0</v>
      </c>
    </row>
    <row r="25" spans="1:14">
      <c r="A25" s="1628">
        <f>margins!J21</f>
        <v>8.125</v>
      </c>
      <c r="B25" s="546">
        <v>105.714</v>
      </c>
      <c r="C25" s="546">
        <v>105.614</v>
      </c>
      <c r="D25" s="1018">
        <v>105.614</v>
      </c>
      <c r="F25" s="497" t="s">
        <v>302</v>
      </c>
      <c r="G25" s="499" t="s">
        <v>121</v>
      </c>
      <c r="I25" s="518"/>
      <c r="J25" s="104"/>
      <c r="L25" s="529" t="s">
        <v>778</v>
      </c>
      <c r="M25" s="533" t="s">
        <v>220</v>
      </c>
      <c r="N25" s="538">
        <f t="shared" si="1"/>
        <v>0</v>
      </c>
    </row>
    <row r="26" spans="1:14" ht="15.75" thickBot="1">
      <c r="A26" s="1628">
        <f>margins!J22</f>
        <v>8.25</v>
      </c>
      <c r="B26" s="546">
        <v>106.152</v>
      </c>
      <c r="C26" s="546">
        <v>106.05200000000001</v>
      </c>
      <c r="D26" s="1018">
        <v>106.05200000000001</v>
      </c>
      <c r="F26" s="500" t="s">
        <v>122</v>
      </c>
      <c r="G26" s="501" t="s">
        <v>123</v>
      </c>
      <c r="I26" s="518"/>
      <c r="J26" s="104"/>
      <c r="L26" s="529" t="s">
        <v>534</v>
      </c>
      <c r="M26" s="533" t="s">
        <v>220</v>
      </c>
      <c r="N26" s="538">
        <f t="shared" si="1"/>
        <v>0</v>
      </c>
    </row>
    <row r="27" spans="1:14" ht="15.75" thickBot="1">
      <c r="A27" s="1628">
        <f>margins!J23</f>
        <v>8.375</v>
      </c>
      <c r="B27" s="546">
        <v>106.527</v>
      </c>
      <c r="C27" s="546">
        <v>106.42700000000001</v>
      </c>
      <c r="D27" s="1018">
        <v>106.42700000000001</v>
      </c>
      <c r="G27" s="1"/>
      <c r="I27" s="518"/>
      <c r="J27" s="104"/>
      <c r="L27" s="529" t="s">
        <v>236</v>
      </c>
      <c r="M27" s="533" t="s">
        <v>220</v>
      </c>
      <c r="N27" s="538">
        <f>_xlfn.IFNA(VLOOKUP(M27,$F$32:$G$33, 2,0), 0)</f>
        <v>0</v>
      </c>
    </row>
    <row r="28" spans="1:14" ht="15.75" thickBot="1">
      <c r="A28" s="1628">
        <f>margins!J24</f>
        <v>8.5</v>
      </c>
      <c r="B28" s="546">
        <v>106.902</v>
      </c>
      <c r="C28" s="546">
        <v>106.80200000000001</v>
      </c>
      <c r="D28" s="1018">
        <v>106.80200000000001</v>
      </c>
      <c r="F28" s="513" t="s">
        <v>791</v>
      </c>
      <c r="G28" s="515"/>
      <c r="I28" s="518"/>
      <c r="J28" s="104"/>
      <c r="L28" s="530" t="s">
        <v>237</v>
      </c>
      <c r="M28" s="534"/>
      <c r="N28" s="539">
        <f>SUM(N14:N27)</f>
        <v>0.37499999999999989</v>
      </c>
    </row>
    <row r="29" spans="1:14" ht="15.75" thickBot="1">
      <c r="A29" s="1628">
        <f>margins!J25</f>
        <v>8.625</v>
      </c>
      <c r="B29" s="546">
        <v>107.277</v>
      </c>
      <c r="C29" s="546">
        <v>107.17700000000001</v>
      </c>
      <c r="D29" s="1018">
        <v>107.17700000000001</v>
      </c>
      <c r="F29" s="1658" t="s">
        <v>792</v>
      </c>
      <c r="G29" s="1659"/>
      <c r="H29" s="1"/>
      <c r="I29" s="518"/>
      <c r="J29" s="104"/>
      <c r="L29" s="521"/>
      <c r="M29" s="522"/>
      <c r="N29" s="531"/>
    </row>
    <row r="30" spans="1:14" ht="15.75" thickBot="1">
      <c r="A30" s="1628">
        <f>margins!J26</f>
        <v>8.75</v>
      </c>
      <c r="B30" s="546">
        <v>107.652</v>
      </c>
      <c r="C30" s="546">
        <v>107.55200000000001</v>
      </c>
      <c r="D30" s="1018">
        <v>107.55200000000001</v>
      </c>
      <c r="I30" s="518"/>
      <c r="J30" s="104"/>
      <c r="L30" s="523" t="s">
        <v>238</v>
      </c>
      <c r="M30" s="524"/>
      <c r="N30" s="714">
        <f>IF(ISNUMBER(MATCH("NA",N14:N27,0)),"NA",IF(AND(M21="Choose a Selection",M22&lt;&gt;"Choose a Selection"),(MIN(N28+N12,VLOOKUP($M$22,$F$9:$G$14,2,FALSE))),IF(AND(M22="Choose a Selection",M21&lt;&gt;"Choose a Selection"),MIN(N28+N12,VLOOKUP($M$21,$F$9:$G$14,2,FALSE)),IF(AND(M21="Choose a Selection",M22="Choose a Selection"),N12+N28))))</f>
        <v>102</v>
      </c>
    </row>
    <row r="31" spans="1:14" ht="15.75" thickBot="1">
      <c r="A31" s="1628">
        <f>margins!J27</f>
        <v>8.875</v>
      </c>
      <c r="B31" s="546">
        <v>108.027</v>
      </c>
      <c r="C31" s="546">
        <v>107.92700000000001</v>
      </c>
      <c r="D31" s="1018">
        <v>107.92700000000001</v>
      </c>
      <c r="F31" s="493" t="s">
        <v>124</v>
      </c>
      <c r="G31" s="494"/>
      <c r="I31" s="518"/>
      <c r="J31" s="104"/>
      <c r="L31" s="518"/>
      <c r="M31" s="518"/>
      <c r="N31" s="518"/>
    </row>
    <row r="32" spans="1:14" ht="15.75" thickBot="1">
      <c r="A32" s="1628">
        <f>margins!J28</f>
        <v>9</v>
      </c>
      <c r="B32" s="546">
        <v>108.402</v>
      </c>
      <c r="C32" s="546">
        <v>108.30200000000001</v>
      </c>
      <c r="D32" s="1018">
        <v>108.30200000000001</v>
      </c>
      <c r="F32" s="502" t="s">
        <v>125</v>
      </c>
      <c r="G32" s="503">
        <v>0</v>
      </c>
      <c r="I32" s="518"/>
      <c r="J32" s="104"/>
      <c r="L32" s="921" t="s">
        <v>780</v>
      </c>
      <c r="M32" s="922"/>
      <c r="N32" s="923"/>
    </row>
    <row r="33" spans="1:24" ht="15.75" thickBot="1">
      <c r="A33" s="1628">
        <f>margins!J29</f>
        <v>9.125</v>
      </c>
      <c r="B33" s="546">
        <v>108.777</v>
      </c>
      <c r="C33" s="546">
        <v>108.67700000000001</v>
      </c>
      <c r="D33" s="1018">
        <v>108.67700000000001</v>
      </c>
      <c r="F33" s="913" t="s">
        <v>126</v>
      </c>
      <c r="G33" s="914">
        <v>-0.375</v>
      </c>
      <c r="I33" s="520"/>
      <c r="J33" s="104"/>
    </row>
    <row r="34" spans="1:24">
      <c r="A34" s="1628">
        <f>margins!J30</f>
        <v>9.25</v>
      </c>
      <c r="B34" s="546">
        <v>109.089</v>
      </c>
      <c r="C34" s="546">
        <v>108.989</v>
      </c>
      <c r="D34" s="1018">
        <v>108.989</v>
      </c>
      <c r="I34" s="520"/>
      <c r="J34" s="518"/>
      <c r="L34" s="518"/>
      <c r="M34" s="518"/>
    </row>
    <row r="35" spans="1:24">
      <c r="A35" s="1628">
        <f>margins!J31</f>
        <v>9.375</v>
      </c>
      <c r="B35" s="546">
        <v>109.339</v>
      </c>
      <c r="C35" s="546">
        <v>109.239</v>
      </c>
      <c r="D35" s="1018">
        <v>109.239</v>
      </c>
      <c r="I35" s="520"/>
      <c r="J35" s="518"/>
      <c r="L35" s="518"/>
      <c r="M35" s="518"/>
    </row>
    <row r="36" spans="1:24" ht="15" customHeight="1">
      <c r="A36" s="1628">
        <f>margins!J32</f>
        <v>9.5</v>
      </c>
      <c r="B36" s="546">
        <v>109.589</v>
      </c>
      <c r="C36" s="546">
        <v>109.489</v>
      </c>
      <c r="D36" s="1018">
        <v>109.489</v>
      </c>
      <c r="I36" s="520"/>
      <c r="J36" s="518"/>
      <c r="K36" s="518"/>
      <c r="M36" s="518"/>
    </row>
    <row r="37" spans="1:24" ht="15.75" thickBot="1">
      <c r="A37" s="1629">
        <f>margins!J33</f>
        <v>9.625</v>
      </c>
      <c r="B37" s="1020">
        <v>109.839</v>
      </c>
      <c r="C37" s="1020">
        <v>109.739</v>
      </c>
      <c r="D37" s="1021">
        <v>109.739</v>
      </c>
      <c r="I37" s="520"/>
      <c r="J37" s="518"/>
      <c r="K37" s="518"/>
    </row>
    <row r="38" spans="1:24">
      <c r="I38" s="518"/>
    </row>
    <row r="40" spans="1:24">
      <c r="A40" s="3" t="s">
        <v>486</v>
      </c>
      <c r="B40" s="3"/>
      <c r="C40" s="1"/>
      <c r="D40" s="1"/>
      <c r="E40" s="1"/>
      <c r="F40" s="21"/>
      <c r="G40" s="1"/>
      <c r="H40" s="22"/>
      <c r="I40" s="21"/>
      <c r="J40" s="517"/>
      <c r="L40" s="104"/>
      <c r="M40" s="104"/>
      <c r="N40" s="104"/>
    </row>
    <row r="41" spans="1:24">
      <c r="A41" s="1814" t="s">
        <v>127</v>
      </c>
      <c r="B41" s="516" t="s">
        <v>220</v>
      </c>
      <c r="C41" s="504" t="s">
        <v>15</v>
      </c>
      <c r="D41" s="504" t="s">
        <v>16</v>
      </c>
      <c r="E41" s="504" t="s">
        <v>17</v>
      </c>
      <c r="F41" s="504" t="s">
        <v>18</v>
      </c>
      <c r="G41" s="504" t="s">
        <v>19</v>
      </c>
      <c r="H41" s="505" t="s">
        <v>20</v>
      </c>
      <c r="L41" s="104"/>
      <c r="M41" s="104"/>
      <c r="N41" s="104"/>
    </row>
    <row r="42" spans="1:24">
      <c r="A42" s="1815"/>
      <c r="B42" s="506" t="s">
        <v>769</v>
      </c>
      <c r="C42" s="1027">
        <v>0.49999999999999989</v>
      </c>
      <c r="D42" s="993">
        <v>0.12499999999999989</v>
      </c>
      <c r="E42" s="993">
        <v>-0.12500000000000011</v>
      </c>
      <c r="F42" s="993">
        <v>-1</v>
      </c>
      <c r="G42" s="993">
        <v>-2.5</v>
      </c>
      <c r="H42" s="994">
        <v>-3.75</v>
      </c>
      <c r="K42" s="104"/>
      <c r="L42" s="104"/>
      <c r="M42" s="104"/>
      <c r="N42" s="104"/>
      <c r="O42" s="104"/>
      <c r="P42" s="104"/>
      <c r="Q42" s="104"/>
      <c r="S42" s="104"/>
      <c r="T42" s="104"/>
      <c r="U42" s="104"/>
      <c r="V42" s="104"/>
      <c r="W42" s="104"/>
      <c r="X42" s="104"/>
    </row>
    <row r="43" spans="1:24">
      <c r="A43" s="1816"/>
      <c r="B43" s="507" t="s">
        <v>770</v>
      </c>
      <c r="C43" s="1028">
        <v>0.5</v>
      </c>
      <c r="D43" s="997">
        <v>0.12499999999999989</v>
      </c>
      <c r="E43" s="997">
        <v>-0.12500000000000011</v>
      </c>
      <c r="F43" s="997">
        <v>-1</v>
      </c>
      <c r="G43" s="997">
        <v>-2.5</v>
      </c>
      <c r="H43" s="998">
        <v>-3.75</v>
      </c>
      <c r="K43" s="104"/>
      <c r="L43" s="104"/>
      <c r="M43" s="104"/>
      <c r="N43" s="104"/>
      <c r="O43" s="104"/>
      <c r="P43" s="104"/>
      <c r="Q43" s="104"/>
      <c r="S43" s="104"/>
      <c r="T43" s="104"/>
      <c r="U43" s="104"/>
      <c r="V43" s="104"/>
      <c r="W43" s="104"/>
      <c r="X43" s="104"/>
    </row>
    <row r="44" spans="1:24">
      <c r="A44" s="1814" t="s">
        <v>775</v>
      </c>
      <c r="B44" s="504" t="s">
        <v>130</v>
      </c>
      <c r="C44" s="1027">
        <v>0.5</v>
      </c>
      <c r="D44" s="993">
        <v>0.5</v>
      </c>
      <c r="E44" s="993">
        <v>0.5</v>
      </c>
      <c r="F44" s="993">
        <v>0.625</v>
      </c>
      <c r="G44" s="993">
        <v>0.625</v>
      </c>
      <c r="H44" s="994">
        <v>0.625</v>
      </c>
      <c r="K44" s="104"/>
      <c r="L44" s="104"/>
      <c r="M44" s="104"/>
      <c r="N44" s="104"/>
      <c r="O44" s="104"/>
      <c r="P44" s="104"/>
      <c r="Q44" s="104"/>
    </row>
    <row r="45" spans="1:24">
      <c r="A45" s="1816"/>
      <c r="B45" s="507" t="s">
        <v>131</v>
      </c>
      <c r="C45" s="1028">
        <v>0</v>
      </c>
      <c r="D45" s="997">
        <v>0</v>
      </c>
      <c r="E45" s="997">
        <v>0</v>
      </c>
      <c r="F45" s="997">
        <v>0</v>
      </c>
      <c r="G45" s="997">
        <v>0</v>
      </c>
      <c r="H45" s="998">
        <v>0</v>
      </c>
      <c r="K45" s="104"/>
      <c r="O45" s="104"/>
      <c r="P45" s="104"/>
      <c r="Q45" s="104"/>
    </row>
    <row r="46" spans="1:24">
      <c r="A46" s="104"/>
      <c r="B46" s="104"/>
      <c r="C46" s="104"/>
      <c r="D46" s="104"/>
      <c r="E46" s="104"/>
      <c r="F46" s="104"/>
      <c r="G46" s="104"/>
      <c r="H46" s="104"/>
      <c r="K46" s="104"/>
      <c r="O46" s="104"/>
      <c r="P46" s="104"/>
      <c r="Q46" s="104"/>
    </row>
    <row r="47" spans="1:24">
      <c r="A47" s="509"/>
      <c r="B47" s="517" t="s">
        <v>220</v>
      </c>
      <c r="C47" s="104"/>
      <c r="D47" s="104"/>
      <c r="E47" s="104"/>
      <c r="F47" s="104"/>
      <c r="G47" s="104"/>
      <c r="H47" s="104"/>
    </row>
    <row r="48" spans="1:24">
      <c r="A48" s="3" t="s">
        <v>134</v>
      </c>
      <c r="L48" s="104"/>
      <c r="M48" s="104"/>
      <c r="N48" s="104"/>
    </row>
    <row r="49" spans="1:18">
      <c r="A49" s="100"/>
      <c r="B49" s="142" t="s">
        <v>349</v>
      </c>
      <c r="C49" s="504" t="s">
        <v>15</v>
      </c>
      <c r="D49" s="504" t="s">
        <v>16</v>
      </c>
      <c r="E49" s="504" t="s">
        <v>17</v>
      </c>
      <c r="F49" s="504" t="s">
        <v>18</v>
      </c>
      <c r="G49" s="504" t="s">
        <v>19</v>
      </c>
      <c r="H49" s="505" t="s">
        <v>20</v>
      </c>
      <c r="L49" s="104"/>
      <c r="M49" s="104"/>
      <c r="N49" s="104"/>
    </row>
    <row r="50" spans="1:18">
      <c r="A50" s="1927" t="s">
        <v>52</v>
      </c>
      <c r="B50" s="1032" t="s">
        <v>522</v>
      </c>
      <c r="C50" s="996">
        <v>-0.75</v>
      </c>
      <c r="D50" s="996">
        <v>-0.75</v>
      </c>
      <c r="E50" s="996">
        <v>-0.875</v>
      </c>
      <c r="F50" s="996">
        <v>-0.875</v>
      </c>
      <c r="G50" s="996">
        <v>-0.875</v>
      </c>
      <c r="H50" s="958">
        <v>-1.75</v>
      </c>
      <c r="K50" s="104"/>
      <c r="L50" s="104"/>
      <c r="M50" s="104"/>
      <c r="N50" s="104"/>
      <c r="O50" s="104"/>
      <c r="P50" s="104"/>
      <c r="Q50" s="104"/>
    </row>
    <row r="51" spans="1:18">
      <c r="A51" s="1928"/>
      <c r="B51" s="1031" t="s">
        <v>144</v>
      </c>
      <c r="C51" s="996">
        <v>-0.25</v>
      </c>
      <c r="D51" s="996">
        <v>-0.25</v>
      </c>
      <c r="E51" s="996">
        <v>-0.25</v>
      </c>
      <c r="F51" s="996">
        <v>-0.25</v>
      </c>
      <c r="G51" s="996">
        <v>-0.25</v>
      </c>
      <c r="H51" s="958">
        <v>-0.25</v>
      </c>
      <c r="K51" s="104"/>
      <c r="L51" s="104"/>
      <c r="M51" s="104"/>
      <c r="N51" s="104"/>
      <c r="O51" s="104"/>
      <c r="P51" s="104"/>
      <c r="Q51" s="104"/>
    </row>
    <row r="52" spans="1:18">
      <c r="A52" s="1928"/>
      <c r="B52" s="1032" t="s">
        <v>267</v>
      </c>
      <c r="C52" s="996">
        <v>0</v>
      </c>
      <c r="D52" s="996">
        <v>0</v>
      </c>
      <c r="E52" s="996">
        <v>0</v>
      </c>
      <c r="F52" s="996">
        <v>0</v>
      </c>
      <c r="G52" s="996">
        <v>0</v>
      </c>
      <c r="H52" s="958">
        <v>0</v>
      </c>
      <c r="K52" s="104"/>
      <c r="L52" s="104"/>
      <c r="M52" s="104"/>
      <c r="N52" s="104"/>
      <c r="O52" s="104"/>
      <c r="P52" s="104"/>
      <c r="Q52" s="104"/>
    </row>
    <row r="53" spans="1:18">
      <c r="A53" s="1928"/>
      <c r="B53" s="1032" t="s">
        <v>268</v>
      </c>
      <c r="C53" s="996">
        <v>0</v>
      </c>
      <c r="D53" s="996">
        <v>0</v>
      </c>
      <c r="E53" s="996">
        <v>0</v>
      </c>
      <c r="F53" s="996">
        <v>0</v>
      </c>
      <c r="G53" s="996">
        <v>0</v>
      </c>
      <c r="H53" s="958">
        <v>0</v>
      </c>
      <c r="K53" s="104"/>
      <c r="L53" s="104"/>
      <c r="M53" s="104"/>
      <c r="N53" s="104"/>
      <c r="O53" s="104"/>
      <c r="P53" s="104"/>
      <c r="Q53" s="104"/>
    </row>
    <row r="54" spans="1:18">
      <c r="A54" s="1929"/>
      <c r="B54" s="1032" t="s">
        <v>55</v>
      </c>
      <c r="C54" s="996">
        <v>0</v>
      </c>
      <c r="D54" s="996">
        <v>0</v>
      </c>
      <c r="E54" s="996">
        <v>0</v>
      </c>
      <c r="F54" s="996">
        <v>0</v>
      </c>
      <c r="G54" s="996">
        <v>0</v>
      </c>
      <c r="H54" s="958">
        <v>0</v>
      </c>
      <c r="K54" s="104"/>
      <c r="L54" s="104"/>
      <c r="M54" s="104"/>
      <c r="N54" s="104"/>
      <c r="O54" s="104"/>
      <c r="P54" s="104"/>
      <c r="Q54" s="104"/>
    </row>
    <row r="55" spans="1:18">
      <c r="A55" s="1625" t="s">
        <v>61</v>
      </c>
      <c r="B55" s="1620" t="s">
        <v>64</v>
      </c>
      <c r="C55" s="1621">
        <v>-0.375</v>
      </c>
      <c r="D55" s="1621">
        <v>-0.375</v>
      </c>
      <c r="E55" s="1621">
        <v>-0.375</v>
      </c>
      <c r="F55" s="1621">
        <v>-0.5</v>
      </c>
      <c r="G55" s="1621" t="s">
        <v>14</v>
      </c>
      <c r="H55" s="1147" t="s">
        <v>14</v>
      </c>
      <c r="K55" s="104"/>
      <c r="L55" s="104"/>
      <c r="M55" s="104"/>
      <c r="N55" s="104"/>
      <c r="O55" s="104"/>
      <c r="P55" s="104"/>
      <c r="Q55" s="104"/>
    </row>
    <row r="56" spans="1:18">
      <c r="A56" s="1928" t="s">
        <v>67</v>
      </c>
      <c r="B56" s="1032" t="s">
        <v>68</v>
      </c>
      <c r="C56" s="996">
        <v>-0.125</v>
      </c>
      <c r="D56" s="996">
        <v>-0.125</v>
      </c>
      <c r="E56" s="996">
        <v>-0.125</v>
      </c>
      <c r="F56" s="996">
        <v>-0.25</v>
      </c>
      <c r="G56" s="996">
        <v>-0.5</v>
      </c>
      <c r="H56" s="958" t="s">
        <v>14</v>
      </c>
      <c r="K56" s="104"/>
      <c r="L56" s="104"/>
      <c r="M56" s="104"/>
      <c r="N56" s="104"/>
      <c r="O56" s="104"/>
      <c r="P56" s="104"/>
      <c r="Q56" s="104"/>
    </row>
    <row r="57" spans="1:18">
      <c r="A57" s="1928"/>
      <c r="B57" s="1031" t="s">
        <v>209</v>
      </c>
      <c r="C57" s="996">
        <v>-1.375</v>
      </c>
      <c r="D57" s="996">
        <v>-1.375</v>
      </c>
      <c r="E57" s="996">
        <v>-1.375</v>
      </c>
      <c r="F57" s="996">
        <v>-1.375</v>
      </c>
      <c r="G57" s="996">
        <v>-1.375</v>
      </c>
      <c r="H57" s="958" t="s">
        <v>14</v>
      </c>
      <c r="K57" s="104"/>
      <c r="L57" s="104"/>
      <c r="M57" s="104"/>
      <c r="N57" s="104"/>
      <c r="O57" s="104"/>
      <c r="P57" s="104"/>
      <c r="Q57" s="104"/>
    </row>
    <row r="58" spans="1:18">
      <c r="A58" s="1929"/>
      <c r="B58" s="1033" t="s">
        <v>69</v>
      </c>
      <c r="C58" s="997">
        <v>-0.5</v>
      </c>
      <c r="D58" s="997">
        <v>-0.5</v>
      </c>
      <c r="E58" s="997">
        <v>-0.5</v>
      </c>
      <c r="F58" s="997">
        <v>-0.5</v>
      </c>
      <c r="G58" s="997">
        <v>-0.625</v>
      </c>
      <c r="H58" s="998" t="s">
        <v>14</v>
      </c>
      <c r="K58" s="104"/>
      <c r="L58" s="104"/>
      <c r="M58" s="104"/>
      <c r="N58" s="104"/>
      <c r="O58" s="104"/>
      <c r="P58" s="104"/>
      <c r="Q58" s="104"/>
    </row>
    <row r="59" spans="1:18">
      <c r="A59" s="1927" t="s">
        <v>70</v>
      </c>
      <c r="B59" s="1031" t="s">
        <v>154</v>
      </c>
      <c r="C59" s="996">
        <v>-0.25</v>
      </c>
      <c r="D59" s="996">
        <v>-0.25</v>
      </c>
      <c r="E59" s="996">
        <v>-0.25</v>
      </c>
      <c r="F59" s="996">
        <v>-0.25</v>
      </c>
      <c r="G59" s="996">
        <v>-0.25</v>
      </c>
      <c r="H59" s="958">
        <v>-0.375</v>
      </c>
      <c r="K59" s="104"/>
      <c r="L59" s="104"/>
      <c r="M59" s="104"/>
      <c r="N59" s="104"/>
      <c r="O59" s="104"/>
      <c r="P59" s="104"/>
      <c r="Q59" s="104"/>
    </row>
    <row r="60" spans="1:18">
      <c r="A60" s="1929"/>
      <c r="B60" s="1031" t="s">
        <v>155</v>
      </c>
      <c r="C60" s="996">
        <v>-0.5</v>
      </c>
      <c r="D60" s="996">
        <v>-0.5</v>
      </c>
      <c r="E60" s="996">
        <v>-0.5</v>
      </c>
      <c r="F60" s="996">
        <v>-0.5</v>
      </c>
      <c r="G60" s="996">
        <v>-0.625</v>
      </c>
      <c r="H60" s="958">
        <v>-0.75</v>
      </c>
      <c r="K60" s="104"/>
      <c r="L60" s="104"/>
      <c r="M60" s="104"/>
      <c r="N60" s="104"/>
      <c r="O60" s="104"/>
      <c r="P60" s="104"/>
      <c r="Q60" s="104"/>
    </row>
    <row r="61" spans="1:18">
      <c r="A61" s="1930" t="s">
        <v>776</v>
      </c>
      <c r="B61" s="1034" t="s">
        <v>112</v>
      </c>
      <c r="C61" s="993">
        <v>1</v>
      </c>
      <c r="D61" s="993">
        <v>1</v>
      </c>
      <c r="E61" s="993">
        <v>1</v>
      </c>
      <c r="F61" s="993">
        <v>1</v>
      </c>
      <c r="G61" s="993">
        <v>1.125</v>
      </c>
      <c r="H61" s="994">
        <v>1.125</v>
      </c>
      <c r="K61" s="104"/>
      <c r="L61" s="104"/>
      <c r="M61" s="104"/>
      <c r="N61" s="104"/>
      <c r="O61" s="104"/>
      <c r="P61" s="104"/>
      <c r="Q61" s="104"/>
      <c r="R61" s="104"/>
    </row>
    <row r="62" spans="1:18">
      <c r="A62" s="1931"/>
      <c r="B62" s="1031" t="s">
        <v>113</v>
      </c>
      <c r="C62" s="996">
        <v>0.75</v>
      </c>
      <c r="D62" s="996">
        <v>0.75</v>
      </c>
      <c r="E62" s="996">
        <v>0.75</v>
      </c>
      <c r="F62" s="996">
        <v>0.75</v>
      </c>
      <c r="G62" s="996">
        <v>0.875</v>
      </c>
      <c r="H62" s="958">
        <v>0.875</v>
      </c>
      <c r="K62" s="104"/>
      <c r="L62" s="104"/>
      <c r="M62" s="104"/>
      <c r="N62" s="104"/>
      <c r="O62" s="104"/>
      <c r="P62" s="104"/>
      <c r="Q62" s="104"/>
      <c r="R62" s="104"/>
    </row>
    <row r="63" spans="1:18">
      <c r="A63" s="1931"/>
      <c r="B63" s="1031" t="s">
        <v>7</v>
      </c>
      <c r="C63" s="996">
        <v>0.5</v>
      </c>
      <c r="D63" s="996">
        <v>0.5</v>
      </c>
      <c r="E63" s="996">
        <v>0.5</v>
      </c>
      <c r="F63" s="996">
        <v>0.5</v>
      </c>
      <c r="G63" s="996">
        <v>0.625</v>
      </c>
      <c r="H63" s="958">
        <v>0.625</v>
      </c>
      <c r="K63" s="104"/>
      <c r="L63" s="104"/>
      <c r="M63" s="104"/>
      <c r="N63" s="104"/>
      <c r="O63" s="104"/>
      <c r="P63" s="104"/>
      <c r="Q63" s="104"/>
      <c r="R63" s="104"/>
    </row>
    <row r="64" spans="1:18">
      <c r="A64" s="1931"/>
      <c r="B64" s="1031" t="s">
        <v>9</v>
      </c>
      <c r="C64" s="996">
        <v>0</v>
      </c>
      <c r="D64" s="996">
        <v>0</v>
      </c>
      <c r="E64" s="996">
        <v>0</v>
      </c>
      <c r="F64" s="996">
        <v>0</v>
      </c>
      <c r="G64" s="996">
        <v>0.125</v>
      </c>
      <c r="H64" s="958">
        <v>0.125</v>
      </c>
      <c r="K64" s="104"/>
      <c r="L64" s="104"/>
      <c r="M64" s="104"/>
      <c r="N64" s="104"/>
      <c r="O64" s="104"/>
      <c r="P64" s="104"/>
      <c r="Q64" s="104"/>
      <c r="R64" s="104"/>
    </row>
    <row r="65" spans="1:17">
      <c r="A65" s="1931"/>
      <c r="B65" s="1031" t="s">
        <v>11</v>
      </c>
      <c r="C65" s="996">
        <v>-0.5</v>
      </c>
      <c r="D65" s="996">
        <v>-0.5</v>
      </c>
      <c r="E65" s="996">
        <v>-0.5</v>
      </c>
      <c r="F65" s="996">
        <v>-0.5</v>
      </c>
      <c r="G65" s="996">
        <v>-0.50000000000000022</v>
      </c>
      <c r="H65" s="958">
        <v>-0.50000000000000022</v>
      </c>
      <c r="K65" s="104"/>
      <c r="L65" s="104"/>
      <c r="M65" s="104"/>
      <c r="N65" s="104"/>
      <c r="O65" s="104"/>
      <c r="P65" s="104"/>
      <c r="Q65" s="104"/>
    </row>
    <row r="66" spans="1:17">
      <c r="A66" s="1932"/>
      <c r="B66" s="1030" t="s">
        <v>114</v>
      </c>
      <c r="C66" s="997">
        <v>-1.0000000000000002</v>
      </c>
      <c r="D66" s="997">
        <v>-1.0000000000000002</v>
      </c>
      <c r="E66" s="997">
        <v>-1</v>
      </c>
      <c r="F66" s="997">
        <v>-1</v>
      </c>
      <c r="G66" s="997">
        <v>-1</v>
      </c>
      <c r="H66" s="998">
        <v>-1</v>
      </c>
      <c r="K66" s="104"/>
      <c r="L66" s="104"/>
      <c r="M66" s="104"/>
      <c r="N66" s="104"/>
      <c r="O66" s="104"/>
      <c r="P66" s="104"/>
      <c r="Q66" s="104"/>
    </row>
    <row r="67" spans="1:17">
      <c r="A67" s="1618" t="s">
        <v>771</v>
      </c>
      <c r="B67" s="1035" t="s">
        <v>112</v>
      </c>
      <c r="C67" s="996">
        <v>0.625</v>
      </c>
      <c r="D67" s="996">
        <v>0.625</v>
      </c>
      <c r="E67" s="996">
        <v>0.625</v>
      </c>
      <c r="F67" s="996">
        <v>0.625</v>
      </c>
      <c r="G67" s="996">
        <v>0.75</v>
      </c>
      <c r="H67" s="958">
        <v>0.75</v>
      </c>
      <c r="K67" s="104"/>
      <c r="L67" s="104"/>
      <c r="M67" s="104"/>
      <c r="N67" s="104"/>
      <c r="O67" s="104"/>
      <c r="P67" s="104"/>
      <c r="Q67" s="104"/>
    </row>
    <row r="68" spans="1:17">
      <c r="A68" s="1619" t="s">
        <v>273</v>
      </c>
      <c r="B68" s="1035" t="s">
        <v>113</v>
      </c>
      <c r="C68" s="996">
        <v>0.375</v>
      </c>
      <c r="D68" s="996">
        <v>0.375</v>
      </c>
      <c r="E68" s="996">
        <v>0.375</v>
      </c>
      <c r="F68" s="996">
        <v>0.375</v>
      </c>
      <c r="G68" s="996">
        <v>0.5</v>
      </c>
      <c r="H68" s="958">
        <v>0.5</v>
      </c>
      <c r="K68" s="104"/>
      <c r="L68" s="104"/>
      <c r="M68" s="104"/>
      <c r="N68" s="104"/>
      <c r="O68" s="104"/>
      <c r="P68" s="104"/>
      <c r="Q68" s="104"/>
    </row>
    <row r="69" spans="1:17">
      <c r="A69" s="1619" t="s">
        <v>772</v>
      </c>
      <c r="B69" s="1035" t="s">
        <v>7</v>
      </c>
      <c r="C69" s="996">
        <v>0.125</v>
      </c>
      <c r="D69" s="996">
        <v>0.125</v>
      </c>
      <c r="E69" s="996">
        <v>0.125</v>
      </c>
      <c r="F69" s="996">
        <v>0.125</v>
      </c>
      <c r="G69" s="996">
        <v>0.25</v>
      </c>
      <c r="H69" s="958">
        <v>0.25</v>
      </c>
      <c r="K69" s="104"/>
      <c r="L69" s="104"/>
      <c r="M69" s="104"/>
      <c r="N69" s="104"/>
      <c r="O69" s="104"/>
      <c r="P69" s="104"/>
      <c r="Q69" s="104"/>
    </row>
    <row r="70" spans="1:17">
      <c r="A70" s="1619" t="s">
        <v>235</v>
      </c>
      <c r="B70" s="1035" t="s">
        <v>9</v>
      </c>
      <c r="C70" s="996">
        <v>-0.375</v>
      </c>
      <c r="D70" s="996">
        <v>-0.375</v>
      </c>
      <c r="E70" s="996">
        <v>-0.375</v>
      </c>
      <c r="F70" s="996">
        <v>-0.375</v>
      </c>
      <c r="G70" s="996">
        <v>-0.25</v>
      </c>
      <c r="H70" s="958">
        <v>-0.25</v>
      </c>
      <c r="K70" s="104"/>
      <c r="L70" s="104"/>
      <c r="M70" s="104"/>
      <c r="N70" s="104"/>
      <c r="O70" s="104"/>
      <c r="P70" s="104"/>
      <c r="Q70" s="104"/>
    </row>
    <row r="71" spans="1:17">
      <c r="A71" s="1619" t="s">
        <v>773</v>
      </c>
      <c r="B71" s="1035" t="s">
        <v>11</v>
      </c>
      <c r="C71" s="996">
        <v>-0.875</v>
      </c>
      <c r="D71" s="996">
        <v>-0.875</v>
      </c>
      <c r="E71" s="996">
        <v>-0.875</v>
      </c>
      <c r="F71" s="996">
        <v>-0.875</v>
      </c>
      <c r="G71" s="996">
        <v>-0.87500000000000022</v>
      </c>
      <c r="H71" s="958">
        <v>-0.87500000000000022</v>
      </c>
      <c r="K71" s="104"/>
      <c r="L71" s="104"/>
      <c r="M71" s="104"/>
      <c r="N71" s="104"/>
      <c r="O71" s="104"/>
      <c r="P71" s="104"/>
      <c r="Q71" s="104"/>
    </row>
    <row r="72" spans="1:17">
      <c r="A72" s="1619"/>
      <c r="B72" s="1035" t="s">
        <v>114</v>
      </c>
      <c r="C72" s="996">
        <v>-1.0000000000000002</v>
      </c>
      <c r="D72" s="996">
        <v>-1.0000000000000002</v>
      </c>
      <c r="E72" s="996">
        <v>-1</v>
      </c>
      <c r="F72" s="996">
        <v>-1</v>
      </c>
      <c r="G72" s="996">
        <v>-1</v>
      </c>
      <c r="H72" s="958">
        <v>-1</v>
      </c>
      <c r="K72" s="104"/>
      <c r="L72" s="104"/>
      <c r="M72" s="104"/>
      <c r="N72" s="104"/>
      <c r="O72" s="104"/>
      <c r="P72" s="104"/>
      <c r="Q72" s="104"/>
    </row>
    <row r="73" spans="1:17">
      <c r="A73" s="1804" t="s">
        <v>73</v>
      </c>
      <c r="B73" s="1623" t="s">
        <v>74</v>
      </c>
      <c r="C73" s="993">
        <v>-0.25</v>
      </c>
      <c r="D73" s="993">
        <v>-0.25</v>
      </c>
      <c r="E73" s="993">
        <v>-0.25</v>
      </c>
      <c r="F73" s="993">
        <v>-0.25</v>
      </c>
      <c r="G73" s="993">
        <v>-0.25</v>
      </c>
      <c r="H73" s="994">
        <v>-0.5</v>
      </c>
      <c r="K73" s="104"/>
      <c r="L73" s="104"/>
      <c r="M73" s="104"/>
      <c r="N73" s="104"/>
      <c r="O73" s="104"/>
      <c r="P73" s="104"/>
      <c r="Q73" s="104"/>
    </row>
    <row r="74" spans="1:17">
      <c r="A74" s="1813"/>
      <c r="B74" s="1622" t="s">
        <v>539</v>
      </c>
      <c r="C74" s="996">
        <v>-1</v>
      </c>
      <c r="D74" s="996">
        <v>-1</v>
      </c>
      <c r="E74" s="996">
        <v>-1</v>
      </c>
      <c r="F74" s="996">
        <v>-1</v>
      </c>
      <c r="G74" s="996">
        <v>-1</v>
      </c>
      <c r="H74" s="958">
        <v>-1</v>
      </c>
      <c r="K74" s="104"/>
      <c r="L74" s="104"/>
      <c r="M74" s="104"/>
      <c r="N74" s="104"/>
      <c r="O74" s="104"/>
      <c r="P74" s="104"/>
      <c r="Q74" s="104"/>
    </row>
    <row r="75" spans="1:17">
      <c r="A75" s="1805"/>
      <c r="B75" s="1624" t="s">
        <v>778</v>
      </c>
      <c r="C75" s="997">
        <v>-0.25</v>
      </c>
      <c r="D75" s="997">
        <v>-0.25</v>
      </c>
      <c r="E75" s="997">
        <v>-0.25</v>
      </c>
      <c r="F75" s="997">
        <v>-0.25</v>
      </c>
      <c r="G75" s="997">
        <v>-0.25</v>
      </c>
      <c r="H75" s="998">
        <v>-0.25</v>
      </c>
      <c r="K75" s="104"/>
      <c r="O75" s="104"/>
      <c r="P75" s="104"/>
      <c r="Q75" s="104"/>
    </row>
    <row r="76" spans="1:17">
      <c r="A76" s="547" t="s">
        <v>152</v>
      </c>
      <c r="B76" s="1033" t="s">
        <v>153</v>
      </c>
      <c r="C76" s="997">
        <v>0</v>
      </c>
      <c r="D76" s="997">
        <v>0</v>
      </c>
      <c r="E76" s="997">
        <v>0</v>
      </c>
      <c r="F76" s="997">
        <v>0</v>
      </c>
      <c r="G76" s="997">
        <v>0</v>
      </c>
      <c r="H76" s="998">
        <v>-0.25</v>
      </c>
      <c r="K76" s="104"/>
      <c r="O76" s="104"/>
      <c r="P76" s="104"/>
      <c r="Q76" s="104"/>
    </row>
  </sheetData>
  <mergeCells count="16">
    <mergeCell ref="C2:J2"/>
    <mergeCell ref="B7:D7"/>
    <mergeCell ref="F7:G7"/>
    <mergeCell ref="H7:I7"/>
    <mergeCell ref="F17:H17"/>
    <mergeCell ref="A73:A75"/>
    <mergeCell ref="L7:N7"/>
    <mergeCell ref="F18:H18"/>
    <mergeCell ref="A41:A43"/>
    <mergeCell ref="A50:A54"/>
    <mergeCell ref="A56:A58"/>
    <mergeCell ref="A44:A45"/>
    <mergeCell ref="A59:A60"/>
    <mergeCell ref="F20:H20"/>
    <mergeCell ref="F21:H21"/>
    <mergeCell ref="A61:A66"/>
  </mergeCells>
  <dataValidations count="5">
    <dataValidation type="list" allowBlank="1" showInputMessage="1" showErrorMessage="1" sqref="M11" xr:uid="{F87A0559-9B26-439B-9731-682026EE6FB7}">
      <formula1>$B$8:$D$8</formula1>
    </dataValidation>
    <dataValidation type="list" allowBlank="1" showInputMessage="1" showErrorMessage="1" sqref="M12" xr:uid="{F6B12128-95FD-4E93-982B-01E6BD9A0DB4}">
      <formula1>$A$9:$A$37</formula1>
    </dataValidation>
    <dataValidation type="list" allowBlank="1" showInputMessage="1" showErrorMessage="1" sqref="M13" xr:uid="{B315A3A3-A377-40D6-B0D0-1FBA47CD7262}">
      <formula1>$B$41:$H$41</formula1>
    </dataValidation>
    <dataValidation type="list" allowBlank="1" showInputMessage="1" showErrorMessage="1" sqref="M14" xr:uid="{D7B4F814-028E-4E81-B1C0-F2447176C342}">
      <formula1>$B$41:$B$43</formula1>
    </dataValidation>
    <dataValidation type="list" allowBlank="1" showInputMessage="1" showErrorMessage="1" sqref="M27" xr:uid="{D8795392-23D2-4470-894A-37B46D9186A1}">
      <formula1>$F$32:$F$33</formula1>
    </dataValidation>
  </dataValidations>
  <pageMargins left="0.7" right="0.7" top="0.75" bottom="0.75" header="0.3" footer="0.3"/>
  <pageSetup scale="4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27695968-4E32-4BB1-B30F-8C276C839DDF}">
          <x14:formula1>
            <xm:f>margins!$D$146:$D$147</xm:f>
          </x14:formula1>
          <xm:sqref>M24</xm:sqref>
        </x14:dataValidation>
        <x14:dataValidation type="list" allowBlank="1" showInputMessage="1" showErrorMessage="1" xr:uid="{2928F660-0D7D-440C-958B-E7C188A04613}">
          <x14:formula1>
            <xm:f>margins!$D$143:$D$144</xm:f>
          </x14:formula1>
          <xm:sqref>M23</xm:sqref>
        </x14:dataValidation>
        <x14:dataValidation type="list" allowBlank="1" showInputMessage="1" showErrorMessage="1" xr:uid="{513A1E4F-B0C0-42D7-8581-A4CEE17869E1}">
          <x14:formula1>
            <xm:f>margins!$D$110:$D$112</xm:f>
          </x14:formula1>
          <xm:sqref>M15</xm:sqref>
        </x14:dataValidation>
        <x14:dataValidation type="list" allowBlank="1" showInputMessage="1" showErrorMessage="1" xr:uid="{A8B5B219-2734-47CE-947F-7647CD3861F5}">
          <x14:formula1>
            <xm:f>margins!$D$114:$D$119</xm:f>
          </x14:formula1>
          <xm:sqref>M16</xm:sqref>
        </x14:dataValidation>
        <x14:dataValidation type="list" allowBlank="1" showInputMessage="1" showErrorMessage="1" xr:uid="{B50283C8-635F-46AE-9D0C-C1F54888EDE4}">
          <x14:formula1>
            <xm:f>margins!$D$121:$D$122</xm:f>
          </x14:formula1>
          <xm:sqref>M17</xm:sqref>
        </x14:dataValidation>
        <x14:dataValidation type="list" allowBlank="1" showInputMessage="1" showErrorMessage="1" xr:uid="{BB96CC5E-1FC2-49A3-A1CC-B16E782C248D}">
          <x14:formula1>
            <xm:f>margins!$D$124:$D$127</xm:f>
          </x14:formula1>
          <xm:sqref>M18</xm:sqref>
        </x14:dataValidation>
        <x14:dataValidation type="list" allowBlank="1" showInputMessage="1" showErrorMessage="1" xr:uid="{B6A85BE7-C18D-4142-B517-4BC33A1F8BAB}">
          <x14:formula1>
            <xm:f>margins!$D$129:$D$130</xm:f>
          </x14:formula1>
          <xm:sqref>M19</xm:sqref>
        </x14:dataValidation>
        <x14:dataValidation type="list" allowBlank="1" showInputMessage="1" showErrorMessage="1" xr:uid="{C210363C-A6F3-4405-B184-BD953D292F08}">
          <x14:formula1>
            <xm:f>margins!$D$132:$D$133</xm:f>
          </x14:formula1>
          <xm:sqref>M20</xm:sqref>
        </x14:dataValidation>
        <x14:dataValidation type="list" allowBlank="1" showInputMessage="1" showErrorMessage="1" xr:uid="{0A4B9F4D-3F10-4C23-AF9D-A8B5B62340B1}">
          <x14:formula1>
            <xm:f>margins!$D$135:$D$141</xm:f>
          </x14:formula1>
          <xm:sqref>M21:M22</xm:sqref>
        </x14:dataValidation>
        <x14:dataValidation type="list" allowBlank="1" showInputMessage="1" showErrorMessage="1" xr:uid="{6AD98818-423D-4EBF-86F7-07B433C6F531}">
          <x14:formula1>
            <xm:f>margins!$D$149:$D$150</xm:f>
          </x14:formula1>
          <xm:sqref>M25</xm:sqref>
        </x14:dataValidation>
        <x14:dataValidation type="list" allowBlank="1" showInputMessage="1" showErrorMessage="1" xr:uid="{CB0B71CC-4872-4DD2-86DD-1967D501B5CE}">
          <x14:formula1>
            <xm:f>margins!$D$152:$D$153</xm:f>
          </x14:formula1>
          <xm:sqref>M26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E5E23-1A94-4989-B450-2BAC54E1B807}">
  <sheetPr codeName="Sheet12"/>
  <dimension ref="A1:Q77"/>
  <sheetViews>
    <sheetView showWhiteSpace="0" view="pageLayout" topLeftCell="A5" zoomScaleNormal="130" workbookViewId="0">
      <selection activeCell="S18" sqref="S18"/>
    </sheetView>
  </sheetViews>
  <sheetFormatPr defaultColWidth="9" defaultRowHeight="14.25"/>
  <cols>
    <col min="1" max="1" width="3.28515625" style="381" customWidth="1"/>
    <col min="2" max="2" width="2" style="381" customWidth="1"/>
    <col min="3" max="4" width="8.28515625" style="381" customWidth="1"/>
    <col min="5" max="5" width="10" style="381" customWidth="1"/>
    <col min="6" max="7" width="8.28515625" style="381" customWidth="1"/>
    <col min="8" max="8" width="3.5703125" style="381" customWidth="1"/>
    <col min="9" max="9" width="2" style="381" customWidth="1"/>
    <col min="10" max="10" width="7" style="381" customWidth="1"/>
    <col min="11" max="12" width="8.28515625" style="381" customWidth="1"/>
    <col min="13" max="13" width="8.5703125" style="381" customWidth="1"/>
    <col min="14" max="14" width="8.28515625" style="381" customWidth="1"/>
    <col min="15" max="15" width="2" style="381" customWidth="1"/>
    <col min="16" max="16" width="3.28515625" style="381" customWidth="1"/>
    <col min="17" max="256" width="9" style="381"/>
    <col min="257" max="257" width="3.28515625" style="381" customWidth="1"/>
    <col min="258" max="258" width="2" style="381" customWidth="1"/>
    <col min="259" max="263" width="8.28515625" style="381" customWidth="1"/>
    <col min="264" max="264" width="3.28515625" style="381" customWidth="1"/>
    <col min="265" max="265" width="2" style="381" customWidth="1"/>
    <col min="266" max="266" width="7" style="381" customWidth="1"/>
    <col min="267" max="268" width="8.28515625" style="381" customWidth="1"/>
    <col min="269" max="269" width="8.5703125" style="381" customWidth="1"/>
    <col min="270" max="270" width="8.28515625" style="381" customWidth="1"/>
    <col min="271" max="271" width="2" style="381" customWidth="1"/>
    <col min="272" max="272" width="3.28515625" style="381" customWidth="1"/>
    <col min="273" max="512" width="9" style="381"/>
    <col min="513" max="513" width="3.28515625" style="381" customWidth="1"/>
    <col min="514" max="514" width="2" style="381" customWidth="1"/>
    <col min="515" max="519" width="8.28515625" style="381" customWidth="1"/>
    <col min="520" max="520" width="3.28515625" style="381" customWidth="1"/>
    <col min="521" max="521" width="2" style="381" customWidth="1"/>
    <col min="522" max="522" width="7" style="381" customWidth="1"/>
    <col min="523" max="524" width="8.28515625" style="381" customWidth="1"/>
    <col min="525" max="525" width="8.5703125" style="381" customWidth="1"/>
    <col min="526" max="526" width="8.28515625" style="381" customWidth="1"/>
    <col min="527" max="527" width="2" style="381" customWidth="1"/>
    <col min="528" max="528" width="3.28515625" style="381" customWidth="1"/>
    <col min="529" max="768" width="9" style="381"/>
    <col min="769" max="769" width="3.28515625" style="381" customWidth="1"/>
    <col min="770" max="770" width="2" style="381" customWidth="1"/>
    <col min="771" max="775" width="8.28515625" style="381" customWidth="1"/>
    <col min="776" max="776" width="3.28515625" style="381" customWidth="1"/>
    <col min="777" max="777" width="2" style="381" customWidth="1"/>
    <col min="778" max="778" width="7" style="381" customWidth="1"/>
    <col min="779" max="780" width="8.28515625" style="381" customWidth="1"/>
    <col min="781" max="781" width="8.5703125" style="381" customWidth="1"/>
    <col min="782" max="782" width="8.28515625" style="381" customWidth="1"/>
    <col min="783" max="783" width="2" style="381" customWidth="1"/>
    <col min="784" max="784" width="3.28515625" style="381" customWidth="1"/>
    <col min="785" max="1024" width="9" style="381"/>
    <col min="1025" max="1025" width="3.28515625" style="381" customWidth="1"/>
    <col min="1026" max="1026" width="2" style="381" customWidth="1"/>
    <col min="1027" max="1031" width="8.28515625" style="381" customWidth="1"/>
    <col min="1032" max="1032" width="3.28515625" style="381" customWidth="1"/>
    <col min="1033" max="1033" width="2" style="381" customWidth="1"/>
    <col min="1034" max="1034" width="7" style="381" customWidth="1"/>
    <col min="1035" max="1036" width="8.28515625" style="381" customWidth="1"/>
    <col min="1037" max="1037" width="8.5703125" style="381" customWidth="1"/>
    <col min="1038" max="1038" width="8.28515625" style="381" customWidth="1"/>
    <col min="1039" max="1039" width="2" style="381" customWidth="1"/>
    <col min="1040" max="1040" width="3.28515625" style="381" customWidth="1"/>
    <col min="1041" max="1280" width="9" style="381"/>
    <col min="1281" max="1281" width="3.28515625" style="381" customWidth="1"/>
    <col min="1282" max="1282" width="2" style="381" customWidth="1"/>
    <col min="1283" max="1287" width="8.28515625" style="381" customWidth="1"/>
    <col min="1288" max="1288" width="3.28515625" style="381" customWidth="1"/>
    <col min="1289" max="1289" width="2" style="381" customWidth="1"/>
    <col min="1290" max="1290" width="7" style="381" customWidth="1"/>
    <col min="1291" max="1292" width="8.28515625" style="381" customWidth="1"/>
    <col min="1293" max="1293" width="8.5703125" style="381" customWidth="1"/>
    <col min="1294" max="1294" width="8.28515625" style="381" customWidth="1"/>
    <col min="1295" max="1295" width="2" style="381" customWidth="1"/>
    <col min="1296" max="1296" width="3.28515625" style="381" customWidth="1"/>
    <col min="1297" max="1536" width="9" style="381"/>
    <col min="1537" max="1537" width="3.28515625" style="381" customWidth="1"/>
    <col min="1538" max="1538" width="2" style="381" customWidth="1"/>
    <col min="1539" max="1543" width="8.28515625" style="381" customWidth="1"/>
    <col min="1544" max="1544" width="3.28515625" style="381" customWidth="1"/>
    <col min="1545" max="1545" width="2" style="381" customWidth="1"/>
    <col min="1546" max="1546" width="7" style="381" customWidth="1"/>
    <col min="1547" max="1548" width="8.28515625" style="381" customWidth="1"/>
    <col min="1549" max="1549" width="8.5703125" style="381" customWidth="1"/>
    <col min="1550" max="1550" width="8.28515625" style="381" customWidth="1"/>
    <col min="1551" max="1551" width="2" style="381" customWidth="1"/>
    <col min="1552" max="1552" width="3.28515625" style="381" customWidth="1"/>
    <col min="1553" max="1792" width="9" style="381"/>
    <col min="1793" max="1793" width="3.28515625" style="381" customWidth="1"/>
    <col min="1794" max="1794" width="2" style="381" customWidth="1"/>
    <col min="1795" max="1799" width="8.28515625" style="381" customWidth="1"/>
    <col min="1800" max="1800" width="3.28515625" style="381" customWidth="1"/>
    <col min="1801" max="1801" width="2" style="381" customWidth="1"/>
    <col min="1802" max="1802" width="7" style="381" customWidth="1"/>
    <col min="1803" max="1804" width="8.28515625" style="381" customWidth="1"/>
    <col min="1805" max="1805" width="8.5703125" style="381" customWidth="1"/>
    <col min="1806" max="1806" width="8.28515625" style="381" customWidth="1"/>
    <col min="1807" max="1807" width="2" style="381" customWidth="1"/>
    <col min="1808" max="1808" width="3.28515625" style="381" customWidth="1"/>
    <col min="1809" max="2048" width="9" style="381"/>
    <col min="2049" max="2049" width="3.28515625" style="381" customWidth="1"/>
    <col min="2050" max="2050" width="2" style="381" customWidth="1"/>
    <col min="2051" max="2055" width="8.28515625" style="381" customWidth="1"/>
    <col min="2056" max="2056" width="3.28515625" style="381" customWidth="1"/>
    <col min="2057" max="2057" width="2" style="381" customWidth="1"/>
    <col min="2058" max="2058" width="7" style="381" customWidth="1"/>
    <col min="2059" max="2060" width="8.28515625" style="381" customWidth="1"/>
    <col min="2061" max="2061" width="8.5703125" style="381" customWidth="1"/>
    <col min="2062" max="2062" width="8.28515625" style="381" customWidth="1"/>
    <col min="2063" max="2063" width="2" style="381" customWidth="1"/>
    <col min="2064" max="2064" width="3.28515625" style="381" customWidth="1"/>
    <col min="2065" max="2304" width="9" style="381"/>
    <col min="2305" max="2305" width="3.28515625" style="381" customWidth="1"/>
    <col min="2306" max="2306" width="2" style="381" customWidth="1"/>
    <col min="2307" max="2311" width="8.28515625" style="381" customWidth="1"/>
    <col min="2312" max="2312" width="3.28515625" style="381" customWidth="1"/>
    <col min="2313" max="2313" width="2" style="381" customWidth="1"/>
    <col min="2314" max="2314" width="7" style="381" customWidth="1"/>
    <col min="2315" max="2316" width="8.28515625" style="381" customWidth="1"/>
    <col min="2317" max="2317" width="8.5703125" style="381" customWidth="1"/>
    <col min="2318" max="2318" width="8.28515625" style="381" customWidth="1"/>
    <col min="2319" max="2319" width="2" style="381" customWidth="1"/>
    <col min="2320" max="2320" width="3.28515625" style="381" customWidth="1"/>
    <col min="2321" max="2560" width="9" style="381"/>
    <col min="2561" max="2561" width="3.28515625" style="381" customWidth="1"/>
    <col min="2562" max="2562" width="2" style="381" customWidth="1"/>
    <col min="2563" max="2567" width="8.28515625" style="381" customWidth="1"/>
    <col min="2568" max="2568" width="3.28515625" style="381" customWidth="1"/>
    <col min="2569" max="2569" width="2" style="381" customWidth="1"/>
    <col min="2570" max="2570" width="7" style="381" customWidth="1"/>
    <col min="2571" max="2572" width="8.28515625" style="381" customWidth="1"/>
    <col min="2573" max="2573" width="8.5703125" style="381" customWidth="1"/>
    <col min="2574" max="2574" width="8.28515625" style="381" customWidth="1"/>
    <col min="2575" max="2575" width="2" style="381" customWidth="1"/>
    <col min="2576" max="2576" width="3.28515625" style="381" customWidth="1"/>
    <col min="2577" max="2816" width="9" style="381"/>
    <col min="2817" max="2817" width="3.28515625" style="381" customWidth="1"/>
    <col min="2818" max="2818" width="2" style="381" customWidth="1"/>
    <col min="2819" max="2823" width="8.28515625" style="381" customWidth="1"/>
    <col min="2824" max="2824" width="3.28515625" style="381" customWidth="1"/>
    <col min="2825" max="2825" width="2" style="381" customWidth="1"/>
    <col min="2826" max="2826" width="7" style="381" customWidth="1"/>
    <col min="2827" max="2828" width="8.28515625" style="381" customWidth="1"/>
    <col min="2829" max="2829" width="8.5703125" style="381" customWidth="1"/>
    <col min="2830" max="2830" width="8.28515625" style="381" customWidth="1"/>
    <col min="2831" max="2831" width="2" style="381" customWidth="1"/>
    <col min="2832" max="2832" width="3.28515625" style="381" customWidth="1"/>
    <col min="2833" max="3072" width="9" style="381"/>
    <col min="3073" max="3073" width="3.28515625" style="381" customWidth="1"/>
    <col min="3074" max="3074" width="2" style="381" customWidth="1"/>
    <col min="3075" max="3079" width="8.28515625" style="381" customWidth="1"/>
    <col min="3080" max="3080" width="3.28515625" style="381" customWidth="1"/>
    <col min="3081" max="3081" width="2" style="381" customWidth="1"/>
    <col min="3082" max="3082" width="7" style="381" customWidth="1"/>
    <col min="3083" max="3084" width="8.28515625" style="381" customWidth="1"/>
    <col min="3085" max="3085" width="8.5703125" style="381" customWidth="1"/>
    <col min="3086" max="3086" width="8.28515625" style="381" customWidth="1"/>
    <col min="3087" max="3087" width="2" style="381" customWidth="1"/>
    <col min="3088" max="3088" width="3.28515625" style="381" customWidth="1"/>
    <col min="3089" max="3328" width="9" style="381"/>
    <col min="3329" max="3329" width="3.28515625" style="381" customWidth="1"/>
    <col min="3330" max="3330" width="2" style="381" customWidth="1"/>
    <col min="3331" max="3335" width="8.28515625" style="381" customWidth="1"/>
    <col min="3336" max="3336" width="3.28515625" style="381" customWidth="1"/>
    <col min="3337" max="3337" width="2" style="381" customWidth="1"/>
    <col min="3338" max="3338" width="7" style="381" customWidth="1"/>
    <col min="3339" max="3340" width="8.28515625" style="381" customWidth="1"/>
    <col min="3341" max="3341" width="8.5703125" style="381" customWidth="1"/>
    <col min="3342" max="3342" width="8.28515625" style="381" customWidth="1"/>
    <col min="3343" max="3343" width="2" style="381" customWidth="1"/>
    <col min="3344" max="3344" width="3.28515625" style="381" customWidth="1"/>
    <col min="3345" max="3584" width="9" style="381"/>
    <col min="3585" max="3585" width="3.28515625" style="381" customWidth="1"/>
    <col min="3586" max="3586" width="2" style="381" customWidth="1"/>
    <col min="3587" max="3591" width="8.28515625" style="381" customWidth="1"/>
    <col min="3592" max="3592" width="3.28515625" style="381" customWidth="1"/>
    <col min="3593" max="3593" width="2" style="381" customWidth="1"/>
    <col min="3594" max="3594" width="7" style="381" customWidth="1"/>
    <col min="3595" max="3596" width="8.28515625" style="381" customWidth="1"/>
    <col min="3597" max="3597" width="8.5703125" style="381" customWidth="1"/>
    <col min="3598" max="3598" width="8.28515625" style="381" customWidth="1"/>
    <col min="3599" max="3599" width="2" style="381" customWidth="1"/>
    <col min="3600" max="3600" width="3.28515625" style="381" customWidth="1"/>
    <col min="3601" max="3840" width="9" style="381"/>
    <col min="3841" max="3841" width="3.28515625" style="381" customWidth="1"/>
    <col min="3842" max="3842" width="2" style="381" customWidth="1"/>
    <col min="3843" max="3847" width="8.28515625" style="381" customWidth="1"/>
    <col min="3848" max="3848" width="3.28515625" style="381" customWidth="1"/>
    <col min="3849" max="3849" width="2" style="381" customWidth="1"/>
    <col min="3850" max="3850" width="7" style="381" customWidth="1"/>
    <col min="3851" max="3852" width="8.28515625" style="381" customWidth="1"/>
    <col min="3853" max="3853" width="8.5703125" style="381" customWidth="1"/>
    <col min="3854" max="3854" width="8.28515625" style="381" customWidth="1"/>
    <col min="3855" max="3855" width="2" style="381" customWidth="1"/>
    <col min="3856" max="3856" width="3.28515625" style="381" customWidth="1"/>
    <col min="3857" max="4096" width="9" style="381"/>
    <col min="4097" max="4097" width="3.28515625" style="381" customWidth="1"/>
    <col min="4098" max="4098" width="2" style="381" customWidth="1"/>
    <col min="4099" max="4103" width="8.28515625" style="381" customWidth="1"/>
    <col min="4104" max="4104" width="3.28515625" style="381" customWidth="1"/>
    <col min="4105" max="4105" width="2" style="381" customWidth="1"/>
    <col min="4106" max="4106" width="7" style="381" customWidth="1"/>
    <col min="4107" max="4108" width="8.28515625" style="381" customWidth="1"/>
    <col min="4109" max="4109" width="8.5703125" style="381" customWidth="1"/>
    <col min="4110" max="4110" width="8.28515625" style="381" customWidth="1"/>
    <col min="4111" max="4111" width="2" style="381" customWidth="1"/>
    <col min="4112" max="4112" width="3.28515625" style="381" customWidth="1"/>
    <col min="4113" max="4352" width="9" style="381"/>
    <col min="4353" max="4353" width="3.28515625" style="381" customWidth="1"/>
    <col min="4354" max="4354" width="2" style="381" customWidth="1"/>
    <col min="4355" max="4359" width="8.28515625" style="381" customWidth="1"/>
    <col min="4360" max="4360" width="3.28515625" style="381" customWidth="1"/>
    <col min="4361" max="4361" width="2" style="381" customWidth="1"/>
    <col min="4362" max="4362" width="7" style="381" customWidth="1"/>
    <col min="4363" max="4364" width="8.28515625" style="381" customWidth="1"/>
    <col min="4365" max="4365" width="8.5703125" style="381" customWidth="1"/>
    <col min="4366" max="4366" width="8.28515625" style="381" customWidth="1"/>
    <col min="4367" max="4367" width="2" style="381" customWidth="1"/>
    <col min="4368" max="4368" width="3.28515625" style="381" customWidth="1"/>
    <col min="4369" max="4608" width="9" style="381"/>
    <col min="4609" max="4609" width="3.28515625" style="381" customWidth="1"/>
    <col min="4610" max="4610" width="2" style="381" customWidth="1"/>
    <col min="4611" max="4615" width="8.28515625" style="381" customWidth="1"/>
    <col min="4616" max="4616" width="3.28515625" style="381" customWidth="1"/>
    <col min="4617" max="4617" width="2" style="381" customWidth="1"/>
    <col min="4618" max="4618" width="7" style="381" customWidth="1"/>
    <col min="4619" max="4620" width="8.28515625" style="381" customWidth="1"/>
    <col min="4621" max="4621" width="8.5703125" style="381" customWidth="1"/>
    <col min="4622" max="4622" width="8.28515625" style="381" customWidth="1"/>
    <col min="4623" max="4623" width="2" style="381" customWidth="1"/>
    <col min="4624" max="4624" width="3.28515625" style="381" customWidth="1"/>
    <col min="4625" max="4864" width="9" style="381"/>
    <col min="4865" max="4865" width="3.28515625" style="381" customWidth="1"/>
    <col min="4866" max="4866" width="2" style="381" customWidth="1"/>
    <col min="4867" max="4871" width="8.28515625" style="381" customWidth="1"/>
    <col min="4872" max="4872" width="3.28515625" style="381" customWidth="1"/>
    <col min="4873" max="4873" width="2" style="381" customWidth="1"/>
    <col min="4874" max="4874" width="7" style="381" customWidth="1"/>
    <col min="4875" max="4876" width="8.28515625" style="381" customWidth="1"/>
    <col min="4877" max="4877" width="8.5703125" style="381" customWidth="1"/>
    <col min="4878" max="4878" width="8.28515625" style="381" customWidth="1"/>
    <col min="4879" max="4879" width="2" style="381" customWidth="1"/>
    <col min="4880" max="4880" width="3.28515625" style="381" customWidth="1"/>
    <col min="4881" max="5120" width="9" style="381"/>
    <col min="5121" max="5121" width="3.28515625" style="381" customWidth="1"/>
    <col min="5122" max="5122" width="2" style="381" customWidth="1"/>
    <col min="5123" max="5127" width="8.28515625" style="381" customWidth="1"/>
    <col min="5128" max="5128" width="3.28515625" style="381" customWidth="1"/>
    <col min="5129" max="5129" width="2" style="381" customWidth="1"/>
    <col min="5130" max="5130" width="7" style="381" customWidth="1"/>
    <col min="5131" max="5132" width="8.28515625" style="381" customWidth="1"/>
    <col min="5133" max="5133" width="8.5703125" style="381" customWidth="1"/>
    <col min="5134" max="5134" width="8.28515625" style="381" customWidth="1"/>
    <col min="5135" max="5135" width="2" style="381" customWidth="1"/>
    <col min="5136" max="5136" width="3.28515625" style="381" customWidth="1"/>
    <col min="5137" max="5376" width="9" style="381"/>
    <col min="5377" max="5377" width="3.28515625" style="381" customWidth="1"/>
    <col min="5378" max="5378" width="2" style="381" customWidth="1"/>
    <col min="5379" max="5383" width="8.28515625" style="381" customWidth="1"/>
    <col min="5384" max="5384" width="3.28515625" style="381" customWidth="1"/>
    <col min="5385" max="5385" width="2" style="381" customWidth="1"/>
    <col min="5386" max="5386" width="7" style="381" customWidth="1"/>
    <col min="5387" max="5388" width="8.28515625" style="381" customWidth="1"/>
    <col min="5389" max="5389" width="8.5703125" style="381" customWidth="1"/>
    <col min="5390" max="5390" width="8.28515625" style="381" customWidth="1"/>
    <col min="5391" max="5391" width="2" style="381" customWidth="1"/>
    <col min="5392" max="5392" width="3.28515625" style="381" customWidth="1"/>
    <col min="5393" max="5632" width="9" style="381"/>
    <col min="5633" max="5633" width="3.28515625" style="381" customWidth="1"/>
    <col min="5634" max="5634" width="2" style="381" customWidth="1"/>
    <col min="5635" max="5639" width="8.28515625" style="381" customWidth="1"/>
    <col min="5640" max="5640" width="3.28515625" style="381" customWidth="1"/>
    <col min="5641" max="5641" width="2" style="381" customWidth="1"/>
    <col min="5642" max="5642" width="7" style="381" customWidth="1"/>
    <col min="5643" max="5644" width="8.28515625" style="381" customWidth="1"/>
    <col min="5645" max="5645" width="8.5703125" style="381" customWidth="1"/>
    <col min="5646" max="5646" width="8.28515625" style="381" customWidth="1"/>
    <col min="5647" max="5647" width="2" style="381" customWidth="1"/>
    <col min="5648" max="5648" width="3.28515625" style="381" customWidth="1"/>
    <col min="5649" max="5888" width="9" style="381"/>
    <col min="5889" max="5889" width="3.28515625" style="381" customWidth="1"/>
    <col min="5890" max="5890" width="2" style="381" customWidth="1"/>
    <col min="5891" max="5895" width="8.28515625" style="381" customWidth="1"/>
    <col min="5896" max="5896" width="3.28515625" style="381" customWidth="1"/>
    <col min="5897" max="5897" width="2" style="381" customWidth="1"/>
    <col min="5898" max="5898" width="7" style="381" customWidth="1"/>
    <col min="5899" max="5900" width="8.28515625" style="381" customWidth="1"/>
    <col min="5901" max="5901" width="8.5703125" style="381" customWidth="1"/>
    <col min="5902" max="5902" width="8.28515625" style="381" customWidth="1"/>
    <col min="5903" max="5903" width="2" style="381" customWidth="1"/>
    <col min="5904" max="5904" width="3.28515625" style="381" customWidth="1"/>
    <col min="5905" max="6144" width="9" style="381"/>
    <col min="6145" max="6145" width="3.28515625" style="381" customWidth="1"/>
    <col min="6146" max="6146" width="2" style="381" customWidth="1"/>
    <col min="6147" max="6151" width="8.28515625" style="381" customWidth="1"/>
    <col min="6152" max="6152" width="3.28515625" style="381" customWidth="1"/>
    <col min="6153" max="6153" width="2" style="381" customWidth="1"/>
    <col min="6154" max="6154" width="7" style="381" customWidth="1"/>
    <col min="6155" max="6156" width="8.28515625" style="381" customWidth="1"/>
    <col min="6157" max="6157" width="8.5703125" style="381" customWidth="1"/>
    <col min="6158" max="6158" width="8.28515625" style="381" customWidth="1"/>
    <col min="6159" max="6159" width="2" style="381" customWidth="1"/>
    <col min="6160" max="6160" width="3.28515625" style="381" customWidth="1"/>
    <col min="6161" max="6400" width="9" style="381"/>
    <col min="6401" max="6401" width="3.28515625" style="381" customWidth="1"/>
    <col min="6402" max="6402" width="2" style="381" customWidth="1"/>
    <col min="6403" max="6407" width="8.28515625" style="381" customWidth="1"/>
    <col min="6408" max="6408" width="3.28515625" style="381" customWidth="1"/>
    <col min="6409" max="6409" width="2" style="381" customWidth="1"/>
    <col min="6410" max="6410" width="7" style="381" customWidth="1"/>
    <col min="6411" max="6412" width="8.28515625" style="381" customWidth="1"/>
    <col min="6413" max="6413" width="8.5703125" style="381" customWidth="1"/>
    <col min="6414" max="6414" width="8.28515625" style="381" customWidth="1"/>
    <col min="6415" max="6415" width="2" style="381" customWidth="1"/>
    <col min="6416" max="6416" width="3.28515625" style="381" customWidth="1"/>
    <col min="6417" max="6656" width="9" style="381"/>
    <col min="6657" max="6657" width="3.28515625" style="381" customWidth="1"/>
    <col min="6658" max="6658" width="2" style="381" customWidth="1"/>
    <col min="6659" max="6663" width="8.28515625" style="381" customWidth="1"/>
    <col min="6664" max="6664" width="3.28515625" style="381" customWidth="1"/>
    <col min="6665" max="6665" width="2" style="381" customWidth="1"/>
    <col min="6666" max="6666" width="7" style="381" customWidth="1"/>
    <col min="6667" max="6668" width="8.28515625" style="381" customWidth="1"/>
    <col min="6669" max="6669" width="8.5703125" style="381" customWidth="1"/>
    <col min="6670" max="6670" width="8.28515625" style="381" customWidth="1"/>
    <col min="6671" max="6671" width="2" style="381" customWidth="1"/>
    <col min="6672" max="6672" width="3.28515625" style="381" customWidth="1"/>
    <col min="6673" max="6912" width="9" style="381"/>
    <col min="6913" max="6913" width="3.28515625" style="381" customWidth="1"/>
    <col min="6914" max="6914" width="2" style="381" customWidth="1"/>
    <col min="6915" max="6919" width="8.28515625" style="381" customWidth="1"/>
    <col min="6920" max="6920" width="3.28515625" style="381" customWidth="1"/>
    <col min="6921" max="6921" width="2" style="381" customWidth="1"/>
    <col min="6922" max="6922" width="7" style="381" customWidth="1"/>
    <col min="6923" max="6924" width="8.28515625" style="381" customWidth="1"/>
    <col min="6925" max="6925" width="8.5703125" style="381" customWidth="1"/>
    <col min="6926" max="6926" width="8.28515625" style="381" customWidth="1"/>
    <col min="6927" max="6927" width="2" style="381" customWidth="1"/>
    <col min="6928" max="6928" width="3.28515625" style="381" customWidth="1"/>
    <col min="6929" max="7168" width="9" style="381"/>
    <col min="7169" max="7169" width="3.28515625" style="381" customWidth="1"/>
    <col min="7170" max="7170" width="2" style="381" customWidth="1"/>
    <col min="7171" max="7175" width="8.28515625" style="381" customWidth="1"/>
    <col min="7176" max="7176" width="3.28515625" style="381" customWidth="1"/>
    <col min="7177" max="7177" width="2" style="381" customWidth="1"/>
    <col min="7178" max="7178" width="7" style="381" customWidth="1"/>
    <col min="7179" max="7180" width="8.28515625" style="381" customWidth="1"/>
    <col min="7181" max="7181" width="8.5703125" style="381" customWidth="1"/>
    <col min="7182" max="7182" width="8.28515625" style="381" customWidth="1"/>
    <col min="7183" max="7183" width="2" style="381" customWidth="1"/>
    <col min="7184" max="7184" width="3.28515625" style="381" customWidth="1"/>
    <col min="7185" max="7424" width="9" style="381"/>
    <col min="7425" max="7425" width="3.28515625" style="381" customWidth="1"/>
    <col min="7426" max="7426" width="2" style="381" customWidth="1"/>
    <col min="7427" max="7431" width="8.28515625" style="381" customWidth="1"/>
    <col min="7432" max="7432" width="3.28515625" style="381" customWidth="1"/>
    <col min="7433" max="7433" width="2" style="381" customWidth="1"/>
    <col min="7434" max="7434" width="7" style="381" customWidth="1"/>
    <col min="7435" max="7436" width="8.28515625" style="381" customWidth="1"/>
    <col min="7437" max="7437" width="8.5703125" style="381" customWidth="1"/>
    <col min="7438" max="7438" width="8.28515625" style="381" customWidth="1"/>
    <col min="7439" max="7439" width="2" style="381" customWidth="1"/>
    <col min="7440" max="7440" width="3.28515625" style="381" customWidth="1"/>
    <col min="7441" max="7680" width="9" style="381"/>
    <col min="7681" max="7681" width="3.28515625" style="381" customWidth="1"/>
    <col min="7682" max="7682" width="2" style="381" customWidth="1"/>
    <col min="7683" max="7687" width="8.28515625" style="381" customWidth="1"/>
    <col min="7688" max="7688" width="3.28515625" style="381" customWidth="1"/>
    <col min="7689" max="7689" width="2" style="381" customWidth="1"/>
    <col min="7690" max="7690" width="7" style="381" customWidth="1"/>
    <col min="7691" max="7692" width="8.28515625" style="381" customWidth="1"/>
    <col min="7693" max="7693" width="8.5703125" style="381" customWidth="1"/>
    <col min="7694" max="7694" width="8.28515625" style="381" customWidth="1"/>
    <col min="7695" max="7695" width="2" style="381" customWidth="1"/>
    <col min="7696" max="7696" width="3.28515625" style="381" customWidth="1"/>
    <col min="7697" max="7936" width="9" style="381"/>
    <col min="7937" max="7937" width="3.28515625" style="381" customWidth="1"/>
    <col min="7938" max="7938" width="2" style="381" customWidth="1"/>
    <col min="7939" max="7943" width="8.28515625" style="381" customWidth="1"/>
    <col min="7944" max="7944" width="3.28515625" style="381" customWidth="1"/>
    <col min="7945" max="7945" width="2" style="381" customWidth="1"/>
    <col min="7946" max="7946" width="7" style="381" customWidth="1"/>
    <col min="7947" max="7948" width="8.28515625" style="381" customWidth="1"/>
    <col min="7949" max="7949" width="8.5703125" style="381" customWidth="1"/>
    <col min="7950" max="7950" width="8.28515625" style="381" customWidth="1"/>
    <col min="7951" max="7951" width="2" style="381" customWidth="1"/>
    <col min="7952" max="7952" width="3.28515625" style="381" customWidth="1"/>
    <col min="7953" max="8192" width="9" style="381"/>
    <col min="8193" max="8193" width="3.28515625" style="381" customWidth="1"/>
    <col min="8194" max="8194" width="2" style="381" customWidth="1"/>
    <col min="8195" max="8199" width="8.28515625" style="381" customWidth="1"/>
    <col min="8200" max="8200" width="3.28515625" style="381" customWidth="1"/>
    <col min="8201" max="8201" width="2" style="381" customWidth="1"/>
    <col min="8202" max="8202" width="7" style="381" customWidth="1"/>
    <col min="8203" max="8204" width="8.28515625" style="381" customWidth="1"/>
    <col min="8205" max="8205" width="8.5703125" style="381" customWidth="1"/>
    <col min="8206" max="8206" width="8.28515625" style="381" customWidth="1"/>
    <col min="8207" max="8207" width="2" style="381" customWidth="1"/>
    <col min="8208" max="8208" width="3.28515625" style="381" customWidth="1"/>
    <col min="8209" max="8448" width="9" style="381"/>
    <col min="8449" max="8449" width="3.28515625" style="381" customWidth="1"/>
    <col min="8450" max="8450" width="2" style="381" customWidth="1"/>
    <col min="8451" max="8455" width="8.28515625" style="381" customWidth="1"/>
    <col min="8456" max="8456" width="3.28515625" style="381" customWidth="1"/>
    <col min="8457" max="8457" width="2" style="381" customWidth="1"/>
    <col min="8458" max="8458" width="7" style="381" customWidth="1"/>
    <col min="8459" max="8460" width="8.28515625" style="381" customWidth="1"/>
    <col min="8461" max="8461" width="8.5703125" style="381" customWidth="1"/>
    <col min="8462" max="8462" width="8.28515625" style="381" customWidth="1"/>
    <col min="8463" max="8463" width="2" style="381" customWidth="1"/>
    <col min="8464" max="8464" width="3.28515625" style="381" customWidth="1"/>
    <col min="8465" max="8704" width="9" style="381"/>
    <col min="8705" max="8705" width="3.28515625" style="381" customWidth="1"/>
    <col min="8706" max="8706" width="2" style="381" customWidth="1"/>
    <col min="8707" max="8711" width="8.28515625" style="381" customWidth="1"/>
    <col min="8712" max="8712" width="3.28515625" style="381" customWidth="1"/>
    <col min="8713" max="8713" width="2" style="381" customWidth="1"/>
    <col min="8714" max="8714" width="7" style="381" customWidth="1"/>
    <col min="8715" max="8716" width="8.28515625" style="381" customWidth="1"/>
    <col min="8717" max="8717" width="8.5703125" style="381" customWidth="1"/>
    <col min="8718" max="8718" width="8.28515625" style="381" customWidth="1"/>
    <col min="8719" max="8719" width="2" style="381" customWidth="1"/>
    <col min="8720" max="8720" width="3.28515625" style="381" customWidth="1"/>
    <col min="8721" max="8960" width="9" style="381"/>
    <col min="8961" max="8961" width="3.28515625" style="381" customWidth="1"/>
    <col min="8962" max="8962" width="2" style="381" customWidth="1"/>
    <col min="8963" max="8967" width="8.28515625" style="381" customWidth="1"/>
    <col min="8968" max="8968" width="3.28515625" style="381" customWidth="1"/>
    <col min="8969" max="8969" width="2" style="381" customWidth="1"/>
    <col min="8970" max="8970" width="7" style="381" customWidth="1"/>
    <col min="8971" max="8972" width="8.28515625" style="381" customWidth="1"/>
    <col min="8973" max="8973" width="8.5703125" style="381" customWidth="1"/>
    <col min="8974" max="8974" width="8.28515625" style="381" customWidth="1"/>
    <col min="8975" max="8975" width="2" style="381" customWidth="1"/>
    <col min="8976" max="8976" width="3.28515625" style="381" customWidth="1"/>
    <col min="8977" max="9216" width="9" style="381"/>
    <col min="9217" max="9217" width="3.28515625" style="381" customWidth="1"/>
    <col min="9218" max="9218" width="2" style="381" customWidth="1"/>
    <col min="9219" max="9223" width="8.28515625" style="381" customWidth="1"/>
    <col min="9224" max="9224" width="3.28515625" style="381" customWidth="1"/>
    <col min="9225" max="9225" width="2" style="381" customWidth="1"/>
    <col min="9226" max="9226" width="7" style="381" customWidth="1"/>
    <col min="9227" max="9228" width="8.28515625" style="381" customWidth="1"/>
    <col min="9229" max="9229" width="8.5703125" style="381" customWidth="1"/>
    <col min="9230" max="9230" width="8.28515625" style="381" customWidth="1"/>
    <col min="9231" max="9231" width="2" style="381" customWidth="1"/>
    <col min="9232" max="9232" width="3.28515625" style="381" customWidth="1"/>
    <col min="9233" max="9472" width="9" style="381"/>
    <col min="9473" max="9473" width="3.28515625" style="381" customWidth="1"/>
    <col min="9474" max="9474" width="2" style="381" customWidth="1"/>
    <col min="9475" max="9479" width="8.28515625" style="381" customWidth="1"/>
    <col min="9480" max="9480" width="3.28515625" style="381" customWidth="1"/>
    <col min="9481" max="9481" width="2" style="381" customWidth="1"/>
    <col min="9482" max="9482" width="7" style="381" customWidth="1"/>
    <col min="9483" max="9484" width="8.28515625" style="381" customWidth="1"/>
    <col min="9485" max="9485" width="8.5703125" style="381" customWidth="1"/>
    <col min="9486" max="9486" width="8.28515625" style="381" customWidth="1"/>
    <col min="9487" max="9487" width="2" style="381" customWidth="1"/>
    <col min="9488" max="9488" width="3.28515625" style="381" customWidth="1"/>
    <col min="9489" max="9728" width="9" style="381"/>
    <col min="9729" max="9729" width="3.28515625" style="381" customWidth="1"/>
    <col min="9730" max="9730" width="2" style="381" customWidth="1"/>
    <col min="9731" max="9735" width="8.28515625" style="381" customWidth="1"/>
    <col min="9736" max="9736" width="3.28515625" style="381" customWidth="1"/>
    <col min="9737" max="9737" width="2" style="381" customWidth="1"/>
    <col min="9738" max="9738" width="7" style="381" customWidth="1"/>
    <col min="9739" max="9740" width="8.28515625" style="381" customWidth="1"/>
    <col min="9741" max="9741" width="8.5703125" style="381" customWidth="1"/>
    <col min="9742" max="9742" width="8.28515625" style="381" customWidth="1"/>
    <col min="9743" max="9743" width="2" style="381" customWidth="1"/>
    <col min="9744" max="9744" width="3.28515625" style="381" customWidth="1"/>
    <col min="9745" max="9984" width="9" style="381"/>
    <col min="9985" max="9985" width="3.28515625" style="381" customWidth="1"/>
    <col min="9986" max="9986" width="2" style="381" customWidth="1"/>
    <col min="9987" max="9991" width="8.28515625" style="381" customWidth="1"/>
    <col min="9992" max="9992" width="3.28515625" style="381" customWidth="1"/>
    <col min="9993" max="9993" width="2" style="381" customWidth="1"/>
    <col min="9994" max="9994" width="7" style="381" customWidth="1"/>
    <col min="9995" max="9996" width="8.28515625" style="381" customWidth="1"/>
    <col min="9997" max="9997" width="8.5703125" style="381" customWidth="1"/>
    <col min="9998" max="9998" width="8.28515625" style="381" customWidth="1"/>
    <col min="9999" max="9999" width="2" style="381" customWidth="1"/>
    <col min="10000" max="10000" width="3.28515625" style="381" customWidth="1"/>
    <col min="10001" max="10240" width="9" style="381"/>
    <col min="10241" max="10241" width="3.28515625" style="381" customWidth="1"/>
    <col min="10242" max="10242" width="2" style="381" customWidth="1"/>
    <col min="10243" max="10247" width="8.28515625" style="381" customWidth="1"/>
    <col min="10248" max="10248" width="3.28515625" style="381" customWidth="1"/>
    <col min="10249" max="10249" width="2" style="381" customWidth="1"/>
    <col min="10250" max="10250" width="7" style="381" customWidth="1"/>
    <col min="10251" max="10252" width="8.28515625" style="381" customWidth="1"/>
    <col min="10253" max="10253" width="8.5703125" style="381" customWidth="1"/>
    <col min="10254" max="10254" width="8.28515625" style="381" customWidth="1"/>
    <col min="10255" max="10255" width="2" style="381" customWidth="1"/>
    <col min="10256" max="10256" width="3.28515625" style="381" customWidth="1"/>
    <col min="10257" max="10496" width="9" style="381"/>
    <col min="10497" max="10497" width="3.28515625" style="381" customWidth="1"/>
    <col min="10498" max="10498" width="2" style="381" customWidth="1"/>
    <col min="10499" max="10503" width="8.28515625" style="381" customWidth="1"/>
    <col min="10504" max="10504" width="3.28515625" style="381" customWidth="1"/>
    <col min="10505" max="10505" width="2" style="381" customWidth="1"/>
    <col min="10506" max="10506" width="7" style="381" customWidth="1"/>
    <col min="10507" max="10508" width="8.28515625" style="381" customWidth="1"/>
    <col min="10509" max="10509" width="8.5703125" style="381" customWidth="1"/>
    <col min="10510" max="10510" width="8.28515625" style="381" customWidth="1"/>
    <col min="10511" max="10511" width="2" style="381" customWidth="1"/>
    <col min="10512" max="10512" width="3.28515625" style="381" customWidth="1"/>
    <col min="10513" max="10752" width="9" style="381"/>
    <col min="10753" max="10753" width="3.28515625" style="381" customWidth="1"/>
    <col min="10754" max="10754" width="2" style="381" customWidth="1"/>
    <col min="10755" max="10759" width="8.28515625" style="381" customWidth="1"/>
    <col min="10760" max="10760" width="3.28515625" style="381" customWidth="1"/>
    <col min="10761" max="10761" width="2" style="381" customWidth="1"/>
    <col min="10762" max="10762" width="7" style="381" customWidth="1"/>
    <col min="10763" max="10764" width="8.28515625" style="381" customWidth="1"/>
    <col min="10765" max="10765" width="8.5703125" style="381" customWidth="1"/>
    <col min="10766" max="10766" width="8.28515625" style="381" customWidth="1"/>
    <col min="10767" max="10767" width="2" style="381" customWidth="1"/>
    <col min="10768" max="10768" width="3.28515625" style="381" customWidth="1"/>
    <col min="10769" max="11008" width="9" style="381"/>
    <col min="11009" max="11009" width="3.28515625" style="381" customWidth="1"/>
    <col min="11010" max="11010" width="2" style="381" customWidth="1"/>
    <col min="11011" max="11015" width="8.28515625" style="381" customWidth="1"/>
    <col min="11016" max="11016" width="3.28515625" style="381" customWidth="1"/>
    <col min="11017" max="11017" width="2" style="381" customWidth="1"/>
    <col min="11018" max="11018" width="7" style="381" customWidth="1"/>
    <col min="11019" max="11020" width="8.28515625" style="381" customWidth="1"/>
    <col min="11021" max="11021" width="8.5703125" style="381" customWidth="1"/>
    <col min="11022" max="11022" width="8.28515625" style="381" customWidth="1"/>
    <col min="11023" max="11023" width="2" style="381" customWidth="1"/>
    <col min="11024" max="11024" width="3.28515625" style="381" customWidth="1"/>
    <col min="11025" max="11264" width="9" style="381"/>
    <col min="11265" max="11265" width="3.28515625" style="381" customWidth="1"/>
    <col min="11266" max="11266" width="2" style="381" customWidth="1"/>
    <col min="11267" max="11271" width="8.28515625" style="381" customWidth="1"/>
    <col min="11272" max="11272" width="3.28515625" style="381" customWidth="1"/>
    <col min="11273" max="11273" width="2" style="381" customWidth="1"/>
    <col min="11274" max="11274" width="7" style="381" customWidth="1"/>
    <col min="11275" max="11276" width="8.28515625" style="381" customWidth="1"/>
    <col min="11277" max="11277" width="8.5703125" style="381" customWidth="1"/>
    <col min="11278" max="11278" width="8.28515625" style="381" customWidth="1"/>
    <col min="11279" max="11279" width="2" style="381" customWidth="1"/>
    <col min="11280" max="11280" width="3.28515625" style="381" customWidth="1"/>
    <col min="11281" max="11520" width="9" style="381"/>
    <col min="11521" max="11521" width="3.28515625" style="381" customWidth="1"/>
    <col min="11522" max="11522" width="2" style="381" customWidth="1"/>
    <col min="11523" max="11527" width="8.28515625" style="381" customWidth="1"/>
    <col min="11528" max="11528" width="3.28515625" style="381" customWidth="1"/>
    <col min="11529" max="11529" width="2" style="381" customWidth="1"/>
    <col min="11530" max="11530" width="7" style="381" customWidth="1"/>
    <col min="11531" max="11532" width="8.28515625" style="381" customWidth="1"/>
    <col min="11533" max="11533" width="8.5703125" style="381" customWidth="1"/>
    <col min="11534" max="11534" width="8.28515625" style="381" customWidth="1"/>
    <col min="11535" max="11535" width="2" style="381" customWidth="1"/>
    <col min="11536" max="11536" width="3.28515625" style="381" customWidth="1"/>
    <col min="11537" max="11776" width="9" style="381"/>
    <col min="11777" max="11777" width="3.28515625" style="381" customWidth="1"/>
    <col min="11778" max="11778" width="2" style="381" customWidth="1"/>
    <col min="11779" max="11783" width="8.28515625" style="381" customWidth="1"/>
    <col min="11784" max="11784" width="3.28515625" style="381" customWidth="1"/>
    <col min="11785" max="11785" width="2" style="381" customWidth="1"/>
    <col min="11786" max="11786" width="7" style="381" customWidth="1"/>
    <col min="11787" max="11788" width="8.28515625" style="381" customWidth="1"/>
    <col min="11789" max="11789" width="8.5703125" style="381" customWidth="1"/>
    <col min="11790" max="11790" width="8.28515625" style="381" customWidth="1"/>
    <col min="11791" max="11791" width="2" style="381" customWidth="1"/>
    <col min="11792" max="11792" width="3.28515625" style="381" customWidth="1"/>
    <col min="11793" max="12032" width="9" style="381"/>
    <col min="12033" max="12033" width="3.28515625" style="381" customWidth="1"/>
    <col min="12034" max="12034" width="2" style="381" customWidth="1"/>
    <col min="12035" max="12039" width="8.28515625" style="381" customWidth="1"/>
    <col min="12040" max="12040" width="3.28515625" style="381" customWidth="1"/>
    <col min="12041" max="12041" width="2" style="381" customWidth="1"/>
    <col min="12042" max="12042" width="7" style="381" customWidth="1"/>
    <col min="12043" max="12044" width="8.28515625" style="381" customWidth="1"/>
    <col min="12045" max="12045" width="8.5703125" style="381" customWidth="1"/>
    <col min="12046" max="12046" width="8.28515625" style="381" customWidth="1"/>
    <col min="12047" max="12047" width="2" style="381" customWidth="1"/>
    <col min="12048" max="12048" width="3.28515625" style="381" customWidth="1"/>
    <col min="12049" max="12288" width="9" style="381"/>
    <col min="12289" max="12289" width="3.28515625" style="381" customWidth="1"/>
    <col min="12290" max="12290" width="2" style="381" customWidth="1"/>
    <col min="12291" max="12295" width="8.28515625" style="381" customWidth="1"/>
    <col min="12296" max="12296" width="3.28515625" style="381" customWidth="1"/>
    <col min="12297" max="12297" width="2" style="381" customWidth="1"/>
    <col min="12298" max="12298" width="7" style="381" customWidth="1"/>
    <col min="12299" max="12300" width="8.28515625" style="381" customWidth="1"/>
    <col min="12301" max="12301" width="8.5703125" style="381" customWidth="1"/>
    <col min="12302" max="12302" width="8.28515625" style="381" customWidth="1"/>
    <col min="12303" max="12303" width="2" style="381" customWidth="1"/>
    <col min="12304" max="12304" width="3.28515625" style="381" customWidth="1"/>
    <col min="12305" max="12544" width="9" style="381"/>
    <col min="12545" max="12545" width="3.28515625" style="381" customWidth="1"/>
    <col min="12546" max="12546" width="2" style="381" customWidth="1"/>
    <col min="12547" max="12551" width="8.28515625" style="381" customWidth="1"/>
    <col min="12552" max="12552" width="3.28515625" style="381" customWidth="1"/>
    <col min="12553" max="12553" width="2" style="381" customWidth="1"/>
    <col min="12554" max="12554" width="7" style="381" customWidth="1"/>
    <col min="12555" max="12556" width="8.28515625" style="381" customWidth="1"/>
    <col min="12557" max="12557" width="8.5703125" style="381" customWidth="1"/>
    <col min="12558" max="12558" width="8.28515625" style="381" customWidth="1"/>
    <col min="12559" max="12559" width="2" style="381" customWidth="1"/>
    <col min="12560" max="12560" width="3.28515625" style="381" customWidth="1"/>
    <col min="12561" max="12800" width="9" style="381"/>
    <col min="12801" max="12801" width="3.28515625" style="381" customWidth="1"/>
    <col min="12802" max="12802" width="2" style="381" customWidth="1"/>
    <col min="12803" max="12807" width="8.28515625" style="381" customWidth="1"/>
    <col min="12808" max="12808" width="3.28515625" style="381" customWidth="1"/>
    <col min="12809" max="12809" width="2" style="381" customWidth="1"/>
    <col min="12810" max="12810" width="7" style="381" customWidth="1"/>
    <col min="12811" max="12812" width="8.28515625" style="381" customWidth="1"/>
    <col min="12813" max="12813" width="8.5703125" style="381" customWidth="1"/>
    <col min="12814" max="12814" width="8.28515625" style="381" customWidth="1"/>
    <col min="12815" max="12815" width="2" style="381" customWidth="1"/>
    <col min="12816" max="12816" width="3.28515625" style="381" customWidth="1"/>
    <col min="12817" max="13056" width="9" style="381"/>
    <col min="13057" max="13057" width="3.28515625" style="381" customWidth="1"/>
    <col min="13058" max="13058" width="2" style="381" customWidth="1"/>
    <col min="13059" max="13063" width="8.28515625" style="381" customWidth="1"/>
    <col min="13064" max="13064" width="3.28515625" style="381" customWidth="1"/>
    <col min="13065" max="13065" width="2" style="381" customWidth="1"/>
    <col min="13066" max="13066" width="7" style="381" customWidth="1"/>
    <col min="13067" max="13068" width="8.28515625" style="381" customWidth="1"/>
    <col min="13069" max="13069" width="8.5703125" style="381" customWidth="1"/>
    <col min="13070" max="13070" width="8.28515625" style="381" customWidth="1"/>
    <col min="13071" max="13071" width="2" style="381" customWidth="1"/>
    <col min="13072" max="13072" width="3.28515625" style="381" customWidth="1"/>
    <col min="13073" max="13312" width="9" style="381"/>
    <col min="13313" max="13313" width="3.28515625" style="381" customWidth="1"/>
    <col min="13314" max="13314" width="2" style="381" customWidth="1"/>
    <col min="13315" max="13319" width="8.28515625" style="381" customWidth="1"/>
    <col min="13320" max="13320" width="3.28515625" style="381" customWidth="1"/>
    <col min="13321" max="13321" width="2" style="381" customWidth="1"/>
    <col min="13322" max="13322" width="7" style="381" customWidth="1"/>
    <col min="13323" max="13324" width="8.28515625" style="381" customWidth="1"/>
    <col min="13325" max="13325" width="8.5703125" style="381" customWidth="1"/>
    <col min="13326" max="13326" width="8.28515625" style="381" customWidth="1"/>
    <col min="13327" max="13327" width="2" style="381" customWidth="1"/>
    <col min="13328" max="13328" width="3.28515625" style="381" customWidth="1"/>
    <col min="13329" max="13568" width="9" style="381"/>
    <col min="13569" max="13569" width="3.28515625" style="381" customWidth="1"/>
    <col min="13570" max="13570" width="2" style="381" customWidth="1"/>
    <col min="13571" max="13575" width="8.28515625" style="381" customWidth="1"/>
    <col min="13576" max="13576" width="3.28515625" style="381" customWidth="1"/>
    <col min="13577" max="13577" width="2" style="381" customWidth="1"/>
    <col min="13578" max="13578" width="7" style="381" customWidth="1"/>
    <col min="13579" max="13580" width="8.28515625" style="381" customWidth="1"/>
    <col min="13581" max="13581" width="8.5703125" style="381" customWidth="1"/>
    <col min="13582" max="13582" width="8.28515625" style="381" customWidth="1"/>
    <col min="13583" max="13583" width="2" style="381" customWidth="1"/>
    <col min="13584" max="13584" width="3.28515625" style="381" customWidth="1"/>
    <col min="13585" max="13824" width="9" style="381"/>
    <col min="13825" max="13825" width="3.28515625" style="381" customWidth="1"/>
    <col min="13826" max="13826" width="2" style="381" customWidth="1"/>
    <col min="13827" max="13831" width="8.28515625" style="381" customWidth="1"/>
    <col min="13832" max="13832" width="3.28515625" style="381" customWidth="1"/>
    <col min="13833" max="13833" width="2" style="381" customWidth="1"/>
    <col min="13834" max="13834" width="7" style="381" customWidth="1"/>
    <col min="13835" max="13836" width="8.28515625" style="381" customWidth="1"/>
    <col min="13837" max="13837" width="8.5703125" style="381" customWidth="1"/>
    <col min="13838" max="13838" width="8.28515625" style="381" customWidth="1"/>
    <col min="13839" max="13839" width="2" style="381" customWidth="1"/>
    <col min="13840" max="13840" width="3.28515625" style="381" customWidth="1"/>
    <col min="13841" max="14080" width="9" style="381"/>
    <col min="14081" max="14081" width="3.28515625" style="381" customWidth="1"/>
    <col min="14082" max="14082" width="2" style="381" customWidth="1"/>
    <col min="14083" max="14087" width="8.28515625" style="381" customWidth="1"/>
    <col min="14088" max="14088" width="3.28515625" style="381" customWidth="1"/>
    <col min="14089" max="14089" width="2" style="381" customWidth="1"/>
    <col min="14090" max="14090" width="7" style="381" customWidth="1"/>
    <col min="14091" max="14092" width="8.28515625" style="381" customWidth="1"/>
    <col min="14093" max="14093" width="8.5703125" style="381" customWidth="1"/>
    <col min="14094" max="14094" width="8.28515625" style="381" customWidth="1"/>
    <col min="14095" max="14095" width="2" style="381" customWidth="1"/>
    <col min="14096" max="14096" width="3.28515625" style="381" customWidth="1"/>
    <col min="14097" max="14336" width="9" style="381"/>
    <col min="14337" max="14337" width="3.28515625" style="381" customWidth="1"/>
    <col min="14338" max="14338" width="2" style="381" customWidth="1"/>
    <col min="14339" max="14343" width="8.28515625" style="381" customWidth="1"/>
    <col min="14344" max="14344" width="3.28515625" style="381" customWidth="1"/>
    <col min="14345" max="14345" width="2" style="381" customWidth="1"/>
    <col min="14346" max="14346" width="7" style="381" customWidth="1"/>
    <col min="14347" max="14348" width="8.28515625" style="381" customWidth="1"/>
    <col min="14349" max="14349" width="8.5703125" style="381" customWidth="1"/>
    <col min="14350" max="14350" width="8.28515625" style="381" customWidth="1"/>
    <col min="14351" max="14351" width="2" style="381" customWidth="1"/>
    <col min="14352" max="14352" width="3.28515625" style="381" customWidth="1"/>
    <col min="14353" max="14592" width="9" style="381"/>
    <col min="14593" max="14593" width="3.28515625" style="381" customWidth="1"/>
    <col min="14594" max="14594" width="2" style="381" customWidth="1"/>
    <col min="14595" max="14599" width="8.28515625" style="381" customWidth="1"/>
    <col min="14600" max="14600" width="3.28515625" style="381" customWidth="1"/>
    <col min="14601" max="14601" width="2" style="381" customWidth="1"/>
    <col min="14602" max="14602" width="7" style="381" customWidth="1"/>
    <col min="14603" max="14604" width="8.28515625" style="381" customWidth="1"/>
    <col min="14605" max="14605" width="8.5703125" style="381" customWidth="1"/>
    <col min="14606" max="14606" width="8.28515625" style="381" customWidth="1"/>
    <col min="14607" max="14607" width="2" style="381" customWidth="1"/>
    <col min="14608" max="14608" width="3.28515625" style="381" customWidth="1"/>
    <col min="14609" max="14848" width="9" style="381"/>
    <col min="14849" max="14849" width="3.28515625" style="381" customWidth="1"/>
    <col min="14850" max="14850" width="2" style="381" customWidth="1"/>
    <col min="14851" max="14855" width="8.28515625" style="381" customWidth="1"/>
    <col min="14856" max="14856" width="3.28515625" style="381" customWidth="1"/>
    <col min="14857" max="14857" width="2" style="381" customWidth="1"/>
    <col min="14858" max="14858" width="7" style="381" customWidth="1"/>
    <col min="14859" max="14860" width="8.28515625" style="381" customWidth="1"/>
    <col min="14861" max="14861" width="8.5703125" style="381" customWidth="1"/>
    <col min="14862" max="14862" width="8.28515625" style="381" customWidth="1"/>
    <col min="14863" max="14863" width="2" style="381" customWidth="1"/>
    <col min="14864" max="14864" width="3.28515625" style="381" customWidth="1"/>
    <col min="14865" max="15104" width="9" style="381"/>
    <col min="15105" max="15105" width="3.28515625" style="381" customWidth="1"/>
    <col min="15106" max="15106" width="2" style="381" customWidth="1"/>
    <col min="15107" max="15111" width="8.28515625" style="381" customWidth="1"/>
    <col min="15112" max="15112" width="3.28515625" style="381" customWidth="1"/>
    <col min="15113" max="15113" width="2" style="381" customWidth="1"/>
    <col min="15114" max="15114" width="7" style="381" customWidth="1"/>
    <col min="15115" max="15116" width="8.28515625" style="381" customWidth="1"/>
    <col min="15117" max="15117" width="8.5703125" style="381" customWidth="1"/>
    <col min="15118" max="15118" width="8.28515625" style="381" customWidth="1"/>
    <col min="15119" max="15119" width="2" style="381" customWidth="1"/>
    <col min="15120" max="15120" width="3.28515625" style="381" customWidth="1"/>
    <col min="15121" max="15360" width="9" style="381"/>
    <col min="15361" max="15361" width="3.28515625" style="381" customWidth="1"/>
    <col min="15362" max="15362" width="2" style="381" customWidth="1"/>
    <col min="15363" max="15367" width="8.28515625" style="381" customWidth="1"/>
    <col min="15368" max="15368" width="3.28515625" style="381" customWidth="1"/>
    <col min="15369" max="15369" width="2" style="381" customWidth="1"/>
    <col min="15370" max="15370" width="7" style="381" customWidth="1"/>
    <col min="15371" max="15372" width="8.28515625" style="381" customWidth="1"/>
    <col min="15373" max="15373" width="8.5703125" style="381" customWidth="1"/>
    <col min="15374" max="15374" width="8.28515625" style="381" customWidth="1"/>
    <col min="15375" max="15375" width="2" style="381" customWidth="1"/>
    <col min="15376" max="15376" width="3.28515625" style="381" customWidth="1"/>
    <col min="15377" max="15616" width="9" style="381"/>
    <col min="15617" max="15617" width="3.28515625" style="381" customWidth="1"/>
    <col min="15618" max="15618" width="2" style="381" customWidth="1"/>
    <col min="15619" max="15623" width="8.28515625" style="381" customWidth="1"/>
    <col min="15624" max="15624" width="3.28515625" style="381" customWidth="1"/>
    <col min="15625" max="15625" width="2" style="381" customWidth="1"/>
    <col min="15626" max="15626" width="7" style="381" customWidth="1"/>
    <col min="15627" max="15628" width="8.28515625" style="381" customWidth="1"/>
    <col min="15629" max="15629" width="8.5703125" style="381" customWidth="1"/>
    <col min="15630" max="15630" width="8.28515625" style="381" customWidth="1"/>
    <col min="15631" max="15631" width="2" style="381" customWidth="1"/>
    <col min="15632" max="15632" width="3.28515625" style="381" customWidth="1"/>
    <col min="15633" max="15872" width="9" style="381"/>
    <col min="15873" max="15873" width="3.28515625" style="381" customWidth="1"/>
    <col min="15874" max="15874" width="2" style="381" customWidth="1"/>
    <col min="15875" max="15879" width="8.28515625" style="381" customWidth="1"/>
    <col min="15880" max="15880" width="3.28515625" style="381" customWidth="1"/>
    <col min="15881" max="15881" width="2" style="381" customWidth="1"/>
    <col min="15882" max="15882" width="7" style="381" customWidth="1"/>
    <col min="15883" max="15884" width="8.28515625" style="381" customWidth="1"/>
    <col min="15885" max="15885" width="8.5703125" style="381" customWidth="1"/>
    <col min="15886" max="15886" width="8.28515625" style="381" customWidth="1"/>
    <col min="15887" max="15887" width="2" style="381" customWidth="1"/>
    <col min="15888" max="15888" width="3.28515625" style="381" customWidth="1"/>
    <col min="15889" max="16128" width="9" style="381"/>
    <col min="16129" max="16129" width="3.28515625" style="381" customWidth="1"/>
    <col min="16130" max="16130" width="2" style="381" customWidth="1"/>
    <col min="16131" max="16135" width="8.28515625" style="381" customWidth="1"/>
    <col min="16136" max="16136" width="3.28515625" style="381" customWidth="1"/>
    <col min="16137" max="16137" width="2" style="381" customWidth="1"/>
    <col min="16138" max="16138" width="7" style="381" customWidth="1"/>
    <col min="16139" max="16140" width="8.28515625" style="381" customWidth="1"/>
    <col min="16141" max="16141" width="8.5703125" style="381" customWidth="1"/>
    <col min="16142" max="16142" width="8.28515625" style="381" customWidth="1"/>
    <col min="16143" max="16143" width="2" style="381" customWidth="1"/>
    <col min="16144" max="16144" width="3.28515625" style="381" customWidth="1"/>
    <col min="16145" max="16384" width="9" style="381"/>
  </cols>
  <sheetData>
    <row r="1" spans="1:16" ht="9.9499999999999993" customHeight="1">
      <c r="A1" s="379"/>
      <c r="B1" s="380"/>
      <c r="C1" s="380"/>
      <c r="E1" s="382"/>
      <c r="F1" s="383"/>
      <c r="G1" s="384"/>
      <c r="H1" s="384"/>
      <c r="I1" s="384"/>
      <c r="J1" s="384"/>
      <c r="K1" s="385"/>
      <c r="L1" s="386"/>
      <c r="M1" s="386"/>
      <c r="N1" s="387"/>
      <c r="O1" s="387"/>
      <c r="P1" s="388"/>
    </row>
    <row r="2" spans="1:16" ht="9.9499999999999993" customHeight="1">
      <c r="A2" s="1795"/>
      <c r="B2" s="1796"/>
      <c r="C2" s="1797"/>
      <c r="D2" s="1797"/>
      <c r="E2" s="1797"/>
      <c r="F2" s="1797"/>
      <c r="G2" s="1797"/>
      <c r="H2" s="1797"/>
      <c r="I2" s="1797"/>
      <c r="J2" s="1797"/>
      <c r="K2" s="1797"/>
      <c r="L2" s="1797"/>
      <c r="M2" s="1797"/>
      <c r="N2" s="1797"/>
      <c r="O2" s="389"/>
      <c r="P2" s="390"/>
    </row>
    <row r="3" spans="1:16" ht="9.9499999999999993" customHeight="1">
      <c r="A3" s="1798"/>
      <c r="B3" s="1797"/>
      <c r="C3" s="1797"/>
      <c r="D3" s="1797"/>
      <c r="E3" s="1797"/>
      <c r="F3" s="1797"/>
      <c r="G3" s="1797"/>
      <c r="H3" s="1797"/>
      <c r="I3" s="1797"/>
      <c r="J3" s="1797"/>
      <c r="K3" s="1797"/>
      <c r="L3" s="1797"/>
      <c r="M3" s="1797"/>
      <c r="N3" s="1797"/>
      <c r="O3" s="389"/>
      <c r="P3" s="390"/>
    </row>
    <row r="4" spans="1:16" ht="15" customHeight="1">
      <c r="A4" s="391"/>
      <c r="B4" s="392"/>
      <c r="C4" s="392"/>
      <c r="D4" s="392"/>
      <c r="E4" s="393"/>
      <c r="F4" s="394"/>
      <c r="G4" s="394"/>
      <c r="H4" s="394"/>
      <c r="I4" s="394"/>
      <c r="J4" s="394"/>
      <c r="K4" s="395"/>
      <c r="L4" s="395"/>
      <c r="M4" s="395"/>
      <c r="N4" s="396"/>
      <c r="O4" s="397"/>
      <c r="P4" s="388"/>
    </row>
    <row r="5" spans="1:16" ht="15" customHeight="1">
      <c r="A5" s="398"/>
      <c r="B5" s="399"/>
      <c r="C5" s="399"/>
      <c r="D5" s="399"/>
      <c r="E5" s="399"/>
      <c r="F5" s="399"/>
      <c r="G5" s="399"/>
      <c r="H5" s="399"/>
      <c r="I5" s="399"/>
      <c r="J5" s="399"/>
      <c r="K5" s="400"/>
      <c r="L5" s="400"/>
      <c r="M5" s="400"/>
      <c r="N5" s="401"/>
      <c r="O5" s="402"/>
      <c r="P5" s="403"/>
    </row>
    <row r="6" spans="1:16" ht="15" customHeight="1">
      <c r="A6" s="404"/>
      <c r="B6" s="405"/>
      <c r="C6" s="1799"/>
      <c r="D6" s="1799"/>
      <c r="E6" s="1799"/>
      <c r="F6" s="1799"/>
      <c r="G6" s="405"/>
      <c r="H6" s="405"/>
      <c r="I6" s="405"/>
      <c r="J6" s="405"/>
      <c r="K6" s="400"/>
      <c r="L6" s="400"/>
      <c r="M6" s="400"/>
      <c r="N6" s="401"/>
      <c r="O6" s="402"/>
      <c r="P6" s="406"/>
    </row>
    <row r="7" spans="1:16" ht="7.5" customHeight="1">
      <c r="A7" s="407"/>
      <c r="B7" s="384"/>
      <c r="C7" s="1800"/>
      <c r="D7" s="1800"/>
      <c r="E7" s="1800"/>
      <c r="F7" s="1800"/>
      <c r="G7" s="384"/>
      <c r="H7" s="384"/>
      <c r="I7" s="384"/>
      <c r="J7" s="384"/>
      <c r="K7" s="408"/>
      <c r="L7" s="408"/>
      <c r="M7" s="408"/>
      <c r="N7" s="402"/>
      <c r="O7" s="402"/>
      <c r="P7" s="406"/>
    </row>
    <row r="8" spans="1:16" ht="13.5" customHeight="1">
      <c r="A8" s="409"/>
      <c r="B8" s="410"/>
      <c r="C8" s="1801"/>
      <c r="D8" s="1801"/>
      <c r="E8" s="1801"/>
      <c r="F8" s="1801"/>
      <c r="G8" s="411"/>
      <c r="H8" s="412"/>
      <c r="I8" s="412"/>
      <c r="J8" s="412"/>
      <c r="K8" s="412"/>
      <c r="L8" s="412"/>
      <c r="M8" s="411"/>
      <c r="N8" s="412"/>
      <c r="O8" s="413"/>
      <c r="P8" s="406"/>
    </row>
    <row r="9" spans="1:16" ht="12.75" customHeight="1">
      <c r="A9" s="407"/>
      <c r="B9" s="731"/>
      <c r="C9" s="731"/>
      <c r="D9" s="731"/>
      <c r="E9" s="731"/>
      <c r="F9" s="1802" t="s">
        <v>383</v>
      </c>
      <c r="G9" s="1802"/>
      <c r="H9" s="1803">
        <v>45933</v>
      </c>
      <c r="I9" s="1803"/>
      <c r="J9" s="1803"/>
      <c r="K9" s="1803"/>
      <c r="L9" s="731"/>
      <c r="M9" s="731"/>
      <c r="N9" s="731"/>
      <c r="O9" s="731"/>
      <c r="P9" s="406"/>
    </row>
    <row r="10" spans="1:16" ht="9.75" hidden="1" customHeight="1">
      <c r="A10" s="407"/>
      <c r="B10" s="453"/>
      <c r="C10" s="1786"/>
      <c r="D10" s="1786"/>
      <c r="E10" s="1786"/>
      <c r="F10" s="1786"/>
      <c r="G10" s="453"/>
      <c r="H10" s="453"/>
      <c r="I10" s="453"/>
      <c r="J10" s="453"/>
      <c r="K10" s="454"/>
      <c r="L10" s="454"/>
      <c r="M10" s="454"/>
      <c r="N10" s="455"/>
      <c r="O10" s="455"/>
      <c r="P10" s="406"/>
    </row>
    <row r="11" spans="1:16" ht="15" hidden="1" customHeight="1">
      <c r="A11" s="407"/>
      <c r="B11" s="453"/>
      <c r="C11" s="453"/>
      <c r="D11" s="453"/>
      <c r="E11" s="453"/>
      <c r="F11" s="453"/>
      <c r="G11" s="453"/>
      <c r="H11" s="453"/>
      <c r="I11" s="453"/>
      <c r="J11" s="453"/>
      <c r="K11" s="454"/>
      <c r="L11" s="454"/>
      <c r="M11" s="454"/>
      <c r="N11" s="455"/>
      <c r="O11" s="455"/>
      <c r="P11" s="406"/>
    </row>
    <row r="12" spans="1:16" ht="15" customHeight="1">
      <c r="A12" s="407"/>
      <c r="B12" s="1787" t="s">
        <v>393</v>
      </c>
      <c r="C12" s="1787"/>
      <c r="D12" s="1787"/>
      <c r="E12" s="1787"/>
      <c r="F12" s="1787"/>
      <c r="G12" s="1787"/>
      <c r="H12" s="1787"/>
      <c r="I12" s="1787"/>
      <c r="J12" s="1787"/>
      <c r="K12" s="1787"/>
      <c r="L12" s="1787"/>
      <c r="M12" s="1787"/>
      <c r="N12" s="1787"/>
      <c r="O12" s="1787"/>
      <c r="P12" s="406"/>
    </row>
    <row r="13" spans="1:16" ht="9.9499999999999993" customHeight="1">
      <c r="A13" s="414"/>
      <c r="B13" s="415"/>
      <c r="C13" s="415"/>
      <c r="D13" s="415"/>
      <c r="E13" s="415"/>
      <c r="F13" s="415"/>
      <c r="G13" s="415"/>
      <c r="H13" s="415"/>
      <c r="I13" s="415"/>
      <c r="J13" s="415"/>
      <c r="K13" s="415"/>
      <c r="L13" s="415"/>
      <c r="M13" s="415"/>
      <c r="N13" s="415"/>
      <c r="O13" s="415"/>
      <c r="P13" s="416"/>
    </row>
    <row r="14" spans="1:16" ht="9.9499999999999993" customHeight="1">
      <c r="A14" s="414"/>
      <c r="B14" s="1775" t="s">
        <v>188</v>
      </c>
      <c r="C14" s="1776"/>
      <c r="D14" s="1776"/>
      <c r="E14" s="1776"/>
      <c r="F14" s="1776"/>
      <c r="G14" s="1777"/>
      <c r="H14" s="415"/>
      <c r="I14" s="1775" t="s">
        <v>189</v>
      </c>
      <c r="J14" s="1776"/>
      <c r="K14" s="1776"/>
      <c r="L14" s="1776"/>
      <c r="M14" s="1776"/>
      <c r="N14" s="1776"/>
      <c r="O14" s="1777"/>
      <c r="P14" s="416"/>
    </row>
    <row r="15" spans="1:16" ht="9.9499999999999993" customHeight="1">
      <c r="A15" s="414"/>
      <c r="B15" s="1778"/>
      <c r="C15" s="1779"/>
      <c r="D15" s="1779"/>
      <c r="E15" s="1779"/>
      <c r="F15" s="1779"/>
      <c r="G15" s="1780"/>
      <c r="H15" s="415"/>
      <c r="I15" s="1778"/>
      <c r="J15" s="1779"/>
      <c r="K15" s="1779"/>
      <c r="L15" s="1779"/>
      <c r="M15" s="1779"/>
      <c r="N15" s="1779"/>
      <c r="O15" s="1780"/>
      <c r="P15" s="416"/>
    </row>
    <row r="16" spans="1:16" ht="9.9499999999999993" customHeight="1">
      <c r="A16" s="417"/>
      <c r="B16" s="418"/>
      <c r="C16" s="418"/>
      <c r="D16" s="418"/>
      <c r="E16" s="418"/>
      <c r="F16" s="418"/>
      <c r="G16" s="419"/>
      <c r="H16" s="415"/>
      <c r="I16" s="420"/>
      <c r="J16" s="1788" t="s">
        <v>304</v>
      </c>
      <c r="K16" s="1789"/>
      <c r="L16" s="1789"/>
      <c r="M16" s="1790"/>
      <c r="N16" s="1791"/>
      <c r="O16" s="419"/>
      <c r="P16" s="416"/>
    </row>
    <row r="17" spans="1:17" ht="5.0999999999999996" customHeight="1">
      <c r="A17" s="417"/>
      <c r="B17" s="415"/>
      <c r="C17" s="421"/>
      <c r="D17" s="421"/>
      <c r="E17" s="421"/>
      <c r="F17" s="421"/>
      <c r="G17" s="422"/>
      <c r="H17" s="415"/>
      <c r="I17" s="423"/>
      <c r="J17" s="1789"/>
      <c r="K17" s="1789"/>
      <c r="L17" s="1789"/>
      <c r="M17" s="1790"/>
      <c r="N17" s="1791"/>
      <c r="O17" s="424"/>
      <c r="P17" s="416"/>
    </row>
    <row r="18" spans="1:17" ht="9.9499999999999993" customHeight="1">
      <c r="A18" s="417"/>
      <c r="B18" s="415"/>
      <c r="C18" s="425" t="s">
        <v>190</v>
      </c>
      <c r="D18" s="426"/>
      <c r="E18" s="426"/>
      <c r="F18" s="427"/>
      <c r="G18" s="428"/>
      <c r="H18" s="415"/>
      <c r="I18" s="423"/>
      <c r="J18" s="1789"/>
      <c r="K18" s="1789"/>
      <c r="L18" s="1789"/>
      <c r="M18" s="1790"/>
      <c r="N18" s="1791"/>
      <c r="O18" s="428"/>
      <c r="P18" s="416"/>
    </row>
    <row r="19" spans="1:17" ht="9.9499999999999993" customHeight="1">
      <c r="A19" s="417"/>
      <c r="B19" s="415"/>
      <c r="C19" s="429" t="s">
        <v>191</v>
      </c>
      <c r="D19" s="1597" t="s">
        <v>760</v>
      </c>
      <c r="E19" s="426"/>
      <c r="F19" s="431"/>
      <c r="G19" s="432"/>
      <c r="H19" s="415"/>
      <c r="I19" s="423"/>
      <c r="J19" s="1789"/>
      <c r="K19" s="1789"/>
      <c r="L19" s="1789"/>
      <c r="M19" s="1790"/>
      <c r="N19" s="1791"/>
      <c r="O19" s="428"/>
      <c r="P19" s="416"/>
    </row>
    <row r="20" spans="1:17" ht="9.9499999999999993" customHeight="1">
      <c r="A20" s="417"/>
      <c r="B20" s="415"/>
      <c r="C20" s="429" t="s">
        <v>193</v>
      </c>
      <c r="D20" s="426" t="s">
        <v>194</v>
      </c>
      <c r="E20" s="426"/>
      <c r="F20" s="427"/>
      <c r="G20" s="428"/>
      <c r="H20" s="415"/>
      <c r="I20" s="423"/>
      <c r="J20" s="1789"/>
      <c r="K20" s="1789"/>
      <c r="L20" s="1789"/>
      <c r="M20" s="1790"/>
      <c r="N20" s="1791"/>
      <c r="O20" s="428"/>
      <c r="P20" s="416"/>
    </row>
    <row r="21" spans="1:17" ht="9.9499999999999993" customHeight="1">
      <c r="A21" s="417"/>
      <c r="B21" s="415"/>
      <c r="C21" s="456" t="s">
        <v>195</v>
      </c>
      <c r="D21" s="457"/>
      <c r="E21" s="433"/>
      <c r="F21" s="433"/>
      <c r="G21" s="428"/>
      <c r="H21" s="415"/>
      <c r="I21" s="423"/>
      <c r="J21" s="1789"/>
      <c r="K21" s="1789"/>
      <c r="L21" s="1789"/>
      <c r="M21" s="1790"/>
      <c r="N21" s="1791"/>
      <c r="O21" s="428"/>
      <c r="P21" s="416"/>
    </row>
    <row r="22" spans="1:17" ht="5.0999999999999996" customHeight="1">
      <c r="A22" s="417"/>
      <c r="B22" s="415"/>
      <c r="C22" s="456"/>
      <c r="D22" s="457"/>
      <c r="E22" s="433"/>
      <c r="F22" s="433"/>
      <c r="G22" s="428"/>
      <c r="H22" s="415"/>
      <c r="I22" s="423"/>
      <c r="J22" s="1789"/>
      <c r="K22" s="1789"/>
      <c r="L22" s="1789"/>
      <c r="M22" s="1790"/>
      <c r="N22" s="1791"/>
      <c r="O22" s="428"/>
      <c r="P22" s="416"/>
    </row>
    <row r="23" spans="1:17" ht="9.9499999999999993" customHeight="1">
      <c r="A23" s="417"/>
      <c r="B23" s="434"/>
      <c r="C23" s="435"/>
      <c r="D23" s="435"/>
      <c r="E23" s="435"/>
      <c r="F23" s="435"/>
      <c r="G23" s="436"/>
      <c r="H23" s="415"/>
      <c r="I23" s="437"/>
      <c r="J23" s="1792"/>
      <c r="K23" s="1792"/>
      <c r="L23" s="1792"/>
      <c r="M23" s="1793"/>
      <c r="N23" s="1794"/>
      <c r="O23" s="436"/>
      <c r="P23" s="416"/>
    </row>
    <row r="24" spans="1:17" ht="9.9499999999999993" customHeight="1">
      <c r="A24" s="414"/>
      <c r="B24" s="415"/>
      <c r="C24" s="427"/>
      <c r="D24" s="427"/>
      <c r="E24" s="427"/>
      <c r="F24" s="427"/>
      <c r="G24" s="427"/>
      <c r="H24" s="415"/>
      <c r="I24" s="415"/>
      <c r="J24" s="427"/>
      <c r="K24" s="427"/>
      <c r="L24" s="427"/>
      <c r="M24" s="427"/>
      <c r="N24" s="427"/>
      <c r="O24" s="427"/>
      <c r="P24" s="416"/>
    </row>
    <row r="25" spans="1:17" ht="9.9499999999999993" customHeight="1">
      <c r="A25" s="414"/>
      <c r="B25" s="1775" t="s">
        <v>196</v>
      </c>
      <c r="C25" s="1776"/>
      <c r="D25" s="1776"/>
      <c r="E25" s="1776"/>
      <c r="F25" s="1776"/>
      <c r="G25" s="1777"/>
      <c r="H25" s="438"/>
      <c r="I25" s="1775" t="s">
        <v>380</v>
      </c>
      <c r="J25" s="1776"/>
      <c r="K25" s="1776"/>
      <c r="L25" s="1776"/>
      <c r="M25" s="1776"/>
      <c r="N25" s="1776"/>
      <c r="O25" s="1777"/>
      <c r="P25" s="416"/>
    </row>
    <row r="26" spans="1:17" ht="9.9499999999999993" customHeight="1">
      <c r="A26" s="414"/>
      <c r="B26" s="1778"/>
      <c r="C26" s="1779"/>
      <c r="D26" s="1779"/>
      <c r="E26" s="1779"/>
      <c r="F26" s="1779"/>
      <c r="G26" s="1780"/>
      <c r="H26" s="438"/>
      <c r="I26" s="1778"/>
      <c r="J26" s="1779"/>
      <c r="K26" s="1779"/>
      <c r="L26" s="1779"/>
      <c r="M26" s="1779"/>
      <c r="N26" s="1779"/>
      <c r="O26" s="1780"/>
      <c r="P26" s="416"/>
    </row>
    <row r="27" spans="1:17" ht="9.9499999999999993" customHeight="1">
      <c r="A27" s="414"/>
      <c r="B27" s="446"/>
      <c r="C27" s="728"/>
      <c r="D27" s="447"/>
      <c r="E27" s="447"/>
      <c r="F27" s="447"/>
      <c r="G27" s="448"/>
      <c r="H27" s="415"/>
      <c r="I27" s="463"/>
      <c r="J27" s="464"/>
      <c r="K27" s="464"/>
      <c r="L27" s="464"/>
      <c r="M27" s="464"/>
      <c r="N27" s="464"/>
      <c r="O27" s="465"/>
      <c r="P27" s="416"/>
    </row>
    <row r="28" spans="1:17" ht="11.25" customHeight="1">
      <c r="A28" s="414"/>
      <c r="B28" s="449"/>
      <c r="C28" s="1781" t="s">
        <v>387</v>
      </c>
      <c r="D28" s="1782"/>
      <c r="E28" s="1782"/>
      <c r="F28" s="1782"/>
      <c r="G28" s="440"/>
      <c r="H28" s="415"/>
      <c r="I28" s="1783" t="s">
        <v>810</v>
      </c>
      <c r="J28" s="1784"/>
      <c r="K28" s="1784"/>
      <c r="L28" s="1784"/>
      <c r="M28" s="1784"/>
      <c r="N28" s="1784"/>
      <c r="O28" s="1785"/>
      <c r="P28" s="416"/>
    </row>
    <row r="29" spans="1:17" ht="11.25" customHeight="1">
      <c r="A29" s="414"/>
      <c r="B29" s="449"/>
      <c r="C29" s="717" t="s">
        <v>372</v>
      </c>
      <c r="D29" s="443"/>
      <c r="E29" s="443"/>
      <c r="F29" s="171"/>
      <c r="G29" s="172" t="s">
        <v>197</v>
      </c>
      <c r="H29" s="415"/>
      <c r="I29" s="1783" t="s">
        <v>445</v>
      </c>
      <c r="J29" s="1784"/>
      <c r="K29" s="1784"/>
      <c r="L29" s="1784"/>
      <c r="M29" s="1784"/>
      <c r="N29" s="1784"/>
      <c r="O29" s="1785"/>
      <c r="P29" s="416"/>
      <c r="Q29" s="543"/>
    </row>
    <row r="30" spans="1:17" ht="13.5" customHeight="1">
      <c r="A30" s="414"/>
      <c r="B30" s="449"/>
      <c r="C30" s="717" t="s">
        <v>388</v>
      </c>
      <c r="D30" s="443"/>
      <c r="E30" s="443"/>
      <c r="F30" s="171"/>
      <c r="G30" s="172" t="s">
        <v>198</v>
      </c>
      <c r="H30" s="415"/>
      <c r="I30" s="466"/>
      <c r="J30" s="1766" t="s">
        <v>444</v>
      </c>
      <c r="K30" s="1766"/>
      <c r="L30" s="1766"/>
      <c r="M30" s="1766"/>
      <c r="N30" s="1766"/>
      <c r="O30" s="468"/>
      <c r="P30" s="416"/>
    </row>
    <row r="31" spans="1:17" ht="9.9499999999999993" customHeight="1">
      <c r="A31" s="414"/>
      <c r="B31" s="449"/>
      <c r="C31" s="717"/>
      <c r="D31" s="443"/>
      <c r="E31" s="443"/>
      <c r="F31" s="171"/>
      <c r="G31" s="172"/>
      <c r="H31" s="415"/>
      <c r="I31" s="466"/>
      <c r="J31" s="467"/>
      <c r="K31" s="467"/>
      <c r="L31" s="467"/>
      <c r="M31" s="467"/>
      <c r="N31" s="467"/>
      <c r="O31" s="468"/>
      <c r="P31" s="416"/>
    </row>
    <row r="32" spans="1:17" ht="9.9499999999999993" customHeight="1">
      <c r="A32" s="414"/>
      <c r="B32" s="449"/>
      <c r="C32" s="717"/>
      <c r="D32" s="443"/>
      <c r="E32" s="443"/>
      <c r="F32" s="171"/>
      <c r="G32" s="172"/>
      <c r="H32" s="415"/>
      <c r="I32" s="469"/>
      <c r="J32" s="470"/>
      <c r="K32" s="470"/>
      <c r="L32" s="470"/>
      <c r="M32" s="470"/>
      <c r="N32" s="470"/>
      <c r="O32" s="471"/>
      <c r="P32" s="416"/>
    </row>
    <row r="33" spans="1:16" ht="9.9499999999999993" customHeight="1">
      <c r="A33" s="414"/>
      <c r="B33" s="458"/>
      <c r="C33" s="717"/>
      <c r="D33" s="443"/>
      <c r="E33" s="443"/>
      <c r="F33" s="171"/>
      <c r="G33" s="172"/>
      <c r="H33" s="415"/>
      <c r="I33" s="439"/>
      <c r="J33" s="439"/>
      <c r="K33" s="439"/>
      <c r="L33" s="439"/>
      <c r="M33" s="439"/>
      <c r="N33" s="439"/>
      <c r="O33" s="439"/>
      <c r="P33" s="416"/>
    </row>
    <row r="34" spans="1:16" ht="9.9499999999999993" customHeight="1">
      <c r="A34" s="414"/>
      <c r="B34" s="449"/>
      <c r="C34" s="717"/>
      <c r="D34" s="443"/>
      <c r="E34" s="443"/>
      <c r="F34" s="171"/>
      <c r="G34" s="172"/>
      <c r="H34" s="415"/>
      <c r="I34" s="439"/>
      <c r="J34" s="439"/>
      <c r="K34" s="439"/>
      <c r="L34" s="439"/>
      <c r="M34" s="439"/>
      <c r="N34" s="439"/>
      <c r="O34" s="439"/>
      <c r="P34" s="416"/>
    </row>
    <row r="35" spans="1:16" ht="11.45" customHeight="1">
      <c r="A35" s="414"/>
      <c r="B35" s="449"/>
      <c r="C35" s="718"/>
      <c r="D35" s="491"/>
      <c r="E35" s="491"/>
      <c r="F35" s="491"/>
      <c r="G35" s="492"/>
      <c r="H35" s="415"/>
      <c r="O35" s="439"/>
      <c r="P35" s="416"/>
    </row>
    <row r="36" spans="1:16" ht="9.9499999999999993" customHeight="1">
      <c r="A36" s="414"/>
      <c r="B36" s="449"/>
      <c r="D36" s="725"/>
      <c r="E36" s="727"/>
      <c r="O36" s="427"/>
      <c r="P36" s="416"/>
    </row>
    <row r="37" spans="1:16" ht="9.9499999999999993" customHeight="1">
      <c r="A37" s="414"/>
      <c r="B37" s="449"/>
      <c r="D37" s="726"/>
      <c r="O37" s="427"/>
      <c r="P37" s="416"/>
    </row>
    <row r="38" spans="1:16" ht="9.9499999999999993" customHeight="1">
      <c r="A38" s="414"/>
      <c r="B38" s="449"/>
      <c r="C38" s="425"/>
      <c r="D38" s="489"/>
      <c r="E38" s="1750" t="s">
        <v>199</v>
      </c>
      <c r="F38" s="1751"/>
      <c r="G38" s="1751"/>
      <c r="H38" s="1751"/>
      <c r="I38" s="1751"/>
      <c r="J38" s="1751"/>
      <c r="K38" s="1751"/>
      <c r="L38" s="1751"/>
      <c r="O38" s="427"/>
      <c r="P38" s="416"/>
    </row>
    <row r="39" spans="1:16" ht="9.9499999999999993" customHeight="1">
      <c r="A39" s="414"/>
      <c r="B39" s="449"/>
      <c r="C39" s="486"/>
      <c r="D39" s="172"/>
      <c r="E39" s="1750"/>
      <c r="F39" s="1751"/>
      <c r="G39" s="1751"/>
      <c r="H39" s="1751"/>
      <c r="I39" s="1751"/>
      <c r="J39" s="1751"/>
      <c r="K39" s="1751"/>
      <c r="L39" s="1751"/>
      <c r="O39" s="427"/>
      <c r="P39" s="416"/>
    </row>
    <row r="40" spans="1:16" ht="9.9499999999999993" customHeight="1">
      <c r="A40" s="414"/>
      <c r="B40" s="449"/>
      <c r="C40" s="475"/>
      <c r="D40" s="172"/>
      <c r="E40" s="1767" t="s">
        <v>382</v>
      </c>
      <c r="F40" s="1768"/>
      <c r="G40" s="1768"/>
      <c r="H40" s="1768"/>
      <c r="I40" s="1768"/>
      <c r="J40" s="1768"/>
      <c r="K40" s="1768"/>
      <c r="L40" s="1769"/>
      <c r="O40" s="427"/>
      <c r="P40" s="416"/>
    </row>
    <row r="41" spans="1:16" ht="9.9499999999999993" customHeight="1">
      <c r="A41" s="414"/>
      <c r="B41" s="449"/>
      <c r="C41" s="475"/>
      <c r="D41" s="172"/>
      <c r="G41" s="744" t="s">
        <v>200</v>
      </c>
      <c r="H41" s="727"/>
      <c r="I41" s="727"/>
      <c r="J41" s="736">
        <v>-0.125</v>
      </c>
      <c r="K41" s="743"/>
      <c r="L41" s="729"/>
      <c r="O41" s="418"/>
      <c r="P41" s="416"/>
    </row>
    <row r="42" spans="1:16" ht="10.5" customHeight="1">
      <c r="A42" s="414"/>
      <c r="B42" s="449"/>
      <c r="C42" s="475"/>
      <c r="D42" s="490"/>
      <c r="G42" s="742" t="s">
        <v>215</v>
      </c>
      <c r="J42" s="743">
        <v>-0.25</v>
      </c>
      <c r="K42" s="743"/>
      <c r="L42" s="729"/>
      <c r="P42" s="416"/>
    </row>
    <row r="43" spans="1:16" ht="9.9499999999999993" customHeight="1">
      <c r="A43" s="414"/>
      <c r="B43" s="449"/>
      <c r="C43" s="475"/>
      <c r="D43" s="487"/>
      <c r="G43" s="742" t="s">
        <v>216</v>
      </c>
      <c r="J43" s="743">
        <v>-0.375</v>
      </c>
      <c r="K43" s="743"/>
      <c r="L43" s="729"/>
      <c r="P43" s="416"/>
    </row>
    <row r="44" spans="1:16" ht="9.9499999999999993" customHeight="1">
      <c r="A44" s="414"/>
      <c r="B44" s="449"/>
      <c r="D44" s="716"/>
      <c r="G44" s="742" t="s">
        <v>217</v>
      </c>
      <c r="H44" s="715"/>
      <c r="J44" s="743">
        <v>-0.5</v>
      </c>
      <c r="K44" s="715"/>
      <c r="L44" s="729"/>
      <c r="P44" s="416"/>
    </row>
    <row r="45" spans="1:16" ht="9.9499999999999993" customHeight="1">
      <c r="A45" s="414"/>
      <c r="B45" s="449"/>
      <c r="D45" s="487"/>
      <c r="E45" s="719"/>
      <c r="F45" s="720"/>
      <c r="G45" s="720"/>
      <c r="H45" s="720"/>
      <c r="I45" s="720"/>
      <c r="J45" s="720"/>
      <c r="K45" s="720"/>
      <c r="L45" s="721"/>
      <c r="P45" s="416"/>
    </row>
    <row r="46" spans="1:16" ht="9.9499999999999993" customHeight="1">
      <c r="A46" s="414"/>
      <c r="B46" s="449"/>
      <c r="D46" s="487"/>
      <c r="E46" s="1744" t="s">
        <v>34</v>
      </c>
      <c r="F46" s="1745"/>
      <c r="G46" s="1745"/>
      <c r="H46" s="1745"/>
      <c r="I46" s="1745"/>
      <c r="J46" s="1745"/>
      <c r="K46" s="1745"/>
      <c r="L46" s="1746"/>
      <c r="P46" s="416"/>
    </row>
    <row r="47" spans="1:16" ht="9.9499999999999993" customHeight="1">
      <c r="A47" s="414"/>
      <c r="B47" s="449"/>
      <c r="C47" s="485"/>
      <c r="D47" s="488"/>
      <c r="E47" s="722"/>
      <c r="F47" s="723"/>
      <c r="G47" s="723"/>
      <c r="H47" s="723"/>
      <c r="I47" s="723"/>
      <c r="J47" s="723"/>
      <c r="K47" s="723"/>
      <c r="L47" s="724"/>
      <c r="P47" s="416"/>
    </row>
    <row r="48" spans="1:16" ht="9.9499999999999993" customHeight="1">
      <c r="A48" s="414"/>
      <c r="B48" s="1747" t="s">
        <v>201</v>
      </c>
      <c r="C48" s="1748"/>
      <c r="D48" s="1748"/>
      <c r="E48" s="1748"/>
      <c r="F48" s="1748"/>
      <c r="G48" s="1748"/>
      <c r="H48" s="1748"/>
      <c r="I48" s="1748"/>
      <c r="J48" s="1748"/>
      <c r="K48" s="1748"/>
      <c r="L48" s="1748"/>
      <c r="M48" s="1748"/>
      <c r="N48" s="1748"/>
      <c r="O48" s="1749"/>
      <c r="P48" s="416"/>
    </row>
    <row r="49" spans="1:16" ht="9.9499999999999993" customHeight="1">
      <c r="A49" s="414"/>
      <c r="B49" s="1750"/>
      <c r="C49" s="1751"/>
      <c r="D49" s="1751"/>
      <c r="E49" s="1751"/>
      <c r="F49" s="1751"/>
      <c r="G49" s="1751"/>
      <c r="H49" s="1751"/>
      <c r="I49" s="1751"/>
      <c r="J49" s="1751"/>
      <c r="K49" s="1751"/>
      <c r="L49" s="1751"/>
      <c r="M49" s="1751"/>
      <c r="N49" s="1751"/>
      <c r="O49" s="1752"/>
      <c r="P49" s="416"/>
    </row>
    <row r="50" spans="1:16" ht="15">
      <c r="A50" s="414"/>
      <c r="B50" s="473"/>
      <c r="C50" s="67" t="s">
        <v>202</v>
      </c>
      <c r="D50" s="483"/>
      <c r="E50" s="483"/>
      <c r="F50" s="483"/>
      <c r="G50" s="483"/>
      <c r="H50" s="484"/>
      <c r="I50" s="482"/>
      <c r="J50" s="482"/>
      <c r="K50" s="482"/>
      <c r="L50" s="482"/>
      <c r="M50" s="482"/>
      <c r="N50" s="482"/>
      <c r="O50" s="476"/>
      <c r="P50" s="416"/>
    </row>
    <row r="51" spans="1:16" ht="15">
      <c r="A51" s="414"/>
      <c r="B51" s="449"/>
      <c r="C51" s="67" t="s">
        <v>405</v>
      </c>
      <c r="D51" s="67"/>
      <c r="E51" s="67"/>
      <c r="F51" s="67"/>
      <c r="G51" s="67"/>
      <c r="H51" s="67"/>
      <c r="I51" s="67"/>
      <c r="J51" s="67"/>
      <c r="K51" s="67"/>
      <c r="L51" s="67"/>
      <c r="M51" s="482"/>
      <c r="N51" s="482"/>
      <c r="O51" s="478"/>
      <c r="P51" s="416"/>
    </row>
    <row r="52" spans="1:16" ht="9.9499999999999993" customHeight="1">
      <c r="A52" s="414"/>
      <c r="B52" s="449"/>
      <c r="H52" s="415"/>
      <c r="O52" s="478"/>
      <c r="P52" s="416"/>
    </row>
    <row r="53" spans="1:16" ht="9.9499999999999993" customHeight="1">
      <c r="A53" s="441"/>
      <c r="B53" s="460"/>
      <c r="C53" s="443" t="s">
        <v>203</v>
      </c>
      <c r="H53" s="415"/>
      <c r="O53" s="478"/>
      <c r="P53" s="442"/>
    </row>
    <row r="54" spans="1:16" ht="9.9499999999999993" customHeight="1">
      <c r="A54" s="441"/>
      <c r="B54" s="460"/>
      <c r="C54" s="443"/>
      <c r="H54" s="415"/>
      <c r="O54" s="478"/>
      <c r="P54" s="442"/>
    </row>
    <row r="55" spans="1:16" ht="9.9499999999999993" customHeight="1">
      <c r="A55" s="441"/>
      <c r="B55" s="481"/>
      <c r="C55" s="475"/>
      <c r="D55" s="171"/>
      <c r="E55" s="171"/>
      <c r="F55" s="1753"/>
      <c r="G55" s="1753"/>
      <c r="H55" s="415"/>
      <c r="O55" s="478"/>
      <c r="P55" s="442"/>
    </row>
    <row r="56" spans="1:16" ht="9.9499999999999993" customHeight="1">
      <c r="A56" s="441"/>
      <c r="B56" s="477"/>
      <c r="C56" s="472"/>
      <c r="D56" s="472"/>
      <c r="E56" s="472"/>
      <c r="F56" s="472"/>
      <c r="G56" s="474"/>
      <c r="H56" s="474"/>
      <c r="I56" s="479"/>
      <c r="J56" s="479"/>
      <c r="K56" s="479"/>
      <c r="L56" s="479"/>
      <c r="M56" s="479"/>
      <c r="N56" s="479"/>
      <c r="O56" s="480"/>
      <c r="P56" s="442"/>
    </row>
    <row r="57" spans="1:16" ht="9.9499999999999993" customHeight="1">
      <c r="A57" s="441"/>
      <c r="B57" s="1747"/>
      <c r="C57" s="1754"/>
      <c r="D57" s="1754"/>
      <c r="E57" s="1754"/>
      <c r="F57" s="1754"/>
      <c r="G57" s="1754"/>
      <c r="H57" s="1754"/>
      <c r="I57" s="1754"/>
      <c r="J57" s="1754"/>
      <c r="K57" s="1754"/>
      <c r="L57" s="1754"/>
      <c r="M57" s="1754"/>
      <c r="N57" s="1754"/>
      <c r="O57" s="1755"/>
      <c r="P57" s="442"/>
    </row>
    <row r="58" spans="1:16" ht="9.9499999999999993" customHeight="1">
      <c r="A58" s="441"/>
      <c r="B58" s="1756"/>
      <c r="C58" s="1757"/>
      <c r="D58" s="1757"/>
      <c r="E58" s="1757"/>
      <c r="F58" s="1757"/>
      <c r="G58" s="1757"/>
      <c r="H58" s="1757"/>
      <c r="I58" s="1757"/>
      <c r="J58" s="1757"/>
      <c r="K58" s="1757"/>
      <c r="L58" s="1757"/>
      <c r="M58" s="1757"/>
      <c r="N58" s="1757"/>
      <c r="O58" s="1758"/>
      <c r="P58" s="442"/>
    </row>
    <row r="59" spans="1:16" ht="9.9499999999999993" customHeight="1">
      <c r="A59" s="451"/>
      <c r="B59" s="458"/>
      <c r="O59" s="440"/>
      <c r="P59" s="442"/>
    </row>
    <row r="60" spans="1:16" ht="9.9499999999999993" customHeight="1">
      <c r="A60" s="451"/>
      <c r="B60" s="458"/>
      <c r="O60" s="440"/>
      <c r="P60" s="442"/>
    </row>
    <row r="61" spans="1:16" ht="9.9499999999999993" customHeight="1">
      <c r="A61" s="451"/>
      <c r="B61" s="449"/>
      <c r="C61" s="1759"/>
      <c r="D61" s="1759"/>
      <c r="E61" s="1759"/>
      <c r="F61" s="1759"/>
      <c r="G61" s="1759"/>
      <c r="H61" s="1759"/>
      <c r="I61" s="1759"/>
      <c r="J61" s="1759"/>
      <c r="K61" s="1759"/>
      <c r="L61" s="1759"/>
      <c r="M61" s="1759"/>
      <c r="N61" s="1759"/>
      <c r="O61" s="459"/>
      <c r="P61" s="450"/>
    </row>
    <row r="62" spans="1:16" ht="9.9499999999999993" customHeight="1">
      <c r="A62" s="451"/>
      <c r="B62" s="460"/>
      <c r="C62" s="443"/>
      <c r="O62" s="459"/>
      <c r="P62" s="450"/>
    </row>
    <row r="63" spans="1:16" ht="9.9499999999999993" customHeight="1">
      <c r="A63" s="451"/>
      <c r="B63" s="460"/>
      <c r="C63" s="443"/>
      <c r="O63" s="459"/>
      <c r="P63" s="450"/>
    </row>
    <row r="64" spans="1:16" ht="9.9499999999999993" customHeight="1">
      <c r="A64" s="451"/>
      <c r="B64" s="460"/>
      <c r="C64" s="461"/>
      <c r="D64" s="450"/>
      <c r="E64" s="450"/>
      <c r="F64" s="450"/>
      <c r="G64" s="384"/>
      <c r="H64" s="462"/>
      <c r="I64" s="462"/>
      <c r="J64" s="450"/>
      <c r="K64" s="450"/>
      <c r="L64" s="450"/>
      <c r="M64" s="450"/>
      <c r="N64" s="450"/>
      <c r="O64" s="459"/>
      <c r="P64" s="442"/>
    </row>
    <row r="65" spans="1:16" ht="9.9499999999999993" customHeight="1">
      <c r="A65" s="451"/>
      <c r="B65" s="460"/>
      <c r="C65" s="450"/>
      <c r="D65" s="450"/>
      <c r="E65" s="450"/>
      <c r="F65" s="450"/>
      <c r="G65" s="462"/>
      <c r="H65" s="462"/>
      <c r="I65" s="462"/>
      <c r="J65" s="450"/>
      <c r="K65" s="450"/>
      <c r="L65" s="450"/>
      <c r="M65" s="450"/>
      <c r="N65" s="450"/>
      <c r="O65" s="459"/>
      <c r="P65" s="442"/>
    </row>
    <row r="66" spans="1:16" ht="9.9499999999999993" customHeight="1">
      <c r="A66" s="451"/>
      <c r="B66" s="458"/>
      <c r="O66" s="440"/>
      <c r="P66" s="442"/>
    </row>
    <row r="67" spans="1:16" ht="9.9499999999999993" customHeight="1">
      <c r="A67" s="451"/>
      <c r="B67" s="458"/>
      <c r="O67" s="440"/>
      <c r="P67" s="442"/>
    </row>
    <row r="68" spans="1:16" ht="12" customHeight="1">
      <c r="A68" s="451"/>
      <c r="B68" s="458"/>
      <c r="O68" s="440"/>
      <c r="P68" s="442"/>
    </row>
    <row r="69" spans="1:16" ht="12" customHeight="1">
      <c r="A69" s="452"/>
      <c r="B69" s="458"/>
      <c r="O69" s="440"/>
      <c r="P69" s="444"/>
    </row>
    <row r="70" spans="1:16" ht="9.9499999999999993" customHeight="1">
      <c r="A70" s="445"/>
      <c r="B70" s="458"/>
      <c r="O70" s="440"/>
      <c r="P70" s="445"/>
    </row>
    <row r="71" spans="1:16" ht="89.25" customHeight="1">
      <c r="A71" s="445"/>
      <c r="B71" s="458"/>
      <c r="O71" s="440"/>
      <c r="P71" s="445"/>
    </row>
    <row r="72" spans="1:16" ht="6.6" customHeight="1">
      <c r="B72" s="1760" t="s">
        <v>204</v>
      </c>
      <c r="C72" s="1761"/>
      <c r="D72" s="1761"/>
      <c r="E72" s="1761"/>
      <c r="F72" s="1761"/>
      <c r="G72" s="1761"/>
      <c r="H72" s="1761"/>
      <c r="I72" s="1761"/>
      <c r="J72" s="1761"/>
      <c r="K72" s="1761"/>
      <c r="L72" s="1761"/>
      <c r="M72" s="1761"/>
      <c r="N72" s="1761"/>
      <c r="O72" s="1762"/>
    </row>
    <row r="73" spans="1:16">
      <c r="B73" s="1763"/>
      <c r="C73" s="1764"/>
      <c r="D73" s="1764"/>
      <c r="E73" s="1764"/>
      <c r="F73" s="1764"/>
      <c r="G73" s="1764"/>
      <c r="H73" s="1764"/>
      <c r="I73" s="1764"/>
      <c r="J73" s="1764"/>
      <c r="K73" s="1764"/>
      <c r="L73" s="1764"/>
      <c r="M73" s="1764"/>
      <c r="N73" s="1764"/>
      <c r="O73" s="1765"/>
    </row>
    <row r="74" spans="1:16">
      <c r="B74" s="1770" t="s">
        <v>205</v>
      </c>
      <c r="C74" s="1771"/>
      <c r="D74" s="1771"/>
      <c r="E74" s="1771"/>
      <c r="F74" s="1771"/>
      <c r="G74" s="1771"/>
      <c r="H74" s="1771"/>
      <c r="I74" s="1771"/>
      <c r="J74" s="1771"/>
      <c r="K74" s="1771"/>
      <c r="L74" s="1771"/>
      <c r="M74" s="1771"/>
      <c r="N74" s="1771"/>
      <c r="O74" s="1772"/>
    </row>
    <row r="75" spans="1:16" ht="9.9499999999999993" customHeight="1">
      <c r="B75" s="1773" t="s">
        <v>206</v>
      </c>
      <c r="C75" s="1753"/>
      <c r="D75" s="1753"/>
      <c r="E75" s="1753"/>
      <c r="F75" s="1753"/>
      <c r="G75" s="1753"/>
      <c r="H75" s="1753"/>
      <c r="I75" s="1753"/>
      <c r="J75" s="1753"/>
      <c r="K75" s="1753"/>
      <c r="L75" s="1753"/>
      <c r="M75" s="1753"/>
      <c r="N75" s="1753"/>
      <c r="O75" s="1774"/>
    </row>
    <row r="76" spans="1:16" ht="13.5" customHeight="1">
      <c r="B76" s="1738" t="s">
        <v>207</v>
      </c>
      <c r="C76" s="1739"/>
      <c r="D76" s="1739"/>
      <c r="E76" s="1739"/>
      <c r="F76" s="1739"/>
      <c r="G76" s="1739"/>
      <c r="H76" s="1739"/>
      <c r="I76" s="1739"/>
      <c r="J76" s="1739"/>
      <c r="K76" s="1739"/>
      <c r="L76" s="1739"/>
      <c r="M76" s="1739"/>
      <c r="N76" s="1739"/>
      <c r="O76" s="1740"/>
    </row>
    <row r="77" spans="1:16">
      <c r="B77" s="1741"/>
      <c r="C77" s="1742"/>
      <c r="D77" s="1742"/>
      <c r="E77" s="1742"/>
      <c r="F77" s="1742"/>
      <c r="G77" s="1742"/>
      <c r="H77" s="1742"/>
      <c r="I77" s="1742"/>
      <c r="J77" s="1742"/>
      <c r="K77" s="1742"/>
      <c r="L77" s="1742"/>
      <c r="M77" s="1742"/>
      <c r="N77" s="1742"/>
      <c r="O77" s="1743"/>
    </row>
  </sheetData>
  <mergeCells count="28">
    <mergeCell ref="A2:N3"/>
    <mergeCell ref="C6:F6"/>
    <mergeCell ref="C7:F7"/>
    <mergeCell ref="C8:F8"/>
    <mergeCell ref="F9:G9"/>
    <mergeCell ref="H9:K9"/>
    <mergeCell ref="C10:F10"/>
    <mergeCell ref="B12:O12"/>
    <mergeCell ref="B14:G15"/>
    <mergeCell ref="I14:O15"/>
    <mergeCell ref="J16:N23"/>
    <mergeCell ref="B25:G26"/>
    <mergeCell ref="I25:O26"/>
    <mergeCell ref="C28:F28"/>
    <mergeCell ref="I28:O28"/>
    <mergeCell ref="I29:O29"/>
    <mergeCell ref="J30:N30"/>
    <mergeCell ref="E38:L39"/>
    <mergeCell ref="E40:L40"/>
    <mergeCell ref="B74:O74"/>
    <mergeCell ref="B75:O75"/>
    <mergeCell ref="B76:O77"/>
    <mergeCell ref="E46:L46"/>
    <mergeCell ref="B48:O49"/>
    <mergeCell ref="F55:G55"/>
    <mergeCell ref="B57:O58"/>
    <mergeCell ref="C61:N61"/>
    <mergeCell ref="B72:O73"/>
  </mergeCells>
  <hyperlinks>
    <hyperlink ref="D19" r:id="rId1" display="lockdesk@thelender.com" xr:uid="{19B8779C-A0AB-4933-A1D0-8FFE9B7B991F}"/>
    <hyperlink ref="J16:L23" r:id="rId2" display="AMC selection can be made vy clicking here.  theLender accepts transferred appraisals." xr:uid="{EA2DF2A7-07DD-42B6-97B5-8099611B44A5}"/>
    <hyperlink ref="J16:N23" r:id="rId3" display="AMC selection can be made by clicking here.  theLender accepts transferred appraisals." xr:uid="{86104673-51B7-40C7-A25A-E09F3E70613C}"/>
  </hyperlinks>
  <pageMargins left="0.25" right="0.25" top="0.75" bottom="0.75" header="0.3" footer="0.3"/>
  <pageSetup paperSize="5" orientation="portrait" r:id="rId4"/>
  <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347DA-0153-47B6-98D2-3628176434CD}">
  <sheetPr codeName="Sheet7">
    <pageSetUpPr fitToPage="1"/>
  </sheetPr>
  <dimension ref="A1:N70"/>
  <sheetViews>
    <sheetView showGridLines="0" workbookViewId="0">
      <selection activeCell="S18" sqref="S18"/>
    </sheetView>
  </sheetViews>
  <sheetFormatPr defaultRowHeight="15"/>
  <cols>
    <col min="1" max="11" width="16.42578125" customWidth="1"/>
    <col min="12" max="12" width="17" customWidth="1"/>
    <col min="13" max="13" width="21" customWidth="1"/>
    <col min="14" max="14" width="17" customWidth="1"/>
  </cols>
  <sheetData>
    <row r="1" spans="1:14" ht="15.75" thickBot="1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4" ht="26.25">
      <c r="A2" s="76"/>
      <c r="B2" s="77"/>
      <c r="C2" s="1939" t="s">
        <v>303</v>
      </c>
      <c r="D2" s="1939"/>
      <c r="E2" s="1939"/>
      <c r="F2" s="1939"/>
      <c r="G2" s="1939"/>
      <c r="H2" s="1939"/>
      <c r="I2" s="1940"/>
      <c r="J2" s="136"/>
      <c r="K2" s="1641"/>
    </row>
    <row r="3" spans="1:14" ht="31.5" thickBot="1">
      <c r="A3" s="78"/>
      <c r="B3" s="79"/>
      <c r="C3" s="80"/>
      <c r="D3" s="81"/>
      <c r="E3" s="81"/>
      <c r="F3" s="81"/>
      <c r="G3" s="81"/>
      <c r="H3" s="81"/>
      <c r="I3" s="82"/>
      <c r="J3" s="733"/>
      <c r="K3" s="1642"/>
    </row>
    <row r="4" spans="1:14" ht="30.75">
      <c r="A4" s="83"/>
      <c r="B4" s="83"/>
      <c r="C4" s="83"/>
      <c r="D4" s="84"/>
      <c r="E4" s="84"/>
      <c r="F4" s="84"/>
      <c r="G4" s="84"/>
      <c r="H4" s="84"/>
      <c r="I4" s="85"/>
      <c r="J4" s="110"/>
      <c r="K4" s="110"/>
    </row>
    <row r="5" spans="1:14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</row>
    <row r="6" spans="1:14" ht="15.75" thickBot="1"/>
    <row r="7" spans="1:14" ht="15.75" thickBot="1">
      <c r="A7" s="1941" t="s">
        <v>162</v>
      </c>
      <c r="B7" s="1942"/>
      <c r="C7" s="1942"/>
      <c r="D7" s="1943"/>
      <c r="E7" s="111"/>
      <c r="G7" s="1944" t="s">
        <v>2</v>
      </c>
      <c r="H7" s="1945"/>
      <c r="L7" s="525"/>
      <c r="M7" s="708" t="s">
        <v>369</v>
      </c>
      <c r="N7" s="527"/>
    </row>
    <row r="8" spans="1:14" ht="15.75" thickBot="1">
      <c r="G8" s="112" t="s">
        <v>8</v>
      </c>
      <c r="H8" s="18">
        <v>0</v>
      </c>
      <c r="L8" s="519"/>
      <c r="M8" s="519"/>
      <c r="N8" s="519"/>
    </row>
    <row r="9" spans="1:14" ht="15.75" thickBot="1">
      <c r="A9" s="87" t="s">
        <v>3</v>
      </c>
      <c r="B9" s="88" t="s">
        <v>13</v>
      </c>
      <c r="C9" s="88" t="s">
        <v>101</v>
      </c>
      <c r="D9" s="89" t="s">
        <v>106</v>
      </c>
      <c r="E9" s="90"/>
      <c r="G9" s="765" t="s">
        <v>10</v>
      </c>
      <c r="H9" s="766">
        <v>-0.375</v>
      </c>
      <c r="L9" s="544" t="s">
        <v>226</v>
      </c>
      <c r="M9" s="545" t="s">
        <v>227</v>
      </c>
      <c r="N9" s="545" t="s">
        <v>228</v>
      </c>
    </row>
    <row r="10" spans="1:14" ht="15.75" thickBot="1">
      <c r="A10" s="160">
        <f>margins!AR2</f>
        <v>8.25</v>
      </c>
      <c r="B10" s="143">
        <v>99.275000000000006</v>
      </c>
      <c r="C10" s="143">
        <v>98.725000000000009</v>
      </c>
      <c r="D10" s="161">
        <v>98.225000000000009</v>
      </c>
      <c r="E10" s="94"/>
      <c r="G10" s="769"/>
      <c r="H10" s="770"/>
      <c r="L10" s="519"/>
      <c r="M10" s="519"/>
      <c r="N10" s="519"/>
    </row>
    <row r="11" spans="1:14">
      <c r="A11" s="162">
        <f>margins!AR3</f>
        <v>8.375</v>
      </c>
      <c r="B11" s="144">
        <v>99.938000000000002</v>
      </c>
      <c r="C11" s="144">
        <v>99.388000000000005</v>
      </c>
      <c r="D11" s="163">
        <v>98.888000000000005</v>
      </c>
      <c r="E11" s="94"/>
      <c r="G11" s="767" t="s">
        <v>110</v>
      </c>
      <c r="H11" s="768" t="s">
        <v>6</v>
      </c>
      <c r="L11" s="709" t="s">
        <v>229</v>
      </c>
      <c r="M11" s="710" t="s">
        <v>106</v>
      </c>
      <c r="N11" s="537"/>
    </row>
    <row r="12" spans="1:14">
      <c r="A12" s="160">
        <f>margins!AR4</f>
        <v>8.5</v>
      </c>
      <c r="B12" s="143">
        <v>100.7</v>
      </c>
      <c r="C12" s="143">
        <v>100.15</v>
      </c>
      <c r="D12" s="161">
        <v>99.65</v>
      </c>
      <c r="E12" s="94"/>
      <c r="G12" s="95" t="s">
        <v>112</v>
      </c>
      <c r="H12" s="167">
        <v>101</v>
      </c>
      <c r="L12" s="711" t="s">
        <v>230</v>
      </c>
      <c r="M12" s="712">
        <v>9</v>
      </c>
      <c r="N12" s="538">
        <f>IF(M11="7/6 Arm",VLOOKUP(M12,$A$10:$D$38,2,FALSE),IF(M11="10/6 Arm",VLOOKUP(M12,$A$10:$D$38,3,FALSE),VLOOKUP(M12,$A$10:$D$38,4,FALSE)))</f>
        <v>101.78800000000001</v>
      </c>
    </row>
    <row r="13" spans="1:14">
      <c r="A13" s="162">
        <f>margins!AR5</f>
        <v>8.625</v>
      </c>
      <c r="B13" s="144">
        <v>101.363</v>
      </c>
      <c r="C13" s="144">
        <v>100.813</v>
      </c>
      <c r="D13" s="163">
        <v>100.313</v>
      </c>
      <c r="E13" s="94"/>
      <c r="G13" s="95" t="s">
        <v>113</v>
      </c>
      <c r="H13" s="167">
        <v>101</v>
      </c>
      <c r="L13" s="711" t="s">
        <v>409</v>
      </c>
      <c r="M13" s="712" t="s">
        <v>19</v>
      </c>
      <c r="N13" s="538"/>
    </row>
    <row r="14" spans="1:14">
      <c r="A14" s="160">
        <f>margins!AR6</f>
        <v>8.75</v>
      </c>
      <c r="B14" s="143">
        <v>102.26300000000001</v>
      </c>
      <c r="C14" s="143">
        <v>101.71300000000001</v>
      </c>
      <c r="D14" s="161">
        <v>101.21300000000001</v>
      </c>
      <c r="E14" s="94"/>
      <c r="G14" s="95" t="s">
        <v>7</v>
      </c>
      <c r="H14" s="167">
        <v>101</v>
      </c>
      <c r="L14" s="711" t="s">
        <v>231</v>
      </c>
      <c r="M14" s="712" t="s">
        <v>26</v>
      </c>
      <c r="N14" s="538">
        <f>IFERROR(INDEX($C$42:$H$47,MATCH(M14,B42:B47,0),MATCH(M13,C41:H41,0),1),0)</f>
        <v>-1</v>
      </c>
    </row>
    <row r="15" spans="1:14">
      <c r="A15" s="162">
        <f>margins!AR7</f>
        <v>8.875</v>
      </c>
      <c r="B15" s="144">
        <v>102.55000000000001</v>
      </c>
      <c r="C15" s="144">
        <v>102</v>
      </c>
      <c r="D15" s="163">
        <v>101.5</v>
      </c>
      <c r="E15" s="94"/>
      <c r="G15" s="95" t="s">
        <v>9</v>
      </c>
      <c r="H15" s="167">
        <v>101</v>
      </c>
      <c r="L15" s="711" t="s">
        <v>77</v>
      </c>
      <c r="M15" s="712" t="s">
        <v>220</v>
      </c>
      <c r="N15" s="538">
        <f t="shared" ref="N15:N23" si="0">IFERROR(INDEX($C$51:$H$70,MATCH(M15,$B$51:$B$70,0),MATCH($M$13,$C$41:$H$41,0),1),0)</f>
        <v>0</v>
      </c>
    </row>
    <row r="16" spans="1:14">
      <c r="A16" s="160">
        <f>margins!AR8</f>
        <v>9</v>
      </c>
      <c r="B16" s="143">
        <v>102.83800000000001</v>
      </c>
      <c r="C16" s="143">
        <v>102.28800000000001</v>
      </c>
      <c r="D16" s="161">
        <v>101.78800000000001</v>
      </c>
      <c r="E16" s="94"/>
      <c r="G16" s="95" t="s">
        <v>11</v>
      </c>
      <c r="H16" s="167">
        <f>margins!BH7</f>
        <v>99.275000000000006</v>
      </c>
      <c r="L16" s="711" t="s">
        <v>232</v>
      </c>
      <c r="M16" s="712" t="s">
        <v>220</v>
      </c>
      <c r="N16" s="538">
        <f t="shared" si="0"/>
        <v>0</v>
      </c>
    </row>
    <row r="17" spans="1:14" ht="15.75" thickBot="1">
      <c r="A17" s="162">
        <f>margins!AR9</f>
        <v>9.125</v>
      </c>
      <c r="B17" s="144">
        <v>103.42500000000001</v>
      </c>
      <c r="C17" s="144">
        <v>102.875</v>
      </c>
      <c r="D17" s="163">
        <v>102.375</v>
      </c>
      <c r="E17" s="94"/>
      <c r="G17" s="98" t="s">
        <v>114</v>
      </c>
      <c r="H17" s="168">
        <f>margins!BH8</f>
        <v>98.275000000000006</v>
      </c>
      <c r="L17" s="711" t="s">
        <v>52</v>
      </c>
      <c r="M17" s="712" t="s">
        <v>220</v>
      </c>
      <c r="N17" s="538">
        <f t="shared" si="0"/>
        <v>0</v>
      </c>
    </row>
    <row r="18" spans="1:14">
      <c r="A18" s="160">
        <f>margins!AR10</f>
        <v>9.25</v>
      </c>
      <c r="B18" s="143">
        <v>104.01300000000001</v>
      </c>
      <c r="C18" s="143">
        <v>103.46300000000001</v>
      </c>
      <c r="D18" s="161">
        <v>102.96300000000001</v>
      </c>
      <c r="E18" s="94"/>
      <c r="G18" s="26" t="s">
        <v>163</v>
      </c>
      <c r="H18" s="1"/>
      <c r="I18" s="1"/>
      <c r="J18" s="1"/>
      <c r="K18" s="1"/>
      <c r="L18" s="711" t="s">
        <v>61</v>
      </c>
      <c r="M18" s="712" t="s">
        <v>220</v>
      </c>
      <c r="N18" s="538">
        <f t="shared" si="0"/>
        <v>0</v>
      </c>
    </row>
    <row r="19" spans="1:14">
      <c r="A19" s="162">
        <f>margins!AR11</f>
        <v>9.375</v>
      </c>
      <c r="B19" s="144">
        <v>104.53800000000001</v>
      </c>
      <c r="C19" s="144">
        <v>103.988</v>
      </c>
      <c r="D19" s="163">
        <v>103.488</v>
      </c>
      <c r="E19" s="94"/>
      <c r="G19" s="26" t="s">
        <v>164</v>
      </c>
      <c r="H19" s="1"/>
      <c r="I19" s="1"/>
      <c r="J19" s="1"/>
      <c r="K19" s="1"/>
      <c r="L19" s="711" t="s">
        <v>67</v>
      </c>
      <c r="M19" s="712" t="s">
        <v>220</v>
      </c>
      <c r="N19" s="538">
        <f t="shared" si="0"/>
        <v>0</v>
      </c>
    </row>
    <row r="20" spans="1:14">
      <c r="A20" s="160">
        <f>margins!AR12</f>
        <v>9.5</v>
      </c>
      <c r="B20" s="143">
        <v>105.063</v>
      </c>
      <c r="C20" s="143">
        <v>104.51300000000001</v>
      </c>
      <c r="D20" s="161">
        <v>104.01300000000001</v>
      </c>
      <c r="E20" s="94"/>
      <c r="G20" s="26" t="s">
        <v>782</v>
      </c>
      <c r="H20" s="1"/>
      <c r="I20" s="1"/>
      <c r="J20" s="1"/>
      <c r="K20" s="1"/>
      <c r="L20" s="711" t="s">
        <v>155</v>
      </c>
      <c r="M20" s="712" t="s">
        <v>220</v>
      </c>
      <c r="N20" s="538">
        <f t="shared" si="0"/>
        <v>0</v>
      </c>
    </row>
    <row r="21" spans="1:14">
      <c r="A21" s="162">
        <f>margins!AR13</f>
        <v>9.625</v>
      </c>
      <c r="B21" s="144">
        <v>105.58800000000001</v>
      </c>
      <c r="C21" s="144">
        <v>105.03800000000001</v>
      </c>
      <c r="D21" s="163">
        <v>104.53800000000001</v>
      </c>
      <c r="E21" s="94"/>
      <c r="G21" s="26" t="s">
        <v>166</v>
      </c>
      <c r="H21" s="1"/>
      <c r="I21" s="1"/>
      <c r="J21" s="1"/>
      <c r="K21" s="1"/>
      <c r="L21" s="711" t="s">
        <v>234</v>
      </c>
      <c r="M21" s="712" t="s">
        <v>112</v>
      </c>
      <c r="N21" s="538">
        <f t="shared" si="0"/>
        <v>1</v>
      </c>
    </row>
    <row r="22" spans="1:14">
      <c r="A22" s="160">
        <f>margins!AR14</f>
        <v>9.75</v>
      </c>
      <c r="B22" s="143">
        <v>106.113</v>
      </c>
      <c r="C22" s="143">
        <v>105.563</v>
      </c>
      <c r="D22" s="161">
        <v>105.063</v>
      </c>
      <c r="E22" s="94"/>
      <c r="G22" s="26" t="s">
        <v>646</v>
      </c>
      <c r="H22" s="1"/>
      <c r="I22" s="1"/>
      <c r="J22" s="1"/>
      <c r="K22" s="1"/>
      <c r="L22" s="711" t="s">
        <v>74</v>
      </c>
      <c r="M22" s="712" t="s">
        <v>220</v>
      </c>
      <c r="N22" s="538">
        <f t="shared" si="0"/>
        <v>0</v>
      </c>
    </row>
    <row r="23" spans="1:14">
      <c r="A23" s="162">
        <f>margins!AR15</f>
        <v>9.875</v>
      </c>
      <c r="B23" s="144">
        <v>106.63800000000001</v>
      </c>
      <c r="C23" s="144">
        <v>106.08800000000001</v>
      </c>
      <c r="D23" s="163">
        <v>105.58800000000001</v>
      </c>
      <c r="E23" s="94"/>
      <c r="G23" s="26" t="s">
        <v>258</v>
      </c>
      <c r="H23" s="1"/>
      <c r="I23" s="1"/>
      <c r="J23" s="1"/>
      <c r="K23" s="1"/>
      <c r="L23" s="711" t="s">
        <v>187</v>
      </c>
      <c r="M23" s="712" t="s">
        <v>220</v>
      </c>
      <c r="N23" s="538">
        <f t="shared" si="0"/>
        <v>0</v>
      </c>
    </row>
    <row r="24" spans="1:14" ht="15.75" thickBot="1">
      <c r="A24" s="160">
        <f>margins!AR16</f>
        <v>10</v>
      </c>
      <c r="B24" s="143">
        <v>107.16300000000001</v>
      </c>
      <c r="C24" s="143">
        <v>106.613</v>
      </c>
      <c r="D24" s="161">
        <v>106.113</v>
      </c>
      <c r="E24" s="94"/>
      <c r="J24" s="1"/>
      <c r="K24" s="1"/>
      <c r="L24" s="711" t="s">
        <v>236</v>
      </c>
      <c r="M24" s="712">
        <v>15</v>
      </c>
      <c r="N24" s="538">
        <f>IF(M24=15,0,H9)</f>
        <v>0</v>
      </c>
    </row>
    <row r="25" spans="1:14" ht="15.75" thickBot="1">
      <c r="A25" s="162">
        <f>margins!AR17</f>
        <v>10.125</v>
      </c>
      <c r="B25" s="144">
        <v>107.688</v>
      </c>
      <c r="C25" s="144">
        <v>107.13800000000001</v>
      </c>
      <c r="D25" s="163">
        <v>106.63800000000001</v>
      </c>
      <c r="E25" s="94"/>
      <c r="G25" s="1946" t="s">
        <v>168</v>
      </c>
      <c r="H25" s="1947"/>
      <c r="I25" s="1948"/>
      <c r="J25" s="1"/>
      <c r="K25" s="1"/>
      <c r="L25" s="713" t="s">
        <v>237</v>
      </c>
      <c r="M25" s="534"/>
      <c r="N25" s="539">
        <f>N14+N16+N17+N18+N19+N20+N21+N22+N23+N24</f>
        <v>0</v>
      </c>
    </row>
    <row r="26" spans="1:14" ht="15.75" thickBot="1">
      <c r="A26" s="160">
        <f>margins!AR18</f>
        <v>10.25</v>
      </c>
      <c r="B26" s="143">
        <v>108.21300000000001</v>
      </c>
      <c r="C26" s="143">
        <v>107.66300000000001</v>
      </c>
      <c r="D26" s="161">
        <v>107.16300000000001</v>
      </c>
      <c r="E26" s="94"/>
      <c r="G26" s="113" t="s">
        <v>169</v>
      </c>
      <c r="H26" s="1605" t="s">
        <v>170</v>
      </c>
      <c r="I26" s="119"/>
      <c r="J26" s="1"/>
      <c r="K26" s="1"/>
      <c r="L26" s="521"/>
      <c r="M26" s="522"/>
      <c r="N26" s="531"/>
    </row>
    <row r="27" spans="1:14" ht="15.75" thickBot="1">
      <c r="A27" s="162">
        <f>margins!AR19</f>
        <v>10.375</v>
      </c>
      <c r="B27" s="144">
        <v>108.738</v>
      </c>
      <c r="C27" s="144">
        <v>108.188</v>
      </c>
      <c r="D27" s="163">
        <v>107.688</v>
      </c>
      <c r="E27" s="94"/>
      <c r="G27" s="113" t="s">
        <v>171</v>
      </c>
      <c r="H27" s="1600" t="s">
        <v>765</v>
      </c>
      <c r="I27" s="119"/>
      <c r="J27" s="1"/>
      <c r="K27" s="1"/>
      <c r="L27" s="523" t="s">
        <v>238</v>
      </c>
      <c r="M27" s="524"/>
      <c r="N27" s="540">
        <f>IF(ISNUMBER(MATCH("NA", N14:N24, 0)), "NA", MIN(N25+N12,VLOOKUP($M$21,$G$12:$H$17,2,FALSE)))</f>
        <v>101</v>
      </c>
    </row>
    <row r="28" spans="1:14" ht="15.75" thickBot="1">
      <c r="A28" s="160">
        <f>margins!AR20</f>
        <v>10.5</v>
      </c>
      <c r="B28" s="143">
        <v>109.26300000000001</v>
      </c>
      <c r="C28" s="143">
        <v>108.71300000000001</v>
      </c>
      <c r="D28" s="161">
        <v>108.21300000000001</v>
      </c>
      <c r="E28" s="94"/>
      <c r="G28" s="113" t="s">
        <v>172</v>
      </c>
      <c r="H28" s="1600" t="s">
        <v>173</v>
      </c>
      <c r="I28" s="119"/>
      <c r="J28" s="1"/>
      <c r="K28" s="1"/>
      <c r="L28" s="518"/>
      <c r="M28" s="518"/>
      <c r="N28" s="518"/>
    </row>
    <row r="29" spans="1:14" ht="15.75" thickBot="1">
      <c r="A29" s="162">
        <f>margins!AR21</f>
        <v>10.625</v>
      </c>
      <c r="B29" s="144">
        <v>109.78800000000001</v>
      </c>
      <c r="C29" s="144">
        <v>109.238</v>
      </c>
      <c r="D29" s="163">
        <v>108.738</v>
      </c>
      <c r="E29" s="94"/>
      <c r="G29" s="113" t="s">
        <v>174</v>
      </c>
      <c r="H29" s="1600" t="s">
        <v>175</v>
      </c>
      <c r="I29" s="119"/>
      <c r="J29" s="1"/>
      <c r="K29" s="1"/>
      <c r="L29" s="921" t="s">
        <v>513</v>
      </c>
      <c r="M29" s="919"/>
      <c r="N29" s="920"/>
    </row>
    <row r="30" spans="1:14">
      <c r="A30" s="160">
        <f>margins!AR22</f>
        <v>10.75</v>
      </c>
      <c r="B30" s="143">
        <v>110.25</v>
      </c>
      <c r="C30" s="143">
        <v>109.7</v>
      </c>
      <c r="D30" s="161">
        <v>109.2</v>
      </c>
      <c r="E30" s="94"/>
      <c r="G30" s="113" t="s">
        <v>176</v>
      </c>
      <c r="H30" s="1600" t="s">
        <v>177</v>
      </c>
      <c r="I30" s="119"/>
      <c r="J30" s="1"/>
      <c r="K30" s="1"/>
    </row>
    <row r="31" spans="1:14" ht="15.75" thickBot="1">
      <c r="A31" s="162">
        <f>margins!AR23</f>
        <v>10.875</v>
      </c>
      <c r="B31" s="144">
        <v>110.65</v>
      </c>
      <c r="C31" s="144">
        <v>110.10000000000001</v>
      </c>
      <c r="D31" s="163">
        <v>109.60000000000001</v>
      </c>
      <c r="E31" s="94"/>
      <c r="G31" s="114" t="s">
        <v>178</v>
      </c>
      <c r="H31" s="1601" t="s">
        <v>179</v>
      </c>
      <c r="I31" s="1602"/>
      <c r="J31" s="1"/>
      <c r="K31" s="1"/>
    </row>
    <row r="32" spans="1:14">
      <c r="A32" s="160">
        <f>margins!AR24</f>
        <v>11</v>
      </c>
      <c r="B32" s="143">
        <v>111.05000000000001</v>
      </c>
      <c r="C32" s="143">
        <v>110.5</v>
      </c>
      <c r="D32" s="161">
        <v>110</v>
      </c>
      <c r="E32" s="94"/>
      <c r="J32" s="1"/>
      <c r="K32" s="1"/>
    </row>
    <row r="33" spans="1:11" ht="15.75" thickBot="1">
      <c r="A33" s="162">
        <f>margins!AR25</f>
        <v>11.125</v>
      </c>
      <c r="B33" s="144">
        <v>111.45</v>
      </c>
      <c r="C33" s="144">
        <v>110.9</v>
      </c>
      <c r="D33" s="163">
        <v>110.4</v>
      </c>
      <c r="E33" s="94"/>
      <c r="G33" s="1"/>
      <c r="H33" s="1"/>
      <c r="I33" s="1"/>
      <c r="J33" s="1"/>
      <c r="K33" s="1"/>
    </row>
    <row r="34" spans="1:11">
      <c r="A34" s="160">
        <f>margins!AR26</f>
        <v>11.25</v>
      </c>
      <c r="B34" s="143">
        <v>111.85000000000001</v>
      </c>
      <c r="C34" s="143">
        <v>111.30000000000001</v>
      </c>
      <c r="D34" s="161">
        <v>110.80000000000001</v>
      </c>
      <c r="E34" s="94"/>
      <c r="G34" s="1598" t="s">
        <v>117</v>
      </c>
      <c r="H34" s="1599"/>
      <c r="I34" s="1"/>
      <c r="J34" s="1"/>
      <c r="K34" s="1"/>
    </row>
    <row r="35" spans="1:11">
      <c r="A35" s="162">
        <f>margins!AR27</f>
        <v>11.375</v>
      </c>
      <c r="B35" s="144">
        <v>112.25</v>
      </c>
      <c r="C35" s="144">
        <v>111.7</v>
      </c>
      <c r="D35" s="163">
        <v>111.2</v>
      </c>
      <c r="E35" s="94"/>
      <c r="G35" s="115" t="s">
        <v>118</v>
      </c>
      <c r="H35" s="116" t="s">
        <v>119</v>
      </c>
      <c r="I35" s="1"/>
      <c r="J35" s="1"/>
      <c r="K35" s="1"/>
    </row>
    <row r="36" spans="1:11">
      <c r="A36" s="160">
        <f>margins!AR28</f>
        <v>11.5</v>
      </c>
      <c r="B36" s="143">
        <v>112.65</v>
      </c>
      <c r="C36" s="143">
        <v>112.10000000000001</v>
      </c>
      <c r="D36" s="161">
        <v>111.60000000000001</v>
      </c>
      <c r="E36" s="94"/>
      <c r="G36" s="115" t="s">
        <v>120</v>
      </c>
      <c r="H36" s="117">
        <v>6.5000000000000002E-2</v>
      </c>
      <c r="I36" s="1"/>
      <c r="J36" s="1"/>
      <c r="K36" s="1"/>
    </row>
    <row r="37" spans="1:11">
      <c r="A37" s="162">
        <f>margins!AR29</f>
        <v>11.625</v>
      </c>
      <c r="B37" s="144">
        <v>113.05000000000001</v>
      </c>
      <c r="C37" s="144">
        <v>112.5</v>
      </c>
      <c r="D37" s="163">
        <v>112</v>
      </c>
      <c r="E37" s="94"/>
      <c r="G37" s="118" t="s">
        <v>180</v>
      </c>
      <c r="H37" s="119" t="s">
        <v>181</v>
      </c>
      <c r="I37" s="1"/>
      <c r="J37" s="1"/>
      <c r="K37" s="1"/>
    </row>
    <row r="38" spans="1:11" ht="15.75" thickBot="1">
      <c r="A38" s="164"/>
      <c r="B38" s="165"/>
      <c r="C38" s="165"/>
      <c r="D38" s="166"/>
      <c r="E38" s="94"/>
      <c r="G38" s="120" t="s">
        <v>122</v>
      </c>
      <c r="H38" s="121" t="s">
        <v>123</v>
      </c>
      <c r="I38" s="1"/>
      <c r="J38" s="1"/>
      <c r="K38" s="1"/>
    </row>
    <row r="40" spans="1:11">
      <c r="A40" s="3" t="s">
        <v>486</v>
      </c>
      <c r="B40" s="3"/>
      <c r="C40" s="1"/>
      <c r="D40" s="1"/>
      <c r="E40" s="1"/>
      <c r="F40" s="21"/>
      <c r="G40" s="1"/>
      <c r="H40" s="22"/>
      <c r="I40" s="21"/>
    </row>
    <row r="41" spans="1:11">
      <c r="A41" s="1936" t="s">
        <v>182</v>
      </c>
      <c r="B41" s="122"/>
      <c r="C41" s="122" t="s">
        <v>15</v>
      </c>
      <c r="D41" s="122" t="s">
        <v>16</v>
      </c>
      <c r="E41" s="122" t="s">
        <v>17</v>
      </c>
      <c r="F41" s="122" t="s">
        <v>18</v>
      </c>
      <c r="G41" s="122" t="s">
        <v>19</v>
      </c>
      <c r="H41" s="122" t="s">
        <v>20</v>
      </c>
      <c r="I41" s="123"/>
    </row>
    <row r="42" spans="1:11">
      <c r="A42" s="1937"/>
      <c r="B42" s="124" t="s">
        <v>129</v>
      </c>
      <c r="C42" s="155">
        <v>1.25</v>
      </c>
      <c r="D42" s="155">
        <v>1</v>
      </c>
      <c r="E42" s="155">
        <v>0.75</v>
      </c>
      <c r="F42" s="155">
        <v>0.375</v>
      </c>
      <c r="G42" s="155">
        <v>0.12500000000000003</v>
      </c>
      <c r="H42" s="155">
        <v>-0.24999999999999997</v>
      </c>
      <c r="I42" s="125"/>
    </row>
    <row r="43" spans="1:11">
      <c r="A43" s="1937"/>
      <c r="B43" s="124" t="s">
        <v>24</v>
      </c>
      <c r="C43" s="155">
        <v>1.125</v>
      </c>
      <c r="D43" s="155">
        <v>0.875</v>
      </c>
      <c r="E43" s="155">
        <v>0.49999999999999989</v>
      </c>
      <c r="F43" s="155">
        <v>0.24999999999999989</v>
      </c>
      <c r="G43" s="155">
        <v>-0.12500000000000011</v>
      </c>
      <c r="H43" s="155">
        <v>-0.625</v>
      </c>
      <c r="I43" s="125"/>
    </row>
    <row r="44" spans="1:11">
      <c r="A44" s="1937"/>
      <c r="B44" s="124" t="s">
        <v>25</v>
      </c>
      <c r="C44" s="155">
        <v>0.625</v>
      </c>
      <c r="D44" s="155">
        <v>0.375</v>
      </c>
      <c r="E44" s="155">
        <v>0.24999999999999986</v>
      </c>
      <c r="F44" s="155">
        <v>0</v>
      </c>
      <c r="G44" s="155">
        <v>-0.375</v>
      </c>
      <c r="H44" s="155">
        <v>-1</v>
      </c>
      <c r="I44" s="125"/>
    </row>
    <row r="45" spans="1:11">
      <c r="A45" s="1937"/>
      <c r="B45" s="124" t="s">
        <v>26</v>
      </c>
      <c r="C45" s="155">
        <v>0</v>
      </c>
      <c r="D45" s="155">
        <v>-0.24999999999999997</v>
      </c>
      <c r="E45" s="155">
        <v>-0.37500000000000011</v>
      </c>
      <c r="F45" s="155">
        <v>-0.62500000000000011</v>
      </c>
      <c r="G45" s="155">
        <v>-1</v>
      </c>
      <c r="H45" s="155">
        <v>-1.625</v>
      </c>
      <c r="I45" s="125"/>
    </row>
    <row r="46" spans="1:11">
      <c r="A46" s="1937"/>
      <c r="B46" s="124" t="s">
        <v>27</v>
      </c>
      <c r="C46" s="155" t="s">
        <v>14</v>
      </c>
      <c r="D46" s="155" t="s">
        <v>14</v>
      </c>
      <c r="E46" s="155" t="s">
        <v>14</v>
      </c>
      <c r="F46" s="155" t="s">
        <v>14</v>
      </c>
      <c r="G46" s="155" t="s">
        <v>14</v>
      </c>
      <c r="H46" s="155" t="s">
        <v>14</v>
      </c>
      <c r="I46" s="125"/>
    </row>
    <row r="47" spans="1:11">
      <c r="A47" s="1938"/>
      <c r="B47" s="126" t="s">
        <v>28</v>
      </c>
      <c r="C47" s="157" t="s">
        <v>14</v>
      </c>
      <c r="D47" s="157" t="s">
        <v>14</v>
      </c>
      <c r="E47" s="157" t="s">
        <v>14</v>
      </c>
      <c r="F47" s="157" t="s">
        <v>14</v>
      </c>
      <c r="G47" s="157" t="s">
        <v>14</v>
      </c>
      <c r="H47" s="157" t="s">
        <v>14</v>
      </c>
      <c r="I47" s="125"/>
    </row>
    <row r="48" spans="1:11">
      <c r="I48" s="127"/>
    </row>
    <row r="49" spans="1:9">
      <c r="A49" s="3" t="s">
        <v>134</v>
      </c>
      <c r="I49" s="127"/>
    </row>
    <row r="50" spans="1:9">
      <c r="A50" s="100"/>
      <c r="B50" s="142" t="s">
        <v>349</v>
      </c>
      <c r="C50" s="101" t="s">
        <v>135</v>
      </c>
      <c r="D50" s="101" t="s">
        <v>136</v>
      </c>
      <c r="E50" s="101" t="s">
        <v>137</v>
      </c>
      <c r="F50" s="101" t="s">
        <v>138</v>
      </c>
      <c r="G50" s="101" t="s">
        <v>139</v>
      </c>
      <c r="H50" s="101" t="s">
        <v>140</v>
      </c>
      <c r="I50" s="128"/>
    </row>
    <row r="51" spans="1:9">
      <c r="A51" s="129" t="s">
        <v>77</v>
      </c>
      <c r="B51" s="152" t="s">
        <v>78</v>
      </c>
      <c r="C51" s="153">
        <v>-0.25</v>
      </c>
      <c r="D51" s="153">
        <v>-0.25</v>
      </c>
      <c r="E51" s="153">
        <v>-0.25</v>
      </c>
      <c r="F51" s="153">
        <v>-0.375</v>
      </c>
      <c r="G51" s="153">
        <v>-0.5</v>
      </c>
      <c r="H51" s="153">
        <v>-0.5</v>
      </c>
      <c r="I51" s="128"/>
    </row>
    <row r="52" spans="1:9" ht="25.5">
      <c r="A52" s="129" t="s">
        <v>183</v>
      </c>
      <c r="B52" s="152" t="s">
        <v>84</v>
      </c>
      <c r="C52" s="153" t="s">
        <v>14</v>
      </c>
      <c r="D52" s="153" t="s">
        <v>14</v>
      </c>
      <c r="E52" s="153" t="s">
        <v>14</v>
      </c>
      <c r="F52" s="153" t="s">
        <v>14</v>
      </c>
      <c r="G52" s="153" t="s">
        <v>14</v>
      </c>
      <c r="H52" s="153" t="s">
        <v>14</v>
      </c>
      <c r="I52" s="130"/>
    </row>
    <row r="53" spans="1:9">
      <c r="A53" s="1927" t="s">
        <v>52</v>
      </c>
      <c r="B53" s="154" t="s">
        <v>488</v>
      </c>
      <c r="C53" s="155">
        <v>-0.25</v>
      </c>
      <c r="D53" s="155">
        <v>-0.25</v>
      </c>
      <c r="E53" s="155">
        <v>-0.25</v>
      </c>
      <c r="F53" s="155">
        <v>-0.25</v>
      </c>
      <c r="G53" s="155">
        <v>-0.25</v>
      </c>
      <c r="H53" s="155">
        <v>-0.25</v>
      </c>
      <c r="I53" s="125"/>
    </row>
    <row r="54" spans="1:9">
      <c r="A54" s="1928"/>
      <c r="B54" s="154" t="s">
        <v>146</v>
      </c>
      <c r="C54" s="155">
        <v>0</v>
      </c>
      <c r="D54" s="155">
        <v>0</v>
      </c>
      <c r="E54" s="155">
        <v>0</v>
      </c>
      <c r="F54" s="155">
        <v>0</v>
      </c>
      <c r="G54" s="155">
        <v>0</v>
      </c>
      <c r="H54" s="155">
        <v>0</v>
      </c>
      <c r="I54" s="125"/>
    </row>
    <row r="55" spans="1:9">
      <c r="A55" s="1928"/>
      <c r="B55" s="154" t="s">
        <v>147</v>
      </c>
      <c r="C55" s="155">
        <v>0</v>
      </c>
      <c r="D55" s="155">
        <v>0</v>
      </c>
      <c r="E55" s="155">
        <v>0</v>
      </c>
      <c r="F55" s="155">
        <v>0</v>
      </c>
      <c r="G55" s="155">
        <v>0</v>
      </c>
      <c r="H55" s="155">
        <v>0</v>
      </c>
      <c r="I55" s="125"/>
    </row>
    <row r="56" spans="1:9">
      <c r="A56" s="1928"/>
      <c r="B56" s="154" t="s">
        <v>148</v>
      </c>
      <c r="C56" s="155">
        <v>0</v>
      </c>
      <c r="D56" s="155">
        <v>0</v>
      </c>
      <c r="E56" s="155">
        <v>0</v>
      </c>
      <c r="F56" s="155">
        <v>0</v>
      </c>
      <c r="G56" s="155">
        <v>0</v>
      </c>
      <c r="H56" s="155" t="s">
        <v>14</v>
      </c>
      <c r="I56" s="125"/>
    </row>
    <row r="57" spans="1:9">
      <c r="A57" s="1928"/>
      <c r="B57" s="154" t="s">
        <v>149</v>
      </c>
      <c r="C57" s="155">
        <v>-0.25</v>
      </c>
      <c r="D57" s="155">
        <v>-0.25</v>
      </c>
      <c r="E57" s="155">
        <v>-0.25</v>
      </c>
      <c r="F57" s="155">
        <v>-0.25</v>
      </c>
      <c r="G57" s="155" t="s">
        <v>14</v>
      </c>
      <c r="H57" s="155" t="s">
        <v>14</v>
      </c>
      <c r="I57" s="125"/>
    </row>
    <row r="58" spans="1:9">
      <c r="A58" s="1928"/>
      <c r="B58" s="154" t="s">
        <v>150</v>
      </c>
      <c r="C58" s="155">
        <v>-0.5</v>
      </c>
      <c r="D58" s="155">
        <v>-0.5</v>
      </c>
      <c r="E58" s="155">
        <v>-0.5</v>
      </c>
      <c r="F58" s="155">
        <v>-0.5</v>
      </c>
      <c r="G58" s="155" t="s">
        <v>14</v>
      </c>
      <c r="H58" s="155" t="s">
        <v>14</v>
      </c>
      <c r="I58" s="125"/>
    </row>
    <row r="59" spans="1:9">
      <c r="A59" s="1929"/>
      <c r="B59" s="156" t="s">
        <v>151</v>
      </c>
      <c r="C59" s="762">
        <v>-1</v>
      </c>
      <c r="D59" s="157">
        <v>-1</v>
      </c>
      <c r="E59" s="157">
        <v>-1</v>
      </c>
      <c r="F59" s="157">
        <v>-1.5</v>
      </c>
      <c r="G59" s="157" t="s">
        <v>14</v>
      </c>
      <c r="H59" s="157" t="s">
        <v>14</v>
      </c>
      <c r="I59" s="125"/>
    </row>
    <row r="60" spans="1:9">
      <c r="A60" s="1194" t="s">
        <v>61</v>
      </c>
      <c r="B60" s="158" t="s">
        <v>643</v>
      </c>
      <c r="C60" s="155">
        <v>-0.375</v>
      </c>
      <c r="D60" s="155">
        <v>-0.375</v>
      </c>
      <c r="E60" s="155">
        <v>-0.375</v>
      </c>
      <c r="F60" s="155">
        <v>-0.5</v>
      </c>
      <c r="G60" s="155" t="s">
        <v>14</v>
      </c>
      <c r="H60" s="155" t="s">
        <v>14</v>
      </c>
      <c r="I60" s="125"/>
    </row>
    <row r="61" spans="1:9">
      <c r="A61" s="131" t="s">
        <v>67</v>
      </c>
      <c r="B61" s="158" t="s">
        <v>184</v>
      </c>
      <c r="C61" s="159">
        <v>-0.5</v>
      </c>
      <c r="D61" s="159">
        <v>-0.5</v>
      </c>
      <c r="E61" s="159">
        <v>-0.5</v>
      </c>
      <c r="F61" s="159">
        <v>-0.5</v>
      </c>
      <c r="G61" s="159">
        <v>-0.5</v>
      </c>
      <c r="H61" s="159">
        <v>-0.5</v>
      </c>
      <c r="I61" s="125"/>
    </row>
    <row r="62" spans="1:9">
      <c r="A62" s="131" t="s">
        <v>70</v>
      </c>
      <c r="B62" s="158" t="s">
        <v>185</v>
      </c>
      <c r="C62" s="159">
        <v>-0.5</v>
      </c>
      <c r="D62" s="159">
        <v>-0.5</v>
      </c>
      <c r="E62" s="159">
        <v>-0.5</v>
      </c>
      <c r="F62" s="159">
        <v>-0.5</v>
      </c>
      <c r="G62" s="159">
        <v>-0.625</v>
      </c>
      <c r="H62" s="159">
        <v>-0.75</v>
      </c>
      <c r="I62" s="125"/>
    </row>
    <row r="63" spans="1:9">
      <c r="A63" s="132"/>
      <c r="B63" s="158" t="s">
        <v>112</v>
      </c>
      <c r="C63" s="159">
        <v>0.75</v>
      </c>
      <c r="D63" s="159">
        <v>0.75</v>
      </c>
      <c r="E63" s="159">
        <v>0.75</v>
      </c>
      <c r="F63" s="159">
        <v>0.75</v>
      </c>
      <c r="G63" s="159">
        <v>1</v>
      </c>
      <c r="H63" s="159">
        <v>1.25</v>
      </c>
      <c r="I63" s="125"/>
    </row>
    <row r="64" spans="1:9">
      <c r="A64" s="133" t="s">
        <v>156</v>
      </c>
      <c r="B64" s="154" t="s">
        <v>113</v>
      </c>
      <c r="C64" s="155">
        <v>0.625</v>
      </c>
      <c r="D64" s="155">
        <v>0.625</v>
      </c>
      <c r="E64" s="155">
        <v>0.625</v>
      </c>
      <c r="F64" s="155">
        <v>0.625</v>
      </c>
      <c r="G64" s="155">
        <v>0.75</v>
      </c>
      <c r="H64" s="155">
        <v>1</v>
      </c>
      <c r="I64" s="125"/>
    </row>
    <row r="65" spans="1:9">
      <c r="A65" s="134" t="s">
        <v>157</v>
      </c>
      <c r="B65" s="154" t="s">
        <v>7</v>
      </c>
      <c r="C65" s="155">
        <v>0.125</v>
      </c>
      <c r="D65" s="155">
        <v>0.125</v>
      </c>
      <c r="E65" s="155">
        <v>0.125</v>
      </c>
      <c r="F65" s="155">
        <v>0.125</v>
      </c>
      <c r="G65" s="155">
        <v>0.125</v>
      </c>
      <c r="H65" s="155">
        <v>0.125</v>
      </c>
      <c r="I65" s="125"/>
    </row>
    <row r="66" spans="1:9" ht="15.75">
      <c r="A66" s="134" t="s">
        <v>186</v>
      </c>
      <c r="B66" s="154" t="s">
        <v>9</v>
      </c>
      <c r="C66" s="155">
        <v>-0.5</v>
      </c>
      <c r="D66" s="155">
        <v>-0.5</v>
      </c>
      <c r="E66" s="155">
        <v>-0.5</v>
      </c>
      <c r="F66" s="155">
        <v>-0.5</v>
      </c>
      <c r="G66" s="155">
        <v>-0.5</v>
      </c>
      <c r="H66" s="155">
        <v>-0.5</v>
      </c>
      <c r="I66" s="125"/>
    </row>
    <row r="67" spans="1:9">
      <c r="A67" s="134"/>
      <c r="B67" s="154" t="s">
        <v>11</v>
      </c>
      <c r="C67" s="155">
        <v>-1.6250000000000002</v>
      </c>
      <c r="D67" s="155">
        <v>-1.6250000000000002</v>
      </c>
      <c r="E67" s="155">
        <v>-1.6250000000000002</v>
      </c>
      <c r="F67" s="155">
        <v>-1.6250000000000002</v>
      </c>
      <c r="G67" s="155">
        <v>-1.6250000000000002</v>
      </c>
      <c r="H67" s="155">
        <v>-1.6250000000000002</v>
      </c>
      <c r="I67" s="125"/>
    </row>
    <row r="68" spans="1:9">
      <c r="A68" s="135"/>
      <c r="B68" s="156" t="s">
        <v>114</v>
      </c>
      <c r="C68" s="157">
        <v>-2.25</v>
      </c>
      <c r="D68" s="157">
        <v>-2.25</v>
      </c>
      <c r="E68" s="157">
        <v>-2.25</v>
      </c>
      <c r="F68" s="157">
        <v>-2.25</v>
      </c>
      <c r="G68" s="157">
        <v>-2.25</v>
      </c>
      <c r="H68" s="157">
        <v>-2.25</v>
      </c>
      <c r="I68" s="125"/>
    </row>
    <row r="69" spans="1:9">
      <c r="A69" s="1928" t="s">
        <v>73</v>
      </c>
      <c r="B69" s="154" t="s">
        <v>74</v>
      </c>
      <c r="C69" s="155">
        <v>-0.25</v>
      </c>
      <c r="D69" s="155">
        <v>-0.25</v>
      </c>
      <c r="E69" s="155">
        <v>-0.25</v>
      </c>
      <c r="F69" s="155">
        <v>-0.25</v>
      </c>
      <c r="G69" s="155">
        <v>-0.25</v>
      </c>
      <c r="H69" s="155">
        <v>-0.25</v>
      </c>
      <c r="I69" s="125"/>
    </row>
    <row r="70" spans="1:9">
      <c r="A70" s="1929"/>
      <c r="B70" s="156" t="s">
        <v>187</v>
      </c>
      <c r="C70" s="157">
        <v>-0.25</v>
      </c>
      <c r="D70" s="157">
        <v>-0.25</v>
      </c>
      <c r="E70" s="157">
        <v>-0.25</v>
      </c>
      <c r="F70" s="157">
        <v>-0.25</v>
      </c>
      <c r="G70" s="157">
        <v>-0.25</v>
      </c>
      <c r="H70" s="157">
        <v>-0.25</v>
      </c>
      <c r="I70" s="125"/>
    </row>
  </sheetData>
  <mergeCells count="7">
    <mergeCell ref="A69:A70"/>
    <mergeCell ref="A41:A47"/>
    <mergeCell ref="A53:A59"/>
    <mergeCell ref="C2:I2"/>
    <mergeCell ref="A7:D7"/>
    <mergeCell ref="G7:H7"/>
    <mergeCell ref="G25:I25"/>
  </mergeCells>
  <conditionalFormatting sqref="D3:D4">
    <cfRule type="cellIs" dxfId="110" priority="1" operator="equal">
      <formula>"N/A"</formula>
    </cfRule>
  </conditionalFormatting>
  <dataValidations count="4">
    <dataValidation type="list" allowBlank="1" showInputMessage="1" showErrorMessage="1" sqref="M13" xr:uid="{F92C7C9E-41BE-47D4-B729-4D80783BFCB9}">
      <formula1>$B$41:$J$41</formula1>
    </dataValidation>
    <dataValidation type="list" allowBlank="1" showInputMessage="1" showErrorMessage="1" sqref="M14" xr:uid="{73632531-39E7-49A9-B1B0-DB92AC1BA8BA}">
      <formula1>$B$42:$B$47</formula1>
    </dataValidation>
    <dataValidation type="list" allowBlank="1" showInputMessage="1" showErrorMessage="1" sqref="M12" xr:uid="{3D972785-0C91-4095-A490-B8DB2E7E132D}">
      <formula1>$A$9:$A$38</formula1>
    </dataValidation>
    <dataValidation type="list" allowBlank="1" showInputMessage="1" showErrorMessage="1" sqref="M11" xr:uid="{86E5E47C-6E5D-4834-9AEB-0D44B16CC894}">
      <formula1>$B$9:$D$9</formula1>
    </dataValidation>
  </dataValidations>
  <pageMargins left="0.7" right="0.7" top="0.75" bottom="0.75" header="0.3" footer="0.3"/>
  <pageSetup scale="5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4A25E10D-44D9-4D3B-9D71-696F4226E6C8}">
          <x14:formula1>
            <xm:f>margins!$Z$117:$Z$118</xm:f>
          </x14:formula1>
          <xm:sqref>M16</xm:sqref>
        </x14:dataValidation>
        <x14:dataValidation type="list" allowBlank="1" showInputMessage="1" showErrorMessage="1" xr:uid="{D2D6BA3E-E099-409A-80B2-E183D2802AE9}">
          <x14:formula1>
            <xm:f>margins!$Z$135:$Z$136</xm:f>
          </x14:formula1>
          <xm:sqref>M18</xm:sqref>
        </x14:dataValidation>
        <x14:dataValidation type="list" allowBlank="1" showInputMessage="1" showErrorMessage="1" xr:uid="{64A2551E-00E4-4A77-A011-5A4CBFF8065A}">
          <x14:formula1>
            <xm:f>margins!$Z$120:$Z$121</xm:f>
          </x14:formula1>
          <xm:sqref>M19</xm:sqref>
        </x14:dataValidation>
        <x14:dataValidation type="list" allowBlank="1" showInputMessage="1" showErrorMessage="1" xr:uid="{36374B44-8CC5-40AB-9440-FC7E4EB50D1D}">
          <x14:formula1>
            <xm:f>margins!$Z$123:$Z$124</xm:f>
          </x14:formula1>
          <xm:sqref>M20</xm:sqref>
        </x14:dataValidation>
        <x14:dataValidation type="list" allowBlank="1" showInputMessage="1" showErrorMessage="1" xr:uid="{47F3A246-11BA-4D35-B5AB-A557FE0A463B}">
          <x14:formula1>
            <xm:f>margins!$N$165:$N$167</xm:f>
          </x14:formula1>
          <xm:sqref>M24</xm:sqref>
        </x14:dataValidation>
        <x14:dataValidation type="list" allowBlank="1" showInputMessage="1" showErrorMessage="1" xr:uid="{BD73AC99-3162-4A47-9033-1E59F1A5C4BA}">
          <x14:formula1>
            <xm:f>margins!$Z$114:$Z$115</xm:f>
          </x14:formula1>
          <xm:sqref>M15</xm:sqref>
        </x14:dataValidation>
        <x14:dataValidation type="list" allowBlank="1" showInputMessage="1" showErrorMessage="1" xr:uid="{A534988E-3F96-49B8-BDD2-73A87E907501}">
          <x14:formula1>
            <xm:f>margins!$Z$126:$Z$133</xm:f>
          </x14:formula1>
          <xm:sqref>M17</xm:sqref>
        </x14:dataValidation>
        <x14:dataValidation type="list" allowBlank="1" showInputMessage="1" showErrorMessage="1" xr:uid="{B2F78517-64CC-4281-96F0-0FFACFD27B3F}">
          <x14:formula1>
            <xm:f>margins!$A$183:$A$184</xm:f>
          </x14:formula1>
          <xm:sqref>M23</xm:sqref>
        </x14:dataValidation>
        <x14:dataValidation type="list" allowBlank="1" showInputMessage="1" showErrorMessage="1" xr:uid="{817CCAF4-DD67-4BCE-B409-48198C1F81A9}">
          <x14:formula1>
            <xm:f>margins!$A$155:$A$156</xm:f>
          </x14:formula1>
          <xm:sqref>M22</xm:sqref>
        </x14:dataValidation>
        <x14:dataValidation type="list" allowBlank="1" showInputMessage="1" showErrorMessage="1" xr:uid="{0D5108CA-54CD-46DA-BE6B-46D885FF2136}">
          <x14:formula1>
            <xm:f>margins!$A$144:$A$150</xm:f>
          </x14:formula1>
          <xm:sqref>M21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80D8C-36F8-4A98-AF1C-83EAB7D15123}">
  <sheetPr codeName="Sheet2"/>
  <dimension ref="A1:Q77"/>
  <sheetViews>
    <sheetView showWhiteSpace="0" view="pageLayout" zoomScaleNormal="130" workbookViewId="0">
      <selection activeCell="U63" sqref="U63"/>
    </sheetView>
  </sheetViews>
  <sheetFormatPr defaultColWidth="9" defaultRowHeight="14.25"/>
  <cols>
    <col min="1" max="1" width="3.28515625" style="381" customWidth="1"/>
    <col min="2" max="2" width="2" style="381" customWidth="1"/>
    <col min="3" max="4" width="8.28515625" style="381" customWidth="1"/>
    <col min="5" max="5" width="10" style="381" customWidth="1"/>
    <col min="6" max="7" width="8.28515625" style="381" customWidth="1"/>
    <col min="8" max="8" width="3.5703125" style="381" customWidth="1"/>
    <col min="9" max="9" width="2" style="381" customWidth="1"/>
    <col min="10" max="10" width="7" style="381" customWidth="1"/>
    <col min="11" max="12" width="8.28515625" style="381" customWidth="1"/>
    <col min="13" max="13" width="8.5703125" style="381" customWidth="1"/>
    <col min="14" max="14" width="8.28515625" style="381" customWidth="1"/>
    <col min="15" max="15" width="2" style="381" customWidth="1"/>
    <col min="16" max="16" width="3.28515625" style="381" customWidth="1"/>
    <col min="17" max="256" width="9" style="381"/>
    <col min="257" max="257" width="3.28515625" style="381" customWidth="1"/>
    <col min="258" max="258" width="2" style="381" customWidth="1"/>
    <col min="259" max="263" width="8.28515625" style="381" customWidth="1"/>
    <col min="264" max="264" width="3.28515625" style="381" customWidth="1"/>
    <col min="265" max="265" width="2" style="381" customWidth="1"/>
    <col min="266" max="266" width="7" style="381" customWidth="1"/>
    <col min="267" max="268" width="8.28515625" style="381" customWidth="1"/>
    <col min="269" max="269" width="8.5703125" style="381" customWidth="1"/>
    <col min="270" max="270" width="8.28515625" style="381" customWidth="1"/>
    <col min="271" max="271" width="2" style="381" customWidth="1"/>
    <col min="272" max="272" width="3.28515625" style="381" customWidth="1"/>
    <col min="273" max="512" width="9" style="381"/>
    <col min="513" max="513" width="3.28515625" style="381" customWidth="1"/>
    <col min="514" max="514" width="2" style="381" customWidth="1"/>
    <col min="515" max="519" width="8.28515625" style="381" customWidth="1"/>
    <col min="520" max="520" width="3.28515625" style="381" customWidth="1"/>
    <col min="521" max="521" width="2" style="381" customWidth="1"/>
    <col min="522" max="522" width="7" style="381" customWidth="1"/>
    <col min="523" max="524" width="8.28515625" style="381" customWidth="1"/>
    <col min="525" max="525" width="8.5703125" style="381" customWidth="1"/>
    <col min="526" max="526" width="8.28515625" style="381" customWidth="1"/>
    <col min="527" max="527" width="2" style="381" customWidth="1"/>
    <col min="528" max="528" width="3.28515625" style="381" customWidth="1"/>
    <col min="529" max="768" width="9" style="381"/>
    <col min="769" max="769" width="3.28515625" style="381" customWidth="1"/>
    <col min="770" max="770" width="2" style="381" customWidth="1"/>
    <col min="771" max="775" width="8.28515625" style="381" customWidth="1"/>
    <col min="776" max="776" width="3.28515625" style="381" customWidth="1"/>
    <col min="777" max="777" width="2" style="381" customWidth="1"/>
    <col min="778" max="778" width="7" style="381" customWidth="1"/>
    <col min="779" max="780" width="8.28515625" style="381" customWidth="1"/>
    <col min="781" max="781" width="8.5703125" style="381" customWidth="1"/>
    <col min="782" max="782" width="8.28515625" style="381" customWidth="1"/>
    <col min="783" max="783" width="2" style="381" customWidth="1"/>
    <col min="784" max="784" width="3.28515625" style="381" customWidth="1"/>
    <col min="785" max="1024" width="9" style="381"/>
    <col min="1025" max="1025" width="3.28515625" style="381" customWidth="1"/>
    <col min="1026" max="1026" width="2" style="381" customWidth="1"/>
    <col min="1027" max="1031" width="8.28515625" style="381" customWidth="1"/>
    <col min="1032" max="1032" width="3.28515625" style="381" customWidth="1"/>
    <col min="1033" max="1033" width="2" style="381" customWidth="1"/>
    <col min="1034" max="1034" width="7" style="381" customWidth="1"/>
    <col min="1035" max="1036" width="8.28515625" style="381" customWidth="1"/>
    <col min="1037" max="1037" width="8.5703125" style="381" customWidth="1"/>
    <col min="1038" max="1038" width="8.28515625" style="381" customWidth="1"/>
    <col min="1039" max="1039" width="2" style="381" customWidth="1"/>
    <col min="1040" max="1040" width="3.28515625" style="381" customWidth="1"/>
    <col min="1041" max="1280" width="9" style="381"/>
    <col min="1281" max="1281" width="3.28515625" style="381" customWidth="1"/>
    <col min="1282" max="1282" width="2" style="381" customWidth="1"/>
    <col min="1283" max="1287" width="8.28515625" style="381" customWidth="1"/>
    <col min="1288" max="1288" width="3.28515625" style="381" customWidth="1"/>
    <col min="1289" max="1289" width="2" style="381" customWidth="1"/>
    <col min="1290" max="1290" width="7" style="381" customWidth="1"/>
    <col min="1291" max="1292" width="8.28515625" style="381" customWidth="1"/>
    <col min="1293" max="1293" width="8.5703125" style="381" customWidth="1"/>
    <col min="1294" max="1294" width="8.28515625" style="381" customWidth="1"/>
    <col min="1295" max="1295" width="2" style="381" customWidth="1"/>
    <col min="1296" max="1296" width="3.28515625" style="381" customWidth="1"/>
    <col min="1297" max="1536" width="9" style="381"/>
    <col min="1537" max="1537" width="3.28515625" style="381" customWidth="1"/>
    <col min="1538" max="1538" width="2" style="381" customWidth="1"/>
    <col min="1539" max="1543" width="8.28515625" style="381" customWidth="1"/>
    <col min="1544" max="1544" width="3.28515625" style="381" customWidth="1"/>
    <col min="1545" max="1545" width="2" style="381" customWidth="1"/>
    <col min="1546" max="1546" width="7" style="381" customWidth="1"/>
    <col min="1547" max="1548" width="8.28515625" style="381" customWidth="1"/>
    <col min="1549" max="1549" width="8.5703125" style="381" customWidth="1"/>
    <col min="1550" max="1550" width="8.28515625" style="381" customWidth="1"/>
    <col min="1551" max="1551" width="2" style="381" customWidth="1"/>
    <col min="1552" max="1552" width="3.28515625" style="381" customWidth="1"/>
    <col min="1553" max="1792" width="9" style="381"/>
    <col min="1793" max="1793" width="3.28515625" style="381" customWidth="1"/>
    <col min="1794" max="1794" width="2" style="381" customWidth="1"/>
    <col min="1795" max="1799" width="8.28515625" style="381" customWidth="1"/>
    <col min="1800" max="1800" width="3.28515625" style="381" customWidth="1"/>
    <col min="1801" max="1801" width="2" style="381" customWidth="1"/>
    <col min="1802" max="1802" width="7" style="381" customWidth="1"/>
    <col min="1803" max="1804" width="8.28515625" style="381" customWidth="1"/>
    <col min="1805" max="1805" width="8.5703125" style="381" customWidth="1"/>
    <col min="1806" max="1806" width="8.28515625" style="381" customWidth="1"/>
    <col min="1807" max="1807" width="2" style="381" customWidth="1"/>
    <col min="1808" max="1808" width="3.28515625" style="381" customWidth="1"/>
    <col min="1809" max="2048" width="9" style="381"/>
    <col min="2049" max="2049" width="3.28515625" style="381" customWidth="1"/>
    <col min="2050" max="2050" width="2" style="381" customWidth="1"/>
    <col min="2051" max="2055" width="8.28515625" style="381" customWidth="1"/>
    <col min="2056" max="2056" width="3.28515625" style="381" customWidth="1"/>
    <col min="2057" max="2057" width="2" style="381" customWidth="1"/>
    <col min="2058" max="2058" width="7" style="381" customWidth="1"/>
    <col min="2059" max="2060" width="8.28515625" style="381" customWidth="1"/>
    <col min="2061" max="2061" width="8.5703125" style="381" customWidth="1"/>
    <col min="2062" max="2062" width="8.28515625" style="381" customWidth="1"/>
    <col min="2063" max="2063" width="2" style="381" customWidth="1"/>
    <col min="2064" max="2064" width="3.28515625" style="381" customWidth="1"/>
    <col min="2065" max="2304" width="9" style="381"/>
    <col min="2305" max="2305" width="3.28515625" style="381" customWidth="1"/>
    <col min="2306" max="2306" width="2" style="381" customWidth="1"/>
    <col min="2307" max="2311" width="8.28515625" style="381" customWidth="1"/>
    <col min="2312" max="2312" width="3.28515625" style="381" customWidth="1"/>
    <col min="2313" max="2313" width="2" style="381" customWidth="1"/>
    <col min="2314" max="2314" width="7" style="381" customWidth="1"/>
    <col min="2315" max="2316" width="8.28515625" style="381" customWidth="1"/>
    <col min="2317" max="2317" width="8.5703125" style="381" customWidth="1"/>
    <col min="2318" max="2318" width="8.28515625" style="381" customWidth="1"/>
    <col min="2319" max="2319" width="2" style="381" customWidth="1"/>
    <col min="2320" max="2320" width="3.28515625" style="381" customWidth="1"/>
    <col min="2321" max="2560" width="9" style="381"/>
    <col min="2561" max="2561" width="3.28515625" style="381" customWidth="1"/>
    <col min="2562" max="2562" width="2" style="381" customWidth="1"/>
    <col min="2563" max="2567" width="8.28515625" style="381" customWidth="1"/>
    <col min="2568" max="2568" width="3.28515625" style="381" customWidth="1"/>
    <col min="2569" max="2569" width="2" style="381" customWidth="1"/>
    <col min="2570" max="2570" width="7" style="381" customWidth="1"/>
    <col min="2571" max="2572" width="8.28515625" style="381" customWidth="1"/>
    <col min="2573" max="2573" width="8.5703125" style="381" customWidth="1"/>
    <col min="2574" max="2574" width="8.28515625" style="381" customWidth="1"/>
    <col min="2575" max="2575" width="2" style="381" customWidth="1"/>
    <col min="2576" max="2576" width="3.28515625" style="381" customWidth="1"/>
    <col min="2577" max="2816" width="9" style="381"/>
    <col min="2817" max="2817" width="3.28515625" style="381" customWidth="1"/>
    <col min="2818" max="2818" width="2" style="381" customWidth="1"/>
    <col min="2819" max="2823" width="8.28515625" style="381" customWidth="1"/>
    <col min="2824" max="2824" width="3.28515625" style="381" customWidth="1"/>
    <col min="2825" max="2825" width="2" style="381" customWidth="1"/>
    <col min="2826" max="2826" width="7" style="381" customWidth="1"/>
    <col min="2827" max="2828" width="8.28515625" style="381" customWidth="1"/>
    <col min="2829" max="2829" width="8.5703125" style="381" customWidth="1"/>
    <col min="2830" max="2830" width="8.28515625" style="381" customWidth="1"/>
    <col min="2831" max="2831" width="2" style="381" customWidth="1"/>
    <col min="2832" max="2832" width="3.28515625" style="381" customWidth="1"/>
    <col min="2833" max="3072" width="9" style="381"/>
    <col min="3073" max="3073" width="3.28515625" style="381" customWidth="1"/>
    <col min="3074" max="3074" width="2" style="381" customWidth="1"/>
    <col min="3075" max="3079" width="8.28515625" style="381" customWidth="1"/>
    <col min="3080" max="3080" width="3.28515625" style="381" customWidth="1"/>
    <col min="3081" max="3081" width="2" style="381" customWidth="1"/>
    <col min="3082" max="3082" width="7" style="381" customWidth="1"/>
    <col min="3083" max="3084" width="8.28515625" style="381" customWidth="1"/>
    <col min="3085" max="3085" width="8.5703125" style="381" customWidth="1"/>
    <col min="3086" max="3086" width="8.28515625" style="381" customWidth="1"/>
    <col min="3087" max="3087" width="2" style="381" customWidth="1"/>
    <col min="3088" max="3088" width="3.28515625" style="381" customWidth="1"/>
    <col min="3089" max="3328" width="9" style="381"/>
    <col min="3329" max="3329" width="3.28515625" style="381" customWidth="1"/>
    <col min="3330" max="3330" width="2" style="381" customWidth="1"/>
    <col min="3331" max="3335" width="8.28515625" style="381" customWidth="1"/>
    <col min="3336" max="3336" width="3.28515625" style="381" customWidth="1"/>
    <col min="3337" max="3337" width="2" style="381" customWidth="1"/>
    <col min="3338" max="3338" width="7" style="381" customWidth="1"/>
    <col min="3339" max="3340" width="8.28515625" style="381" customWidth="1"/>
    <col min="3341" max="3341" width="8.5703125" style="381" customWidth="1"/>
    <col min="3342" max="3342" width="8.28515625" style="381" customWidth="1"/>
    <col min="3343" max="3343" width="2" style="381" customWidth="1"/>
    <col min="3344" max="3344" width="3.28515625" style="381" customWidth="1"/>
    <col min="3345" max="3584" width="9" style="381"/>
    <col min="3585" max="3585" width="3.28515625" style="381" customWidth="1"/>
    <col min="3586" max="3586" width="2" style="381" customWidth="1"/>
    <col min="3587" max="3591" width="8.28515625" style="381" customWidth="1"/>
    <col min="3592" max="3592" width="3.28515625" style="381" customWidth="1"/>
    <col min="3593" max="3593" width="2" style="381" customWidth="1"/>
    <col min="3594" max="3594" width="7" style="381" customWidth="1"/>
    <col min="3595" max="3596" width="8.28515625" style="381" customWidth="1"/>
    <col min="3597" max="3597" width="8.5703125" style="381" customWidth="1"/>
    <col min="3598" max="3598" width="8.28515625" style="381" customWidth="1"/>
    <col min="3599" max="3599" width="2" style="381" customWidth="1"/>
    <col min="3600" max="3600" width="3.28515625" style="381" customWidth="1"/>
    <col min="3601" max="3840" width="9" style="381"/>
    <col min="3841" max="3841" width="3.28515625" style="381" customWidth="1"/>
    <col min="3842" max="3842" width="2" style="381" customWidth="1"/>
    <col min="3843" max="3847" width="8.28515625" style="381" customWidth="1"/>
    <col min="3848" max="3848" width="3.28515625" style="381" customWidth="1"/>
    <col min="3849" max="3849" width="2" style="381" customWidth="1"/>
    <col min="3850" max="3850" width="7" style="381" customWidth="1"/>
    <col min="3851" max="3852" width="8.28515625" style="381" customWidth="1"/>
    <col min="3853" max="3853" width="8.5703125" style="381" customWidth="1"/>
    <col min="3854" max="3854" width="8.28515625" style="381" customWidth="1"/>
    <col min="3855" max="3855" width="2" style="381" customWidth="1"/>
    <col min="3856" max="3856" width="3.28515625" style="381" customWidth="1"/>
    <col min="3857" max="4096" width="9" style="381"/>
    <col min="4097" max="4097" width="3.28515625" style="381" customWidth="1"/>
    <col min="4098" max="4098" width="2" style="381" customWidth="1"/>
    <col min="4099" max="4103" width="8.28515625" style="381" customWidth="1"/>
    <col min="4104" max="4104" width="3.28515625" style="381" customWidth="1"/>
    <col min="4105" max="4105" width="2" style="381" customWidth="1"/>
    <col min="4106" max="4106" width="7" style="381" customWidth="1"/>
    <col min="4107" max="4108" width="8.28515625" style="381" customWidth="1"/>
    <col min="4109" max="4109" width="8.5703125" style="381" customWidth="1"/>
    <col min="4110" max="4110" width="8.28515625" style="381" customWidth="1"/>
    <col min="4111" max="4111" width="2" style="381" customWidth="1"/>
    <col min="4112" max="4112" width="3.28515625" style="381" customWidth="1"/>
    <col min="4113" max="4352" width="9" style="381"/>
    <col min="4353" max="4353" width="3.28515625" style="381" customWidth="1"/>
    <col min="4354" max="4354" width="2" style="381" customWidth="1"/>
    <col min="4355" max="4359" width="8.28515625" style="381" customWidth="1"/>
    <col min="4360" max="4360" width="3.28515625" style="381" customWidth="1"/>
    <col min="4361" max="4361" width="2" style="381" customWidth="1"/>
    <col min="4362" max="4362" width="7" style="381" customWidth="1"/>
    <col min="4363" max="4364" width="8.28515625" style="381" customWidth="1"/>
    <col min="4365" max="4365" width="8.5703125" style="381" customWidth="1"/>
    <col min="4366" max="4366" width="8.28515625" style="381" customWidth="1"/>
    <col min="4367" max="4367" width="2" style="381" customWidth="1"/>
    <col min="4368" max="4368" width="3.28515625" style="381" customWidth="1"/>
    <col min="4369" max="4608" width="9" style="381"/>
    <col min="4609" max="4609" width="3.28515625" style="381" customWidth="1"/>
    <col min="4610" max="4610" width="2" style="381" customWidth="1"/>
    <col min="4611" max="4615" width="8.28515625" style="381" customWidth="1"/>
    <col min="4616" max="4616" width="3.28515625" style="381" customWidth="1"/>
    <col min="4617" max="4617" width="2" style="381" customWidth="1"/>
    <col min="4618" max="4618" width="7" style="381" customWidth="1"/>
    <col min="4619" max="4620" width="8.28515625" style="381" customWidth="1"/>
    <col min="4621" max="4621" width="8.5703125" style="381" customWidth="1"/>
    <col min="4622" max="4622" width="8.28515625" style="381" customWidth="1"/>
    <col min="4623" max="4623" width="2" style="381" customWidth="1"/>
    <col min="4624" max="4624" width="3.28515625" style="381" customWidth="1"/>
    <col min="4625" max="4864" width="9" style="381"/>
    <col min="4865" max="4865" width="3.28515625" style="381" customWidth="1"/>
    <col min="4866" max="4866" width="2" style="381" customWidth="1"/>
    <col min="4867" max="4871" width="8.28515625" style="381" customWidth="1"/>
    <col min="4872" max="4872" width="3.28515625" style="381" customWidth="1"/>
    <col min="4873" max="4873" width="2" style="381" customWidth="1"/>
    <col min="4874" max="4874" width="7" style="381" customWidth="1"/>
    <col min="4875" max="4876" width="8.28515625" style="381" customWidth="1"/>
    <col min="4877" max="4877" width="8.5703125" style="381" customWidth="1"/>
    <col min="4878" max="4878" width="8.28515625" style="381" customWidth="1"/>
    <col min="4879" max="4879" width="2" style="381" customWidth="1"/>
    <col min="4880" max="4880" width="3.28515625" style="381" customWidth="1"/>
    <col min="4881" max="5120" width="9" style="381"/>
    <col min="5121" max="5121" width="3.28515625" style="381" customWidth="1"/>
    <col min="5122" max="5122" width="2" style="381" customWidth="1"/>
    <col min="5123" max="5127" width="8.28515625" style="381" customWidth="1"/>
    <col min="5128" max="5128" width="3.28515625" style="381" customWidth="1"/>
    <col min="5129" max="5129" width="2" style="381" customWidth="1"/>
    <col min="5130" max="5130" width="7" style="381" customWidth="1"/>
    <col min="5131" max="5132" width="8.28515625" style="381" customWidth="1"/>
    <col min="5133" max="5133" width="8.5703125" style="381" customWidth="1"/>
    <col min="5134" max="5134" width="8.28515625" style="381" customWidth="1"/>
    <col min="5135" max="5135" width="2" style="381" customWidth="1"/>
    <col min="5136" max="5136" width="3.28515625" style="381" customWidth="1"/>
    <col min="5137" max="5376" width="9" style="381"/>
    <col min="5377" max="5377" width="3.28515625" style="381" customWidth="1"/>
    <col min="5378" max="5378" width="2" style="381" customWidth="1"/>
    <col min="5379" max="5383" width="8.28515625" style="381" customWidth="1"/>
    <col min="5384" max="5384" width="3.28515625" style="381" customWidth="1"/>
    <col min="5385" max="5385" width="2" style="381" customWidth="1"/>
    <col min="5386" max="5386" width="7" style="381" customWidth="1"/>
    <col min="5387" max="5388" width="8.28515625" style="381" customWidth="1"/>
    <col min="5389" max="5389" width="8.5703125" style="381" customWidth="1"/>
    <col min="5390" max="5390" width="8.28515625" style="381" customWidth="1"/>
    <col min="5391" max="5391" width="2" style="381" customWidth="1"/>
    <col min="5392" max="5392" width="3.28515625" style="381" customWidth="1"/>
    <col min="5393" max="5632" width="9" style="381"/>
    <col min="5633" max="5633" width="3.28515625" style="381" customWidth="1"/>
    <col min="5634" max="5634" width="2" style="381" customWidth="1"/>
    <col min="5635" max="5639" width="8.28515625" style="381" customWidth="1"/>
    <col min="5640" max="5640" width="3.28515625" style="381" customWidth="1"/>
    <col min="5641" max="5641" width="2" style="381" customWidth="1"/>
    <col min="5642" max="5642" width="7" style="381" customWidth="1"/>
    <col min="5643" max="5644" width="8.28515625" style="381" customWidth="1"/>
    <col min="5645" max="5645" width="8.5703125" style="381" customWidth="1"/>
    <col min="5646" max="5646" width="8.28515625" style="381" customWidth="1"/>
    <col min="5647" max="5647" width="2" style="381" customWidth="1"/>
    <col min="5648" max="5648" width="3.28515625" style="381" customWidth="1"/>
    <col min="5649" max="5888" width="9" style="381"/>
    <col min="5889" max="5889" width="3.28515625" style="381" customWidth="1"/>
    <col min="5890" max="5890" width="2" style="381" customWidth="1"/>
    <col min="5891" max="5895" width="8.28515625" style="381" customWidth="1"/>
    <col min="5896" max="5896" width="3.28515625" style="381" customWidth="1"/>
    <col min="5897" max="5897" width="2" style="381" customWidth="1"/>
    <col min="5898" max="5898" width="7" style="381" customWidth="1"/>
    <col min="5899" max="5900" width="8.28515625" style="381" customWidth="1"/>
    <col min="5901" max="5901" width="8.5703125" style="381" customWidth="1"/>
    <col min="5902" max="5902" width="8.28515625" style="381" customWidth="1"/>
    <col min="5903" max="5903" width="2" style="381" customWidth="1"/>
    <col min="5904" max="5904" width="3.28515625" style="381" customWidth="1"/>
    <col min="5905" max="6144" width="9" style="381"/>
    <col min="6145" max="6145" width="3.28515625" style="381" customWidth="1"/>
    <col min="6146" max="6146" width="2" style="381" customWidth="1"/>
    <col min="6147" max="6151" width="8.28515625" style="381" customWidth="1"/>
    <col min="6152" max="6152" width="3.28515625" style="381" customWidth="1"/>
    <col min="6153" max="6153" width="2" style="381" customWidth="1"/>
    <col min="6154" max="6154" width="7" style="381" customWidth="1"/>
    <col min="6155" max="6156" width="8.28515625" style="381" customWidth="1"/>
    <col min="6157" max="6157" width="8.5703125" style="381" customWidth="1"/>
    <col min="6158" max="6158" width="8.28515625" style="381" customWidth="1"/>
    <col min="6159" max="6159" width="2" style="381" customWidth="1"/>
    <col min="6160" max="6160" width="3.28515625" style="381" customWidth="1"/>
    <col min="6161" max="6400" width="9" style="381"/>
    <col min="6401" max="6401" width="3.28515625" style="381" customWidth="1"/>
    <col min="6402" max="6402" width="2" style="381" customWidth="1"/>
    <col min="6403" max="6407" width="8.28515625" style="381" customWidth="1"/>
    <col min="6408" max="6408" width="3.28515625" style="381" customWidth="1"/>
    <col min="6409" max="6409" width="2" style="381" customWidth="1"/>
    <col min="6410" max="6410" width="7" style="381" customWidth="1"/>
    <col min="6411" max="6412" width="8.28515625" style="381" customWidth="1"/>
    <col min="6413" max="6413" width="8.5703125" style="381" customWidth="1"/>
    <col min="6414" max="6414" width="8.28515625" style="381" customWidth="1"/>
    <col min="6415" max="6415" width="2" style="381" customWidth="1"/>
    <col min="6416" max="6416" width="3.28515625" style="381" customWidth="1"/>
    <col min="6417" max="6656" width="9" style="381"/>
    <col min="6657" max="6657" width="3.28515625" style="381" customWidth="1"/>
    <col min="6658" max="6658" width="2" style="381" customWidth="1"/>
    <col min="6659" max="6663" width="8.28515625" style="381" customWidth="1"/>
    <col min="6664" max="6664" width="3.28515625" style="381" customWidth="1"/>
    <col min="6665" max="6665" width="2" style="381" customWidth="1"/>
    <col min="6666" max="6666" width="7" style="381" customWidth="1"/>
    <col min="6667" max="6668" width="8.28515625" style="381" customWidth="1"/>
    <col min="6669" max="6669" width="8.5703125" style="381" customWidth="1"/>
    <col min="6670" max="6670" width="8.28515625" style="381" customWidth="1"/>
    <col min="6671" max="6671" width="2" style="381" customWidth="1"/>
    <col min="6672" max="6672" width="3.28515625" style="381" customWidth="1"/>
    <col min="6673" max="6912" width="9" style="381"/>
    <col min="6913" max="6913" width="3.28515625" style="381" customWidth="1"/>
    <col min="6914" max="6914" width="2" style="381" customWidth="1"/>
    <col min="6915" max="6919" width="8.28515625" style="381" customWidth="1"/>
    <col min="6920" max="6920" width="3.28515625" style="381" customWidth="1"/>
    <col min="6921" max="6921" width="2" style="381" customWidth="1"/>
    <col min="6922" max="6922" width="7" style="381" customWidth="1"/>
    <col min="6923" max="6924" width="8.28515625" style="381" customWidth="1"/>
    <col min="6925" max="6925" width="8.5703125" style="381" customWidth="1"/>
    <col min="6926" max="6926" width="8.28515625" style="381" customWidth="1"/>
    <col min="6927" max="6927" width="2" style="381" customWidth="1"/>
    <col min="6928" max="6928" width="3.28515625" style="381" customWidth="1"/>
    <col min="6929" max="7168" width="9" style="381"/>
    <col min="7169" max="7169" width="3.28515625" style="381" customWidth="1"/>
    <col min="7170" max="7170" width="2" style="381" customWidth="1"/>
    <col min="7171" max="7175" width="8.28515625" style="381" customWidth="1"/>
    <col min="7176" max="7176" width="3.28515625" style="381" customWidth="1"/>
    <col min="7177" max="7177" width="2" style="381" customWidth="1"/>
    <col min="7178" max="7178" width="7" style="381" customWidth="1"/>
    <col min="7179" max="7180" width="8.28515625" style="381" customWidth="1"/>
    <col min="7181" max="7181" width="8.5703125" style="381" customWidth="1"/>
    <col min="7182" max="7182" width="8.28515625" style="381" customWidth="1"/>
    <col min="7183" max="7183" width="2" style="381" customWidth="1"/>
    <col min="7184" max="7184" width="3.28515625" style="381" customWidth="1"/>
    <col min="7185" max="7424" width="9" style="381"/>
    <col min="7425" max="7425" width="3.28515625" style="381" customWidth="1"/>
    <col min="7426" max="7426" width="2" style="381" customWidth="1"/>
    <col min="7427" max="7431" width="8.28515625" style="381" customWidth="1"/>
    <col min="7432" max="7432" width="3.28515625" style="381" customWidth="1"/>
    <col min="7433" max="7433" width="2" style="381" customWidth="1"/>
    <col min="7434" max="7434" width="7" style="381" customWidth="1"/>
    <col min="7435" max="7436" width="8.28515625" style="381" customWidth="1"/>
    <col min="7437" max="7437" width="8.5703125" style="381" customWidth="1"/>
    <col min="7438" max="7438" width="8.28515625" style="381" customWidth="1"/>
    <col min="7439" max="7439" width="2" style="381" customWidth="1"/>
    <col min="7440" max="7440" width="3.28515625" style="381" customWidth="1"/>
    <col min="7441" max="7680" width="9" style="381"/>
    <col min="7681" max="7681" width="3.28515625" style="381" customWidth="1"/>
    <col min="7682" max="7682" width="2" style="381" customWidth="1"/>
    <col min="7683" max="7687" width="8.28515625" style="381" customWidth="1"/>
    <col min="7688" max="7688" width="3.28515625" style="381" customWidth="1"/>
    <col min="7689" max="7689" width="2" style="381" customWidth="1"/>
    <col min="7690" max="7690" width="7" style="381" customWidth="1"/>
    <col min="7691" max="7692" width="8.28515625" style="381" customWidth="1"/>
    <col min="7693" max="7693" width="8.5703125" style="381" customWidth="1"/>
    <col min="7694" max="7694" width="8.28515625" style="381" customWidth="1"/>
    <col min="7695" max="7695" width="2" style="381" customWidth="1"/>
    <col min="7696" max="7696" width="3.28515625" style="381" customWidth="1"/>
    <col min="7697" max="7936" width="9" style="381"/>
    <col min="7937" max="7937" width="3.28515625" style="381" customWidth="1"/>
    <col min="7938" max="7938" width="2" style="381" customWidth="1"/>
    <col min="7939" max="7943" width="8.28515625" style="381" customWidth="1"/>
    <col min="7944" max="7944" width="3.28515625" style="381" customWidth="1"/>
    <col min="7945" max="7945" width="2" style="381" customWidth="1"/>
    <col min="7946" max="7946" width="7" style="381" customWidth="1"/>
    <col min="7947" max="7948" width="8.28515625" style="381" customWidth="1"/>
    <col min="7949" max="7949" width="8.5703125" style="381" customWidth="1"/>
    <col min="7950" max="7950" width="8.28515625" style="381" customWidth="1"/>
    <col min="7951" max="7951" width="2" style="381" customWidth="1"/>
    <col min="7952" max="7952" width="3.28515625" style="381" customWidth="1"/>
    <col min="7953" max="8192" width="9" style="381"/>
    <col min="8193" max="8193" width="3.28515625" style="381" customWidth="1"/>
    <col min="8194" max="8194" width="2" style="381" customWidth="1"/>
    <col min="8195" max="8199" width="8.28515625" style="381" customWidth="1"/>
    <col min="8200" max="8200" width="3.28515625" style="381" customWidth="1"/>
    <col min="8201" max="8201" width="2" style="381" customWidth="1"/>
    <col min="8202" max="8202" width="7" style="381" customWidth="1"/>
    <col min="8203" max="8204" width="8.28515625" style="381" customWidth="1"/>
    <col min="8205" max="8205" width="8.5703125" style="381" customWidth="1"/>
    <col min="8206" max="8206" width="8.28515625" style="381" customWidth="1"/>
    <col min="8207" max="8207" width="2" style="381" customWidth="1"/>
    <col min="8208" max="8208" width="3.28515625" style="381" customWidth="1"/>
    <col min="8209" max="8448" width="9" style="381"/>
    <col min="8449" max="8449" width="3.28515625" style="381" customWidth="1"/>
    <col min="8450" max="8450" width="2" style="381" customWidth="1"/>
    <col min="8451" max="8455" width="8.28515625" style="381" customWidth="1"/>
    <col min="8456" max="8456" width="3.28515625" style="381" customWidth="1"/>
    <col min="8457" max="8457" width="2" style="381" customWidth="1"/>
    <col min="8458" max="8458" width="7" style="381" customWidth="1"/>
    <col min="8459" max="8460" width="8.28515625" style="381" customWidth="1"/>
    <col min="8461" max="8461" width="8.5703125" style="381" customWidth="1"/>
    <col min="8462" max="8462" width="8.28515625" style="381" customWidth="1"/>
    <col min="8463" max="8463" width="2" style="381" customWidth="1"/>
    <col min="8464" max="8464" width="3.28515625" style="381" customWidth="1"/>
    <col min="8465" max="8704" width="9" style="381"/>
    <col min="8705" max="8705" width="3.28515625" style="381" customWidth="1"/>
    <col min="8706" max="8706" width="2" style="381" customWidth="1"/>
    <col min="8707" max="8711" width="8.28515625" style="381" customWidth="1"/>
    <col min="8712" max="8712" width="3.28515625" style="381" customWidth="1"/>
    <col min="8713" max="8713" width="2" style="381" customWidth="1"/>
    <col min="8714" max="8714" width="7" style="381" customWidth="1"/>
    <col min="8715" max="8716" width="8.28515625" style="381" customWidth="1"/>
    <col min="8717" max="8717" width="8.5703125" style="381" customWidth="1"/>
    <col min="8718" max="8718" width="8.28515625" style="381" customWidth="1"/>
    <col min="8719" max="8719" width="2" style="381" customWidth="1"/>
    <col min="8720" max="8720" width="3.28515625" style="381" customWidth="1"/>
    <col min="8721" max="8960" width="9" style="381"/>
    <col min="8961" max="8961" width="3.28515625" style="381" customWidth="1"/>
    <col min="8962" max="8962" width="2" style="381" customWidth="1"/>
    <col min="8963" max="8967" width="8.28515625" style="381" customWidth="1"/>
    <col min="8968" max="8968" width="3.28515625" style="381" customWidth="1"/>
    <col min="8969" max="8969" width="2" style="381" customWidth="1"/>
    <col min="8970" max="8970" width="7" style="381" customWidth="1"/>
    <col min="8971" max="8972" width="8.28515625" style="381" customWidth="1"/>
    <col min="8973" max="8973" width="8.5703125" style="381" customWidth="1"/>
    <col min="8974" max="8974" width="8.28515625" style="381" customWidth="1"/>
    <col min="8975" max="8975" width="2" style="381" customWidth="1"/>
    <col min="8976" max="8976" width="3.28515625" style="381" customWidth="1"/>
    <col min="8977" max="9216" width="9" style="381"/>
    <col min="9217" max="9217" width="3.28515625" style="381" customWidth="1"/>
    <col min="9218" max="9218" width="2" style="381" customWidth="1"/>
    <col min="9219" max="9223" width="8.28515625" style="381" customWidth="1"/>
    <col min="9224" max="9224" width="3.28515625" style="381" customWidth="1"/>
    <col min="9225" max="9225" width="2" style="381" customWidth="1"/>
    <col min="9226" max="9226" width="7" style="381" customWidth="1"/>
    <col min="9227" max="9228" width="8.28515625" style="381" customWidth="1"/>
    <col min="9229" max="9229" width="8.5703125" style="381" customWidth="1"/>
    <col min="9230" max="9230" width="8.28515625" style="381" customWidth="1"/>
    <col min="9231" max="9231" width="2" style="381" customWidth="1"/>
    <col min="9232" max="9232" width="3.28515625" style="381" customWidth="1"/>
    <col min="9233" max="9472" width="9" style="381"/>
    <col min="9473" max="9473" width="3.28515625" style="381" customWidth="1"/>
    <col min="9474" max="9474" width="2" style="381" customWidth="1"/>
    <col min="9475" max="9479" width="8.28515625" style="381" customWidth="1"/>
    <col min="9480" max="9480" width="3.28515625" style="381" customWidth="1"/>
    <col min="9481" max="9481" width="2" style="381" customWidth="1"/>
    <col min="9482" max="9482" width="7" style="381" customWidth="1"/>
    <col min="9483" max="9484" width="8.28515625" style="381" customWidth="1"/>
    <col min="9485" max="9485" width="8.5703125" style="381" customWidth="1"/>
    <col min="9486" max="9486" width="8.28515625" style="381" customWidth="1"/>
    <col min="9487" max="9487" width="2" style="381" customWidth="1"/>
    <col min="9488" max="9488" width="3.28515625" style="381" customWidth="1"/>
    <col min="9489" max="9728" width="9" style="381"/>
    <col min="9729" max="9729" width="3.28515625" style="381" customWidth="1"/>
    <col min="9730" max="9730" width="2" style="381" customWidth="1"/>
    <col min="9731" max="9735" width="8.28515625" style="381" customWidth="1"/>
    <col min="9736" max="9736" width="3.28515625" style="381" customWidth="1"/>
    <col min="9737" max="9737" width="2" style="381" customWidth="1"/>
    <col min="9738" max="9738" width="7" style="381" customWidth="1"/>
    <col min="9739" max="9740" width="8.28515625" style="381" customWidth="1"/>
    <col min="9741" max="9741" width="8.5703125" style="381" customWidth="1"/>
    <col min="9742" max="9742" width="8.28515625" style="381" customWidth="1"/>
    <col min="9743" max="9743" width="2" style="381" customWidth="1"/>
    <col min="9744" max="9744" width="3.28515625" style="381" customWidth="1"/>
    <col min="9745" max="9984" width="9" style="381"/>
    <col min="9985" max="9985" width="3.28515625" style="381" customWidth="1"/>
    <col min="9986" max="9986" width="2" style="381" customWidth="1"/>
    <col min="9987" max="9991" width="8.28515625" style="381" customWidth="1"/>
    <col min="9992" max="9992" width="3.28515625" style="381" customWidth="1"/>
    <col min="9993" max="9993" width="2" style="381" customWidth="1"/>
    <col min="9994" max="9994" width="7" style="381" customWidth="1"/>
    <col min="9995" max="9996" width="8.28515625" style="381" customWidth="1"/>
    <col min="9997" max="9997" width="8.5703125" style="381" customWidth="1"/>
    <col min="9998" max="9998" width="8.28515625" style="381" customWidth="1"/>
    <col min="9999" max="9999" width="2" style="381" customWidth="1"/>
    <col min="10000" max="10000" width="3.28515625" style="381" customWidth="1"/>
    <col min="10001" max="10240" width="9" style="381"/>
    <col min="10241" max="10241" width="3.28515625" style="381" customWidth="1"/>
    <col min="10242" max="10242" width="2" style="381" customWidth="1"/>
    <col min="10243" max="10247" width="8.28515625" style="381" customWidth="1"/>
    <col min="10248" max="10248" width="3.28515625" style="381" customWidth="1"/>
    <col min="10249" max="10249" width="2" style="381" customWidth="1"/>
    <col min="10250" max="10250" width="7" style="381" customWidth="1"/>
    <col min="10251" max="10252" width="8.28515625" style="381" customWidth="1"/>
    <col min="10253" max="10253" width="8.5703125" style="381" customWidth="1"/>
    <col min="10254" max="10254" width="8.28515625" style="381" customWidth="1"/>
    <col min="10255" max="10255" width="2" style="381" customWidth="1"/>
    <col min="10256" max="10256" width="3.28515625" style="381" customWidth="1"/>
    <col min="10257" max="10496" width="9" style="381"/>
    <col min="10497" max="10497" width="3.28515625" style="381" customWidth="1"/>
    <col min="10498" max="10498" width="2" style="381" customWidth="1"/>
    <col min="10499" max="10503" width="8.28515625" style="381" customWidth="1"/>
    <col min="10504" max="10504" width="3.28515625" style="381" customWidth="1"/>
    <col min="10505" max="10505" width="2" style="381" customWidth="1"/>
    <col min="10506" max="10506" width="7" style="381" customWidth="1"/>
    <col min="10507" max="10508" width="8.28515625" style="381" customWidth="1"/>
    <col min="10509" max="10509" width="8.5703125" style="381" customWidth="1"/>
    <col min="10510" max="10510" width="8.28515625" style="381" customWidth="1"/>
    <col min="10511" max="10511" width="2" style="381" customWidth="1"/>
    <col min="10512" max="10512" width="3.28515625" style="381" customWidth="1"/>
    <col min="10513" max="10752" width="9" style="381"/>
    <col min="10753" max="10753" width="3.28515625" style="381" customWidth="1"/>
    <col min="10754" max="10754" width="2" style="381" customWidth="1"/>
    <col min="10755" max="10759" width="8.28515625" style="381" customWidth="1"/>
    <col min="10760" max="10760" width="3.28515625" style="381" customWidth="1"/>
    <col min="10761" max="10761" width="2" style="381" customWidth="1"/>
    <col min="10762" max="10762" width="7" style="381" customWidth="1"/>
    <col min="10763" max="10764" width="8.28515625" style="381" customWidth="1"/>
    <col min="10765" max="10765" width="8.5703125" style="381" customWidth="1"/>
    <col min="10766" max="10766" width="8.28515625" style="381" customWidth="1"/>
    <col min="10767" max="10767" width="2" style="381" customWidth="1"/>
    <col min="10768" max="10768" width="3.28515625" style="381" customWidth="1"/>
    <col min="10769" max="11008" width="9" style="381"/>
    <col min="11009" max="11009" width="3.28515625" style="381" customWidth="1"/>
    <col min="11010" max="11010" width="2" style="381" customWidth="1"/>
    <col min="11011" max="11015" width="8.28515625" style="381" customWidth="1"/>
    <col min="11016" max="11016" width="3.28515625" style="381" customWidth="1"/>
    <col min="11017" max="11017" width="2" style="381" customWidth="1"/>
    <col min="11018" max="11018" width="7" style="381" customWidth="1"/>
    <col min="11019" max="11020" width="8.28515625" style="381" customWidth="1"/>
    <col min="11021" max="11021" width="8.5703125" style="381" customWidth="1"/>
    <col min="11022" max="11022" width="8.28515625" style="381" customWidth="1"/>
    <col min="11023" max="11023" width="2" style="381" customWidth="1"/>
    <col min="11024" max="11024" width="3.28515625" style="381" customWidth="1"/>
    <col min="11025" max="11264" width="9" style="381"/>
    <col min="11265" max="11265" width="3.28515625" style="381" customWidth="1"/>
    <col min="11266" max="11266" width="2" style="381" customWidth="1"/>
    <col min="11267" max="11271" width="8.28515625" style="381" customWidth="1"/>
    <col min="11272" max="11272" width="3.28515625" style="381" customWidth="1"/>
    <col min="11273" max="11273" width="2" style="381" customWidth="1"/>
    <col min="11274" max="11274" width="7" style="381" customWidth="1"/>
    <col min="11275" max="11276" width="8.28515625" style="381" customWidth="1"/>
    <col min="11277" max="11277" width="8.5703125" style="381" customWidth="1"/>
    <col min="11278" max="11278" width="8.28515625" style="381" customWidth="1"/>
    <col min="11279" max="11279" width="2" style="381" customWidth="1"/>
    <col min="11280" max="11280" width="3.28515625" style="381" customWidth="1"/>
    <col min="11281" max="11520" width="9" style="381"/>
    <col min="11521" max="11521" width="3.28515625" style="381" customWidth="1"/>
    <col min="11522" max="11522" width="2" style="381" customWidth="1"/>
    <col min="11523" max="11527" width="8.28515625" style="381" customWidth="1"/>
    <col min="11528" max="11528" width="3.28515625" style="381" customWidth="1"/>
    <col min="11529" max="11529" width="2" style="381" customWidth="1"/>
    <col min="11530" max="11530" width="7" style="381" customWidth="1"/>
    <col min="11531" max="11532" width="8.28515625" style="381" customWidth="1"/>
    <col min="11533" max="11533" width="8.5703125" style="381" customWidth="1"/>
    <col min="11534" max="11534" width="8.28515625" style="381" customWidth="1"/>
    <col min="11535" max="11535" width="2" style="381" customWidth="1"/>
    <col min="11536" max="11536" width="3.28515625" style="381" customWidth="1"/>
    <col min="11537" max="11776" width="9" style="381"/>
    <col min="11777" max="11777" width="3.28515625" style="381" customWidth="1"/>
    <col min="11778" max="11778" width="2" style="381" customWidth="1"/>
    <col min="11779" max="11783" width="8.28515625" style="381" customWidth="1"/>
    <col min="11784" max="11784" width="3.28515625" style="381" customWidth="1"/>
    <col min="11785" max="11785" width="2" style="381" customWidth="1"/>
    <col min="11786" max="11786" width="7" style="381" customWidth="1"/>
    <col min="11787" max="11788" width="8.28515625" style="381" customWidth="1"/>
    <col min="11789" max="11789" width="8.5703125" style="381" customWidth="1"/>
    <col min="11790" max="11790" width="8.28515625" style="381" customWidth="1"/>
    <col min="11791" max="11791" width="2" style="381" customWidth="1"/>
    <col min="11792" max="11792" width="3.28515625" style="381" customWidth="1"/>
    <col min="11793" max="12032" width="9" style="381"/>
    <col min="12033" max="12033" width="3.28515625" style="381" customWidth="1"/>
    <col min="12034" max="12034" width="2" style="381" customWidth="1"/>
    <col min="12035" max="12039" width="8.28515625" style="381" customWidth="1"/>
    <col min="12040" max="12040" width="3.28515625" style="381" customWidth="1"/>
    <col min="12041" max="12041" width="2" style="381" customWidth="1"/>
    <col min="12042" max="12042" width="7" style="381" customWidth="1"/>
    <col min="12043" max="12044" width="8.28515625" style="381" customWidth="1"/>
    <col min="12045" max="12045" width="8.5703125" style="381" customWidth="1"/>
    <col min="12046" max="12046" width="8.28515625" style="381" customWidth="1"/>
    <col min="12047" max="12047" width="2" style="381" customWidth="1"/>
    <col min="12048" max="12048" width="3.28515625" style="381" customWidth="1"/>
    <col min="12049" max="12288" width="9" style="381"/>
    <col min="12289" max="12289" width="3.28515625" style="381" customWidth="1"/>
    <col min="12290" max="12290" width="2" style="381" customWidth="1"/>
    <col min="12291" max="12295" width="8.28515625" style="381" customWidth="1"/>
    <col min="12296" max="12296" width="3.28515625" style="381" customWidth="1"/>
    <col min="12297" max="12297" width="2" style="381" customWidth="1"/>
    <col min="12298" max="12298" width="7" style="381" customWidth="1"/>
    <col min="12299" max="12300" width="8.28515625" style="381" customWidth="1"/>
    <col min="12301" max="12301" width="8.5703125" style="381" customWidth="1"/>
    <col min="12302" max="12302" width="8.28515625" style="381" customWidth="1"/>
    <col min="12303" max="12303" width="2" style="381" customWidth="1"/>
    <col min="12304" max="12304" width="3.28515625" style="381" customWidth="1"/>
    <col min="12305" max="12544" width="9" style="381"/>
    <col min="12545" max="12545" width="3.28515625" style="381" customWidth="1"/>
    <col min="12546" max="12546" width="2" style="381" customWidth="1"/>
    <col min="12547" max="12551" width="8.28515625" style="381" customWidth="1"/>
    <col min="12552" max="12552" width="3.28515625" style="381" customWidth="1"/>
    <col min="12553" max="12553" width="2" style="381" customWidth="1"/>
    <col min="12554" max="12554" width="7" style="381" customWidth="1"/>
    <col min="12555" max="12556" width="8.28515625" style="381" customWidth="1"/>
    <col min="12557" max="12557" width="8.5703125" style="381" customWidth="1"/>
    <col min="12558" max="12558" width="8.28515625" style="381" customWidth="1"/>
    <col min="12559" max="12559" width="2" style="381" customWidth="1"/>
    <col min="12560" max="12560" width="3.28515625" style="381" customWidth="1"/>
    <col min="12561" max="12800" width="9" style="381"/>
    <col min="12801" max="12801" width="3.28515625" style="381" customWidth="1"/>
    <col min="12802" max="12802" width="2" style="381" customWidth="1"/>
    <col min="12803" max="12807" width="8.28515625" style="381" customWidth="1"/>
    <col min="12808" max="12808" width="3.28515625" style="381" customWidth="1"/>
    <col min="12809" max="12809" width="2" style="381" customWidth="1"/>
    <col min="12810" max="12810" width="7" style="381" customWidth="1"/>
    <col min="12811" max="12812" width="8.28515625" style="381" customWidth="1"/>
    <col min="12813" max="12813" width="8.5703125" style="381" customWidth="1"/>
    <col min="12814" max="12814" width="8.28515625" style="381" customWidth="1"/>
    <col min="12815" max="12815" width="2" style="381" customWidth="1"/>
    <col min="12816" max="12816" width="3.28515625" style="381" customWidth="1"/>
    <col min="12817" max="13056" width="9" style="381"/>
    <col min="13057" max="13057" width="3.28515625" style="381" customWidth="1"/>
    <col min="13058" max="13058" width="2" style="381" customWidth="1"/>
    <col min="13059" max="13063" width="8.28515625" style="381" customWidth="1"/>
    <col min="13064" max="13064" width="3.28515625" style="381" customWidth="1"/>
    <col min="13065" max="13065" width="2" style="381" customWidth="1"/>
    <col min="13066" max="13066" width="7" style="381" customWidth="1"/>
    <col min="13067" max="13068" width="8.28515625" style="381" customWidth="1"/>
    <col min="13069" max="13069" width="8.5703125" style="381" customWidth="1"/>
    <col min="13070" max="13070" width="8.28515625" style="381" customWidth="1"/>
    <col min="13071" max="13071" width="2" style="381" customWidth="1"/>
    <col min="13072" max="13072" width="3.28515625" style="381" customWidth="1"/>
    <col min="13073" max="13312" width="9" style="381"/>
    <col min="13313" max="13313" width="3.28515625" style="381" customWidth="1"/>
    <col min="13314" max="13314" width="2" style="381" customWidth="1"/>
    <col min="13315" max="13319" width="8.28515625" style="381" customWidth="1"/>
    <col min="13320" max="13320" width="3.28515625" style="381" customWidth="1"/>
    <col min="13321" max="13321" width="2" style="381" customWidth="1"/>
    <col min="13322" max="13322" width="7" style="381" customWidth="1"/>
    <col min="13323" max="13324" width="8.28515625" style="381" customWidth="1"/>
    <col min="13325" max="13325" width="8.5703125" style="381" customWidth="1"/>
    <col min="13326" max="13326" width="8.28515625" style="381" customWidth="1"/>
    <col min="13327" max="13327" width="2" style="381" customWidth="1"/>
    <col min="13328" max="13328" width="3.28515625" style="381" customWidth="1"/>
    <col min="13329" max="13568" width="9" style="381"/>
    <col min="13569" max="13569" width="3.28515625" style="381" customWidth="1"/>
    <col min="13570" max="13570" width="2" style="381" customWidth="1"/>
    <col min="13571" max="13575" width="8.28515625" style="381" customWidth="1"/>
    <col min="13576" max="13576" width="3.28515625" style="381" customWidth="1"/>
    <col min="13577" max="13577" width="2" style="381" customWidth="1"/>
    <col min="13578" max="13578" width="7" style="381" customWidth="1"/>
    <col min="13579" max="13580" width="8.28515625" style="381" customWidth="1"/>
    <col min="13581" max="13581" width="8.5703125" style="381" customWidth="1"/>
    <col min="13582" max="13582" width="8.28515625" style="381" customWidth="1"/>
    <col min="13583" max="13583" width="2" style="381" customWidth="1"/>
    <col min="13584" max="13584" width="3.28515625" style="381" customWidth="1"/>
    <col min="13585" max="13824" width="9" style="381"/>
    <col min="13825" max="13825" width="3.28515625" style="381" customWidth="1"/>
    <col min="13826" max="13826" width="2" style="381" customWidth="1"/>
    <col min="13827" max="13831" width="8.28515625" style="381" customWidth="1"/>
    <col min="13832" max="13832" width="3.28515625" style="381" customWidth="1"/>
    <col min="13833" max="13833" width="2" style="381" customWidth="1"/>
    <col min="13834" max="13834" width="7" style="381" customWidth="1"/>
    <col min="13835" max="13836" width="8.28515625" style="381" customWidth="1"/>
    <col min="13837" max="13837" width="8.5703125" style="381" customWidth="1"/>
    <col min="13838" max="13838" width="8.28515625" style="381" customWidth="1"/>
    <col min="13839" max="13839" width="2" style="381" customWidth="1"/>
    <col min="13840" max="13840" width="3.28515625" style="381" customWidth="1"/>
    <col min="13841" max="14080" width="9" style="381"/>
    <col min="14081" max="14081" width="3.28515625" style="381" customWidth="1"/>
    <col min="14082" max="14082" width="2" style="381" customWidth="1"/>
    <col min="14083" max="14087" width="8.28515625" style="381" customWidth="1"/>
    <col min="14088" max="14088" width="3.28515625" style="381" customWidth="1"/>
    <col min="14089" max="14089" width="2" style="381" customWidth="1"/>
    <col min="14090" max="14090" width="7" style="381" customWidth="1"/>
    <col min="14091" max="14092" width="8.28515625" style="381" customWidth="1"/>
    <col min="14093" max="14093" width="8.5703125" style="381" customWidth="1"/>
    <col min="14094" max="14094" width="8.28515625" style="381" customWidth="1"/>
    <col min="14095" max="14095" width="2" style="381" customWidth="1"/>
    <col min="14096" max="14096" width="3.28515625" style="381" customWidth="1"/>
    <col min="14097" max="14336" width="9" style="381"/>
    <col min="14337" max="14337" width="3.28515625" style="381" customWidth="1"/>
    <col min="14338" max="14338" width="2" style="381" customWidth="1"/>
    <col min="14339" max="14343" width="8.28515625" style="381" customWidth="1"/>
    <col min="14344" max="14344" width="3.28515625" style="381" customWidth="1"/>
    <col min="14345" max="14345" width="2" style="381" customWidth="1"/>
    <col min="14346" max="14346" width="7" style="381" customWidth="1"/>
    <col min="14347" max="14348" width="8.28515625" style="381" customWidth="1"/>
    <col min="14349" max="14349" width="8.5703125" style="381" customWidth="1"/>
    <col min="14350" max="14350" width="8.28515625" style="381" customWidth="1"/>
    <col min="14351" max="14351" width="2" style="381" customWidth="1"/>
    <col min="14352" max="14352" width="3.28515625" style="381" customWidth="1"/>
    <col min="14353" max="14592" width="9" style="381"/>
    <col min="14593" max="14593" width="3.28515625" style="381" customWidth="1"/>
    <col min="14594" max="14594" width="2" style="381" customWidth="1"/>
    <col min="14595" max="14599" width="8.28515625" style="381" customWidth="1"/>
    <col min="14600" max="14600" width="3.28515625" style="381" customWidth="1"/>
    <col min="14601" max="14601" width="2" style="381" customWidth="1"/>
    <col min="14602" max="14602" width="7" style="381" customWidth="1"/>
    <col min="14603" max="14604" width="8.28515625" style="381" customWidth="1"/>
    <col min="14605" max="14605" width="8.5703125" style="381" customWidth="1"/>
    <col min="14606" max="14606" width="8.28515625" style="381" customWidth="1"/>
    <col min="14607" max="14607" width="2" style="381" customWidth="1"/>
    <col min="14608" max="14608" width="3.28515625" style="381" customWidth="1"/>
    <col min="14609" max="14848" width="9" style="381"/>
    <col min="14849" max="14849" width="3.28515625" style="381" customWidth="1"/>
    <col min="14850" max="14850" width="2" style="381" customWidth="1"/>
    <col min="14851" max="14855" width="8.28515625" style="381" customWidth="1"/>
    <col min="14856" max="14856" width="3.28515625" style="381" customWidth="1"/>
    <col min="14857" max="14857" width="2" style="381" customWidth="1"/>
    <col min="14858" max="14858" width="7" style="381" customWidth="1"/>
    <col min="14859" max="14860" width="8.28515625" style="381" customWidth="1"/>
    <col min="14861" max="14861" width="8.5703125" style="381" customWidth="1"/>
    <col min="14862" max="14862" width="8.28515625" style="381" customWidth="1"/>
    <col min="14863" max="14863" width="2" style="381" customWidth="1"/>
    <col min="14864" max="14864" width="3.28515625" style="381" customWidth="1"/>
    <col min="14865" max="15104" width="9" style="381"/>
    <col min="15105" max="15105" width="3.28515625" style="381" customWidth="1"/>
    <col min="15106" max="15106" width="2" style="381" customWidth="1"/>
    <col min="15107" max="15111" width="8.28515625" style="381" customWidth="1"/>
    <col min="15112" max="15112" width="3.28515625" style="381" customWidth="1"/>
    <col min="15113" max="15113" width="2" style="381" customWidth="1"/>
    <col min="15114" max="15114" width="7" style="381" customWidth="1"/>
    <col min="15115" max="15116" width="8.28515625" style="381" customWidth="1"/>
    <col min="15117" max="15117" width="8.5703125" style="381" customWidth="1"/>
    <col min="15118" max="15118" width="8.28515625" style="381" customWidth="1"/>
    <col min="15119" max="15119" width="2" style="381" customWidth="1"/>
    <col min="15120" max="15120" width="3.28515625" style="381" customWidth="1"/>
    <col min="15121" max="15360" width="9" style="381"/>
    <col min="15361" max="15361" width="3.28515625" style="381" customWidth="1"/>
    <col min="15362" max="15362" width="2" style="381" customWidth="1"/>
    <col min="15363" max="15367" width="8.28515625" style="381" customWidth="1"/>
    <col min="15368" max="15368" width="3.28515625" style="381" customWidth="1"/>
    <col min="15369" max="15369" width="2" style="381" customWidth="1"/>
    <col min="15370" max="15370" width="7" style="381" customWidth="1"/>
    <col min="15371" max="15372" width="8.28515625" style="381" customWidth="1"/>
    <col min="15373" max="15373" width="8.5703125" style="381" customWidth="1"/>
    <col min="15374" max="15374" width="8.28515625" style="381" customWidth="1"/>
    <col min="15375" max="15375" width="2" style="381" customWidth="1"/>
    <col min="15376" max="15376" width="3.28515625" style="381" customWidth="1"/>
    <col min="15377" max="15616" width="9" style="381"/>
    <col min="15617" max="15617" width="3.28515625" style="381" customWidth="1"/>
    <col min="15618" max="15618" width="2" style="381" customWidth="1"/>
    <col min="15619" max="15623" width="8.28515625" style="381" customWidth="1"/>
    <col min="15624" max="15624" width="3.28515625" style="381" customWidth="1"/>
    <col min="15625" max="15625" width="2" style="381" customWidth="1"/>
    <col min="15626" max="15626" width="7" style="381" customWidth="1"/>
    <col min="15627" max="15628" width="8.28515625" style="381" customWidth="1"/>
    <col min="15629" max="15629" width="8.5703125" style="381" customWidth="1"/>
    <col min="15630" max="15630" width="8.28515625" style="381" customWidth="1"/>
    <col min="15631" max="15631" width="2" style="381" customWidth="1"/>
    <col min="15632" max="15632" width="3.28515625" style="381" customWidth="1"/>
    <col min="15633" max="15872" width="9" style="381"/>
    <col min="15873" max="15873" width="3.28515625" style="381" customWidth="1"/>
    <col min="15874" max="15874" width="2" style="381" customWidth="1"/>
    <col min="15875" max="15879" width="8.28515625" style="381" customWidth="1"/>
    <col min="15880" max="15880" width="3.28515625" style="381" customWidth="1"/>
    <col min="15881" max="15881" width="2" style="381" customWidth="1"/>
    <col min="15882" max="15882" width="7" style="381" customWidth="1"/>
    <col min="15883" max="15884" width="8.28515625" style="381" customWidth="1"/>
    <col min="15885" max="15885" width="8.5703125" style="381" customWidth="1"/>
    <col min="15886" max="15886" width="8.28515625" style="381" customWidth="1"/>
    <col min="15887" max="15887" width="2" style="381" customWidth="1"/>
    <col min="15888" max="15888" width="3.28515625" style="381" customWidth="1"/>
    <col min="15889" max="16128" width="9" style="381"/>
    <col min="16129" max="16129" width="3.28515625" style="381" customWidth="1"/>
    <col min="16130" max="16130" width="2" style="381" customWidth="1"/>
    <col min="16131" max="16135" width="8.28515625" style="381" customWidth="1"/>
    <col min="16136" max="16136" width="3.28515625" style="381" customWidth="1"/>
    <col min="16137" max="16137" width="2" style="381" customWidth="1"/>
    <col min="16138" max="16138" width="7" style="381" customWidth="1"/>
    <col min="16139" max="16140" width="8.28515625" style="381" customWidth="1"/>
    <col min="16141" max="16141" width="8.5703125" style="381" customWidth="1"/>
    <col min="16142" max="16142" width="8.28515625" style="381" customWidth="1"/>
    <col min="16143" max="16143" width="2" style="381" customWidth="1"/>
    <col min="16144" max="16144" width="3.28515625" style="381" customWidth="1"/>
    <col min="16145" max="16384" width="9" style="381"/>
  </cols>
  <sheetData>
    <row r="1" spans="1:16" ht="9.9499999999999993" customHeight="1">
      <c r="A1" s="379"/>
      <c r="B1" s="380"/>
      <c r="C1" s="380"/>
      <c r="E1" s="382"/>
      <c r="F1" s="383"/>
      <c r="G1" s="384"/>
      <c r="H1" s="384"/>
      <c r="I1" s="384"/>
      <c r="J1" s="384"/>
      <c r="K1" s="385"/>
      <c r="L1" s="386"/>
      <c r="M1" s="386"/>
      <c r="N1" s="387"/>
      <c r="O1" s="387"/>
      <c r="P1" s="388"/>
    </row>
    <row r="2" spans="1:16" ht="9.9499999999999993" customHeight="1">
      <c r="A2" s="1795"/>
      <c r="B2" s="1796"/>
      <c r="C2" s="1797"/>
      <c r="D2" s="1797"/>
      <c r="E2" s="1797"/>
      <c r="F2" s="1797"/>
      <c r="G2" s="1797"/>
      <c r="H2" s="1797"/>
      <c r="I2" s="1797"/>
      <c r="J2" s="1797"/>
      <c r="K2" s="1797"/>
      <c r="L2" s="1797"/>
      <c r="M2" s="1797"/>
      <c r="N2" s="1797"/>
      <c r="O2" s="389"/>
      <c r="P2" s="390"/>
    </row>
    <row r="3" spans="1:16" ht="9.9499999999999993" customHeight="1">
      <c r="A3" s="1798"/>
      <c r="B3" s="1797"/>
      <c r="C3" s="1797"/>
      <c r="D3" s="1797"/>
      <c r="E3" s="1797"/>
      <c r="F3" s="1797"/>
      <c r="G3" s="1797"/>
      <c r="H3" s="1797"/>
      <c r="I3" s="1797"/>
      <c r="J3" s="1797"/>
      <c r="K3" s="1797"/>
      <c r="L3" s="1797"/>
      <c r="M3" s="1797"/>
      <c r="N3" s="1797"/>
      <c r="O3" s="389"/>
      <c r="P3" s="390"/>
    </row>
    <row r="4" spans="1:16" ht="15" customHeight="1">
      <c r="A4" s="391"/>
      <c r="B4" s="392"/>
      <c r="C4" s="392"/>
      <c r="D4" s="392"/>
      <c r="E4" s="393"/>
      <c r="F4" s="394"/>
      <c r="G4" s="394"/>
      <c r="H4" s="394"/>
      <c r="I4" s="394"/>
      <c r="J4" s="394"/>
      <c r="K4" s="395"/>
      <c r="L4" s="395"/>
      <c r="M4" s="395"/>
      <c r="N4" s="396"/>
      <c r="O4" s="397"/>
      <c r="P4" s="388"/>
    </row>
    <row r="5" spans="1:16" ht="15" customHeight="1">
      <c r="A5" s="398"/>
      <c r="B5" s="399"/>
      <c r="C5" s="399"/>
      <c r="D5" s="399"/>
      <c r="E5" s="399"/>
      <c r="F5" s="399"/>
      <c r="G5" s="399"/>
      <c r="H5" s="399"/>
      <c r="I5" s="399"/>
      <c r="J5" s="399"/>
      <c r="K5" s="400"/>
      <c r="L5" s="400"/>
      <c r="M5" s="400"/>
      <c r="N5" s="401"/>
      <c r="O5" s="402"/>
      <c r="P5" s="403"/>
    </row>
    <row r="6" spans="1:16" ht="15" customHeight="1">
      <c r="A6" s="404"/>
      <c r="B6" s="405"/>
      <c r="C6" s="1799"/>
      <c r="D6" s="1799"/>
      <c r="E6" s="1799"/>
      <c r="F6" s="1799"/>
      <c r="G6" s="405"/>
      <c r="H6" s="405"/>
      <c r="I6" s="405"/>
      <c r="J6" s="405"/>
      <c r="K6" s="400"/>
      <c r="L6" s="400"/>
      <c r="M6" s="400"/>
      <c r="N6" s="401"/>
      <c r="O6" s="402"/>
      <c r="P6" s="406"/>
    </row>
    <row r="7" spans="1:16" ht="7.5" customHeight="1">
      <c r="A7" s="407"/>
      <c r="B7" s="384"/>
      <c r="C7" s="1800"/>
      <c r="D7" s="1800"/>
      <c r="E7" s="1800"/>
      <c r="F7" s="1800"/>
      <c r="G7" s="384"/>
      <c r="H7" s="384"/>
      <c r="I7" s="384"/>
      <c r="J7" s="384"/>
      <c r="K7" s="408"/>
      <c r="L7" s="408"/>
      <c r="M7" s="408"/>
      <c r="N7" s="402"/>
      <c r="O7" s="402"/>
      <c r="P7" s="406"/>
    </row>
    <row r="8" spans="1:16" ht="13.5" customHeight="1">
      <c r="A8" s="409"/>
      <c r="B8" s="410"/>
      <c r="C8" s="1801"/>
      <c r="D8" s="1801"/>
      <c r="E8" s="1801"/>
      <c r="F8" s="1801"/>
      <c r="G8" s="411"/>
      <c r="H8" s="412"/>
      <c r="I8" s="412"/>
      <c r="J8" s="412"/>
      <c r="K8" s="412"/>
      <c r="L8" s="412"/>
      <c r="M8" s="411"/>
      <c r="N8" s="412"/>
      <c r="O8" s="413"/>
      <c r="P8" s="406"/>
    </row>
    <row r="9" spans="1:16" ht="12.75" customHeight="1">
      <c r="A9" s="407"/>
      <c r="B9" s="731"/>
      <c r="C9" s="731"/>
      <c r="D9" s="731"/>
      <c r="E9" s="731"/>
      <c r="F9" s="1802" t="s">
        <v>383</v>
      </c>
      <c r="G9" s="1802"/>
      <c r="H9" s="1803">
        <v>45933</v>
      </c>
      <c r="I9" s="1803"/>
      <c r="J9" s="1803"/>
      <c r="K9" s="1803"/>
      <c r="L9" s="731"/>
      <c r="M9" s="731"/>
      <c r="N9" s="731"/>
      <c r="O9" s="731"/>
      <c r="P9" s="406"/>
    </row>
    <row r="10" spans="1:16" ht="9.75" hidden="1" customHeight="1">
      <c r="A10" s="407"/>
      <c r="B10" s="453"/>
      <c r="C10" s="1786"/>
      <c r="D10" s="1786"/>
      <c r="E10" s="1786"/>
      <c r="F10" s="1786"/>
      <c r="G10" s="453"/>
      <c r="H10" s="453"/>
      <c r="I10" s="453"/>
      <c r="J10" s="453"/>
      <c r="K10" s="454"/>
      <c r="L10" s="454"/>
      <c r="M10" s="454"/>
      <c r="N10" s="455"/>
      <c r="O10" s="455"/>
      <c r="P10" s="406"/>
    </row>
    <row r="11" spans="1:16" ht="15" hidden="1" customHeight="1">
      <c r="A11" s="407"/>
      <c r="B11" s="453"/>
      <c r="C11" s="453"/>
      <c r="D11" s="453"/>
      <c r="E11" s="453"/>
      <c r="F11" s="453"/>
      <c r="G11" s="453"/>
      <c r="H11" s="453"/>
      <c r="I11" s="453"/>
      <c r="J11" s="453"/>
      <c r="K11" s="454"/>
      <c r="L11" s="454"/>
      <c r="M11" s="454"/>
      <c r="N11" s="455"/>
      <c r="O11" s="455"/>
      <c r="P11" s="406"/>
    </row>
    <row r="12" spans="1:16" ht="15" customHeight="1">
      <c r="A12" s="407"/>
      <c r="B12" s="1787" t="s">
        <v>394</v>
      </c>
      <c r="C12" s="1787"/>
      <c r="D12" s="1787"/>
      <c r="E12" s="1787"/>
      <c r="F12" s="1787"/>
      <c r="G12" s="1787"/>
      <c r="H12" s="1787"/>
      <c r="I12" s="1787"/>
      <c r="J12" s="1787"/>
      <c r="K12" s="1787"/>
      <c r="L12" s="1787"/>
      <c r="M12" s="1787"/>
      <c r="N12" s="1787"/>
      <c r="O12" s="1787"/>
      <c r="P12" s="406"/>
    </row>
    <row r="13" spans="1:16" ht="9.9499999999999993" customHeight="1">
      <c r="A13" s="414"/>
      <c r="B13" s="415"/>
      <c r="C13" s="415"/>
      <c r="D13" s="415"/>
      <c r="E13" s="415"/>
      <c r="F13" s="415"/>
      <c r="G13" s="415"/>
      <c r="H13" s="415"/>
      <c r="I13" s="415"/>
      <c r="J13" s="415"/>
      <c r="K13" s="415"/>
      <c r="L13" s="415"/>
      <c r="M13" s="415"/>
      <c r="N13" s="415"/>
      <c r="O13" s="415"/>
      <c r="P13" s="416"/>
    </row>
    <row r="14" spans="1:16" ht="9.9499999999999993" customHeight="1">
      <c r="A14" s="414"/>
      <c r="B14" s="1775" t="s">
        <v>188</v>
      </c>
      <c r="C14" s="1776"/>
      <c r="D14" s="1776"/>
      <c r="E14" s="1776"/>
      <c r="F14" s="1776"/>
      <c r="G14" s="1777"/>
      <c r="H14" s="415"/>
      <c r="I14" s="1775" t="s">
        <v>189</v>
      </c>
      <c r="J14" s="1776"/>
      <c r="K14" s="1776"/>
      <c r="L14" s="1776"/>
      <c r="M14" s="1776"/>
      <c r="N14" s="1776"/>
      <c r="O14" s="1777"/>
      <c r="P14" s="416"/>
    </row>
    <row r="15" spans="1:16" ht="9.9499999999999993" customHeight="1">
      <c r="A15" s="414"/>
      <c r="B15" s="1778"/>
      <c r="C15" s="1779"/>
      <c r="D15" s="1779"/>
      <c r="E15" s="1779"/>
      <c r="F15" s="1779"/>
      <c r="G15" s="1780"/>
      <c r="H15" s="415"/>
      <c r="I15" s="1778"/>
      <c r="J15" s="1779"/>
      <c r="K15" s="1779"/>
      <c r="L15" s="1779"/>
      <c r="M15" s="1779"/>
      <c r="N15" s="1779"/>
      <c r="O15" s="1780"/>
      <c r="P15" s="416"/>
    </row>
    <row r="16" spans="1:16" ht="9.9499999999999993" customHeight="1">
      <c r="A16" s="417"/>
      <c r="B16" s="418"/>
      <c r="C16" s="418"/>
      <c r="D16" s="418"/>
      <c r="E16" s="418"/>
      <c r="F16" s="418"/>
      <c r="G16" s="419"/>
      <c r="H16" s="415"/>
      <c r="I16" s="420"/>
      <c r="J16" s="1788" t="s">
        <v>304</v>
      </c>
      <c r="K16" s="1789"/>
      <c r="L16" s="1789"/>
      <c r="M16" s="1790"/>
      <c r="N16" s="1791"/>
      <c r="O16" s="419"/>
      <c r="P16" s="416"/>
    </row>
    <row r="17" spans="1:17" ht="5.0999999999999996" customHeight="1">
      <c r="A17" s="417"/>
      <c r="B17" s="415"/>
      <c r="C17" s="421"/>
      <c r="D17" s="421"/>
      <c r="E17" s="421"/>
      <c r="F17" s="421"/>
      <c r="G17" s="422"/>
      <c r="H17" s="415"/>
      <c r="I17" s="423"/>
      <c r="J17" s="1789"/>
      <c r="K17" s="1789"/>
      <c r="L17" s="1789"/>
      <c r="M17" s="1790"/>
      <c r="N17" s="1791"/>
      <c r="O17" s="424"/>
      <c r="P17" s="416"/>
    </row>
    <row r="18" spans="1:17" ht="9.9499999999999993" customHeight="1">
      <c r="A18" s="417"/>
      <c r="B18" s="415"/>
      <c r="C18" s="425" t="s">
        <v>190</v>
      </c>
      <c r="D18" s="426"/>
      <c r="E18" s="426"/>
      <c r="F18" s="427"/>
      <c r="G18" s="428"/>
      <c r="H18" s="415"/>
      <c r="I18" s="423"/>
      <c r="J18" s="1789"/>
      <c r="K18" s="1789"/>
      <c r="L18" s="1789"/>
      <c r="M18" s="1790"/>
      <c r="N18" s="1791"/>
      <c r="O18" s="428"/>
      <c r="P18" s="416"/>
    </row>
    <row r="19" spans="1:17" ht="9.9499999999999993" customHeight="1">
      <c r="A19" s="417"/>
      <c r="B19" s="415"/>
      <c r="C19" s="429" t="s">
        <v>191</v>
      </c>
      <c r="D19" s="1597" t="s">
        <v>760</v>
      </c>
      <c r="E19" s="426"/>
      <c r="F19" s="431"/>
      <c r="G19" s="432"/>
      <c r="H19" s="415"/>
      <c r="I19" s="423"/>
      <c r="J19" s="1789"/>
      <c r="K19" s="1789"/>
      <c r="L19" s="1789"/>
      <c r="M19" s="1790"/>
      <c r="N19" s="1791"/>
      <c r="O19" s="428"/>
      <c r="P19" s="416"/>
    </row>
    <row r="20" spans="1:17" ht="9.9499999999999993" customHeight="1">
      <c r="A20" s="417"/>
      <c r="B20" s="415"/>
      <c r="C20" s="429" t="s">
        <v>193</v>
      </c>
      <c r="D20" s="426" t="s">
        <v>194</v>
      </c>
      <c r="E20" s="426"/>
      <c r="F20" s="427"/>
      <c r="G20" s="428"/>
      <c r="H20" s="415"/>
      <c r="I20" s="423"/>
      <c r="J20" s="1789"/>
      <c r="K20" s="1789"/>
      <c r="L20" s="1789"/>
      <c r="M20" s="1790"/>
      <c r="N20" s="1791"/>
      <c r="O20" s="428"/>
      <c r="P20" s="416"/>
    </row>
    <row r="21" spans="1:17" ht="9.9499999999999993" customHeight="1">
      <c r="A21" s="417"/>
      <c r="B21" s="415"/>
      <c r="C21" s="456" t="s">
        <v>803</v>
      </c>
      <c r="D21" s="457"/>
      <c r="E21" s="433"/>
      <c r="F21" s="433"/>
      <c r="G21" s="428"/>
      <c r="H21" s="415"/>
      <c r="I21" s="423"/>
      <c r="J21" s="1789"/>
      <c r="K21" s="1789"/>
      <c r="L21" s="1789"/>
      <c r="M21" s="1790"/>
      <c r="N21" s="1791"/>
      <c r="O21" s="428"/>
      <c r="P21" s="416"/>
    </row>
    <row r="22" spans="1:17" ht="5.0999999999999996" customHeight="1">
      <c r="A22" s="417"/>
      <c r="B22" s="415"/>
      <c r="C22" s="456"/>
      <c r="D22" s="457"/>
      <c r="E22" s="433"/>
      <c r="F22" s="433"/>
      <c r="G22" s="428"/>
      <c r="H22" s="415"/>
      <c r="I22" s="423"/>
      <c r="J22" s="1789"/>
      <c r="K22" s="1789"/>
      <c r="L22" s="1789"/>
      <c r="M22" s="1790"/>
      <c r="N22" s="1791"/>
      <c r="O22" s="428"/>
      <c r="P22" s="416"/>
    </row>
    <row r="23" spans="1:17" ht="9.9499999999999993" customHeight="1">
      <c r="A23" s="417"/>
      <c r="B23" s="434"/>
      <c r="C23" s="435"/>
      <c r="D23" s="435"/>
      <c r="E23" s="435"/>
      <c r="F23" s="435"/>
      <c r="G23" s="436"/>
      <c r="H23" s="415"/>
      <c r="I23" s="437"/>
      <c r="J23" s="1792"/>
      <c r="K23" s="1792"/>
      <c r="L23" s="1792"/>
      <c r="M23" s="1793"/>
      <c r="N23" s="1794"/>
      <c r="O23" s="436"/>
      <c r="P23" s="416"/>
    </row>
    <row r="24" spans="1:17" ht="9.9499999999999993" customHeight="1">
      <c r="A24" s="414"/>
      <c r="B24" s="415"/>
      <c r="C24" s="427"/>
      <c r="D24" s="427"/>
      <c r="E24" s="427"/>
      <c r="F24" s="427"/>
      <c r="G24" s="427"/>
      <c r="H24" s="415"/>
      <c r="I24" s="415"/>
      <c r="J24" s="427"/>
      <c r="K24" s="427"/>
      <c r="L24" s="427"/>
      <c r="M24" s="427"/>
      <c r="N24" s="427"/>
      <c r="O24" s="427"/>
      <c r="P24" s="416"/>
    </row>
    <row r="25" spans="1:17" ht="9.9499999999999993" customHeight="1">
      <c r="A25" s="414"/>
      <c r="B25" s="1775" t="s">
        <v>196</v>
      </c>
      <c r="C25" s="1776"/>
      <c r="D25" s="1776"/>
      <c r="E25" s="1776"/>
      <c r="F25" s="1776"/>
      <c r="G25" s="1777"/>
      <c r="H25" s="438"/>
      <c r="I25" s="1775" t="s">
        <v>380</v>
      </c>
      <c r="J25" s="1776"/>
      <c r="K25" s="1776"/>
      <c r="L25" s="1776"/>
      <c r="M25" s="1776"/>
      <c r="N25" s="1776"/>
      <c r="O25" s="1777"/>
      <c r="P25" s="416"/>
    </row>
    <row r="26" spans="1:17" ht="9.9499999999999993" customHeight="1">
      <c r="A26" s="414"/>
      <c r="B26" s="1778"/>
      <c r="C26" s="1779"/>
      <c r="D26" s="1779"/>
      <c r="E26" s="1779"/>
      <c r="F26" s="1779"/>
      <c r="G26" s="1780"/>
      <c r="H26" s="438"/>
      <c r="I26" s="1778"/>
      <c r="J26" s="1779"/>
      <c r="K26" s="1779"/>
      <c r="L26" s="1779"/>
      <c r="M26" s="1779"/>
      <c r="N26" s="1779"/>
      <c r="O26" s="1780"/>
      <c r="P26" s="416"/>
    </row>
    <row r="27" spans="1:17" ht="9.9499999999999993" customHeight="1">
      <c r="A27" s="414"/>
      <c r="B27" s="446"/>
      <c r="C27" s="728"/>
      <c r="D27" s="447"/>
      <c r="E27" s="447"/>
      <c r="F27" s="447"/>
      <c r="G27" s="448"/>
      <c r="H27" s="415"/>
      <c r="I27" s="463"/>
      <c r="J27" s="464"/>
      <c r="K27" s="464"/>
      <c r="L27" s="464"/>
      <c r="M27" s="464"/>
      <c r="N27" s="464"/>
      <c r="O27" s="465"/>
      <c r="P27" s="416"/>
    </row>
    <row r="28" spans="1:17" ht="11.25" customHeight="1">
      <c r="A28" s="414"/>
      <c r="B28" s="449"/>
      <c r="C28" s="1781" t="s">
        <v>395</v>
      </c>
      <c r="D28" s="1782"/>
      <c r="E28" s="1782"/>
      <c r="F28" s="1782"/>
      <c r="G28" s="440"/>
      <c r="H28" s="415"/>
      <c r="I28" s="1783" t="s">
        <v>810</v>
      </c>
      <c r="J28" s="1784"/>
      <c r="K28" s="1784"/>
      <c r="L28" s="1784"/>
      <c r="M28" s="1784"/>
      <c r="N28" s="1784"/>
      <c r="O28" s="1785"/>
      <c r="P28" s="416"/>
    </row>
    <row r="29" spans="1:17" ht="11.25" customHeight="1">
      <c r="A29" s="414"/>
      <c r="B29" s="449"/>
      <c r="C29" s="717" t="s">
        <v>241</v>
      </c>
      <c r="D29" s="443"/>
      <c r="E29" s="443"/>
      <c r="F29" s="171"/>
      <c r="G29" s="172" t="s">
        <v>197</v>
      </c>
      <c r="H29" s="415"/>
      <c r="I29" s="1783"/>
      <c r="J29" s="1784"/>
      <c r="K29" s="1784"/>
      <c r="L29" s="1784"/>
      <c r="M29" s="1784"/>
      <c r="N29" s="1784"/>
      <c r="O29" s="1785"/>
      <c r="P29" s="416"/>
      <c r="Q29" s="543"/>
    </row>
    <row r="30" spans="1:17" ht="9.9499999999999993" customHeight="1">
      <c r="A30" s="414"/>
      <c r="B30" s="449"/>
      <c r="C30" s="717" t="s">
        <v>375</v>
      </c>
      <c r="D30" s="443"/>
      <c r="E30" s="443"/>
      <c r="F30" s="171"/>
      <c r="G30" s="172" t="s">
        <v>198</v>
      </c>
      <c r="H30" s="415"/>
      <c r="I30" s="466"/>
      <c r="J30" s="1766"/>
      <c r="K30" s="1766"/>
      <c r="L30" s="1766"/>
      <c r="M30" s="1766"/>
      <c r="N30" s="1766"/>
      <c r="O30" s="468"/>
      <c r="P30" s="416"/>
    </row>
    <row r="31" spans="1:17" ht="9.9499999999999993" customHeight="1">
      <c r="A31" s="414"/>
      <c r="B31" s="449"/>
      <c r="C31" s="717" t="s">
        <v>38</v>
      </c>
      <c r="D31" s="443"/>
      <c r="E31" s="443"/>
      <c r="F31" s="171"/>
      <c r="G31" s="172" t="s">
        <v>378</v>
      </c>
      <c r="H31" s="415"/>
      <c r="I31" s="466"/>
      <c r="J31" s="467"/>
      <c r="K31" s="467"/>
      <c r="L31" s="467"/>
      <c r="M31" s="467"/>
      <c r="N31" s="467"/>
      <c r="O31" s="468"/>
      <c r="P31" s="416"/>
    </row>
    <row r="32" spans="1:17" ht="9.9499999999999993" customHeight="1">
      <c r="A32" s="414"/>
      <c r="B32" s="449"/>
      <c r="C32" s="717" t="s">
        <v>389</v>
      </c>
      <c r="D32" s="443"/>
      <c r="E32" s="443"/>
      <c r="F32" s="171"/>
      <c r="G32" s="172" t="s">
        <v>379</v>
      </c>
      <c r="H32" s="415"/>
      <c r="I32" s="469"/>
      <c r="J32" s="470"/>
      <c r="K32" s="470"/>
      <c r="L32" s="470"/>
      <c r="M32" s="470"/>
      <c r="N32" s="470"/>
      <c r="O32" s="471"/>
      <c r="P32" s="416"/>
    </row>
    <row r="33" spans="1:16" ht="9.9499999999999993" customHeight="1">
      <c r="A33" s="414"/>
      <c r="B33" s="458"/>
      <c r="C33" s="717"/>
      <c r="D33" s="443"/>
      <c r="E33" s="443"/>
      <c r="F33" s="171"/>
      <c r="G33" s="172"/>
      <c r="H33" s="415"/>
      <c r="I33" s="439"/>
      <c r="J33" s="439"/>
      <c r="K33" s="439"/>
      <c r="L33" s="439"/>
      <c r="M33" s="439"/>
      <c r="N33" s="439"/>
      <c r="O33" s="439"/>
      <c r="P33" s="416"/>
    </row>
    <row r="34" spans="1:16" ht="9.9499999999999993" customHeight="1">
      <c r="A34" s="414"/>
      <c r="B34" s="449"/>
      <c r="C34" s="717"/>
      <c r="D34" s="443"/>
      <c r="E34" s="443"/>
      <c r="F34" s="171"/>
      <c r="G34" s="172"/>
      <c r="H34" s="415"/>
      <c r="I34" s="439"/>
      <c r="J34" s="439"/>
      <c r="K34" s="439"/>
      <c r="L34" s="439"/>
      <c r="M34" s="439"/>
      <c r="N34" s="439"/>
      <c r="O34" s="439"/>
      <c r="P34" s="416"/>
    </row>
    <row r="35" spans="1:16" ht="11.45" customHeight="1">
      <c r="A35" s="414"/>
      <c r="B35" s="449"/>
      <c r="C35" s="718"/>
      <c r="D35" s="491"/>
      <c r="E35" s="491"/>
      <c r="F35" s="491"/>
      <c r="G35" s="492"/>
      <c r="H35" s="415"/>
      <c r="O35" s="439"/>
      <c r="P35" s="416"/>
    </row>
    <row r="36" spans="1:16" ht="9.9499999999999993" customHeight="1">
      <c r="A36" s="414"/>
      <c r="B36" s="449"/>
      <c r="D36" s="725"/>
      <c r="E36" s="727"/>
      <c r="O36" s="427"/>
      <c r="P36" s="416"/>
    </row>
    <row r="37" spans="1:16" ht="9.9499999999999993" customHeight="1">
      <c r="A37" s="414"/>
      <c r="B37" s="449"/>
      <c r="D37" s="726"/>
      <c r="O37" s="427"/>
      <c r="P37" s="416"/>
    </row>
    <row r="38" spans="1:16" ht="9.9499999999999993" customHeight="1">
      <c r="A38" s="414"/>
      <c r="B38" s="449"/>
      <c r="C38" s="425"/>
      <c r="D38" s="489"/>
      <c r="E38" s="1750" t="s">
        <v>199</v>
      </c>
      <c r="F38" s="1751"/>
      <c r="G38" s="1751"/>
      <c r="H38" s="1751"/>
      <c r="I38" s="1751"/>
      <c r="J38" s="1751"/>
      <c r="K38" s="1751"/>
      <c r="L38" s="1751"/>
      <c r="O38" s="427"/>
      <c r="P38" s="416"/>
    </row>
    <row r="39" spans="1:16" ht="9.9499999999999993" customHeight="1">
      <c r="A39" s="414"/>
      <c r="B39" s="449"/>
      <c r="C39" s="486"/>
      <c r="D39" s="172"/>
      <c r="E39" s="1750"/>
      <c r="F39" s="1751"/>
      <c r="G39" s="1751"/>
      <c r="H39" s="1751"/>
      <c r="I39" s="1751"/>
      <c r="J39" s="1751"/>
      <c r="K39" s="1751"/>
      <c r="L39" s="1751"/>
      <c r="O39" s="427"/>
      <c r="P39" s="416"/>
    </row>
    <row r="40" spans="1:16" ht="9.9499999999999993" customHeight="1">
      <c r="A40" s="414"/>
      <c r="B40" s="449"/>
      <c r="C40" s="475"/>
      <c r="D40" s="172"/>
      <c r="E40" s="1767" t="s">
        <v>382</v>
      </c>
      <c r="F40" s="1768"/>
      <c r="G40" s="1768"/>
      <c r="H40" s="1768"/>
      <c r="I40" s="1768"/>
      <c r="J40" s="1768"/>
      <c r="K40" s="1768"/>
      <c r="L40" s="1769"/>
      <c r="O40" s="427"/>
      <c r="P40" s="416"/>
    </row>
    <row r="41" spans="1:16" ht="9.9499999999999993" customHeight="1">
      <c r="A41" s="414"/>
      <c r="B41" s="449"/>
      <c r="C41" s="475"/>
      <c r="D41" s="172"/>
      <c r="G41" s="744" t="s">
        <v>200</v>
      </c>
      <c r="H41" s="727"/>
      <c r="I41" s="727"/>
      <c r="J41" s="736">
        <v>-0.125</v>
      </c>
      <c r="K41" s="743"/>
      <c r="L41" s="729"/>
      <c r="O41" s="418"/>
      <c r="P41" s="416"/>
    </row>
    <row r="42" spans="1:16" ht="10.5" customHeight="1">
      <c r="A42" s="414"/>
      <c r="B42" s="449"/>
      <c r="C42" s="475"/>
      <c r="D42" s="490"/>
      <c r="G42" s="742" t="s">
        <v>215</v>
      </c>
      <c r="J42" s="743">
        <v>-0.25</v>
      </c>
      <c r="K42" s="743"/>
      <c r="L42" s="729"/>
      <c r="P42" s="416"/>
    </row>
    <row r="43" spans="1:16" ht="9.9499999999999993" customHeight="1">
      <c r="A43" s="414"/>
      <c r="B43" s="449"/>
      <c r="C43" s="475"/>
      <c r="D43" s="487"/>
      <c r="G43" s="742" t="s">
        <v>216</v>
      </c>
      <c r="J43" s="743">
        <v>-0.375</v>
      </c>
      <c r="K43" s="743"/>
      <c r="L43" s="729"/>
      <c r="P43" s="416"/>
    </row>
    <row r="44" spans="1:16" ht="9.9499999999999993" customHeight="1">
      <c r="A44" s="414"/>
      <c r="B44" s="449"/>
      <c r="D44" s="716"/>
      <c r="G44" s="742" t="s">
        <v>217</v>
      </c>
      <c r="H44" s="715"/>
      <c r="J44" s="743">
        <v>-0.5</v>
      </c>
      <c r="K44" s="715"/>
      <c r="L44" s="729"/>
      <c r="P44" s="416"/>
    </row>
    <row r="45" spans="1:16" ht="9.9499999999999993" customHeight="1">
      <c r="A45" s="414"/>
      <c r="B45" s="449"/>
      <c r="D45" s="487"/>
      <c r="E45" s="719"/>
      <c r="F45" s="720"/>
      <c r="G45" s="720"/>
      <c r="H45" s="720"/>
      <c r="I45" s="720"/>
      <c r="J45" s="720"/>
      <c r="K45" s="720"/>
      <c r="L45" s="721"/>
      <c r="P45" s="416"/>
    </row>
    <row r="46" spans="1:16" ht="9.9499999999999993" customHeight="1">
      <c r="A46" s="414"/>
      <c r="B46" s="449"/>
      <c r="D46" s="487"/>
      <c r="E46" s="1744" t="s">
        <v>34</v>
      </c>
      <c r="F46" s="1745"/>
      <c r="G46" s="1745"/>
      <c r="H46" s="1745"/>
      <c r="I46" s="1745"/>
      <c r="J46" s="1745"/>
      <c r="K46" s="1745"/>
      <c r="L46" s="1746"/>
      <c r="P46" s="416"/>
    </row>
    <row r="47" spans="1:16" ht="9.9499999999999993" customHeight="1">
      <c r="A47" s="414"/>
      <c r="B47" s="449"/>
      <c r="C47" s="485"/>
      <c r="D47" s="488"/>
      <c r="E47" s="722"/>
      <c r="F47" s="723"/>
      <c r="G47" s="723"/>
      <c r="H47" s="723"/>
      <c r="I47" s="723"/>
      <c r="J47" s="723"/>
      <c r="K47" s="723"/>
      <c r="L47" s="724"/>
      <c r="P47" s="416"/>
    </row>
    <row r="48" spans="1:16" ht="9.9499999999999993" customHeight="1">
      <c r="A48" s="414"/>
      <c r="B48" s="1747" t="s">
        <v>201</v>
      </c>
      <c r="C48" s="1748"/>
      <c r="D48" s="1748"/>
      <c r="E48" s="1748"/>
      <c r="F48" s="1748"/>
      <c r="G48" s="1748"/>
      <c r="H48" s="1748"/>
      <c r="I48" s="1748"/>
      <c r="J48" s="1748"/>
      <c r="K48" s="1748"/>
      <c r="L48" s="1748"/>
      <c r="M48" s="1748"/>
      <c r="N48" s="1748"/>
      <c r="O48" s="1749"/>
      <c r="P48" s="416"/>
    </row>
    <row r="49" spans="1:16" ht="9.9499999999999993" customHeight="1">
      <c r="A49" s="414"/>
      <c r="B49" s="1750"/>
      <c r="C49" s="1751"/>
      <c r="D49" s="1751"/>
      <c r="E49" s="1751"/>
      <c r="F49" s="1751"/>
      <c r="G49" s="1751"/>
      <c r="H49" s="1751"/>
      <c r="I49" s="1751"/>
      <c r="J49" s="1751"/>
      <c r="K49" s="1751"/>
      <c r="L49" s="1751"/>
      <c r="M49" s="1751"/>
      <c r="N49" s="1751"/>
      <c r="O49" s="1752"/>
      <c r="P49" s="416"/>
    </row>
    <row r="50" spans="1:16" ht="15">
      <c r="A50" s="414"/>
      <c r="B50" s="473"/>
      <c r="C50" s="67" t="s">
        <v>538</v>
      </c>
      <c r="D50" s="483"/>
      <c r="E50" s="483"/>
      <c r="F50" s="483"/>
      <c r="G50" s="483"/>
      <c r="H50" s="484"/>
      <c r="I50" s="482"/>
      <c r="J50" s="482"/>
      <c r="K50" s="482"/>
      <c r="L50" s="482"/>
      <c r="M50" s="482"/>
      <c r="N50" s="482"/>
      <c r="O50" s="476"/>
      <c r="P50" s="416"/>
    </row>
    <row r="51" spans="1:16" ht="15">
      <c r="A51" s="414"/>
      <c r="B51" s="449"/>
      <c r="C51" s="67" t="s">
        <v>410</v>
      </c>
      <c r="D51" s="67"/>
      <c r="E51" s="67"/>
      <c r="F51" s="67"/>
      <c r="G51" s="67"/>
      <c r="H51" s="67"/>
      <c r="I51" s="67"/>
      <c r="J51" s="67"/>
      <c r="K51" s="67"/>
      <c r="L51" s="67"/>
      <c r="M51" s="482"/>
      <c r="N51" s="482"/>
      <c r="O51" s="478"/>
      <c r="P51" s="416"/>
    </row>
    <row r="52" spans="1:16" ht="9.9499999999999993" customHeight="1">
      <c r="A52" s="414"/>
      <c r="B52" s="449"/>
      <c r="H52" s="415"/>
      <c r="O52" s="478"/>
      <c r="P52" s="416"/>
    </row>
    <row r="53" spans="1:16" ht="9.9499999999999993" customHeight="1">
      <c r="A53" s="441"/>
      <c r="B53" s="460"/>
      <c r="C53" s="443" t="s">
        <v>203</v>
      </c>
      <c r="H53" s="415"/>
      <c r="O53" s="478"/>
      <c r="P53" s="442"/>
    </row>
    <row r="54" spans="1:16" ht="9.9499999999999993" customHeight="1">
      <c r="A54" s="441"/>
      <c r="B54" s="460"/>
      <c r="C54" s="443"/>
      <c r="H54" s="415"/>
      <c r="O54" s="478"/>
      <c r="P54" s="442"/>
    </row>
    <row r="55" spans="1:16" ht="9.9499999999999993" customHeight="1">
      <c r="A55" s="441"/>
      <c r="B55" s="481"/>
      <c r="C55" s="475"/>
      <c r="D55" s="171"/>
      <c r="E55" s="171"/>
      <c r="F55" s="1753"/>
      <c r="G55" s="1753"/>
      <c r="H55" s="415"/>
      <c r="O55" s="478"/>
      <c r="P55" s="442"/>
    </row>
    <row r="56" spans="1:16" ht="9.9499999999999993" customHeight="1">
      <c r="A56" s="441"/>
      <c r="B56" s="477"/>
      <c r="C56" s="472"/>
      <c r="D56" s="472"/>
      <c r="E56" s="472"/>
      <c r="F56" s="472"/>
      <c r="G56" s="474"/>
      <c r="H56" s="474"/>
      <c r="I56" s="479"/>
      <c r="J56" s="479"/>
      <c r="K56" s="479"/>
      <c r="L56" s="479"/>
      <c r="M56" s="479"/>
      <c r="N56" s="479"/>
      <c r="O56" s="480"/>
      <c r="P56" s="442"/>
    </row>
    <row r="57" spans="1:16" ht="9.9499999999999993" customHeight="1">
      <c r="A57" s="441"/>
      <c r="B57" s="1747"/>
      <c r="C57" s="1754"/>
      <c r="D57" s="1754"/>
      <c r="E57" s="1754"/>
      <c r="F57" s="1754"/>
      <c r="G57" s="1754"/>
      <c r="H57" s="1754"/>
      <c r="I57" s="1754"/>
      <c r="J57" s="1754"/>
      <c r="K57" s="1754"/>
      <c r="L57" s="1754"/>
      <c r="M57" s="1754"/>
      <c r="N57" s="1754"/>
      <c r="O57" s="1755"/>
      <c r="P57" s="442"/>
    </row>
    <row r="58" spans="1:16" ht="9.9499999999999993" customHeight="1">
      <c r="A58" s="441"/>
      <c r="B58" s="1756"/>
      <c r="C58" s="1757"/>
      <c r="D58" s="1757"/>
      <c r="E58" s="1757"/>
      <c r="F58" s="1757"/>
      <c r="G58" s="1757"/>
      <c r="H58" s="1757"/>
      <c r="I58" s="1757"/>
      <c r="J58" s="1757"/>
      <c r="K58" s="1757"/>
      <c r="L58" s="1757"/>
      <c r="M58" s="1757"/>
      <c r="N58" s="1757"/>
      <c r="O58" s="1758"/>
      <c r="P58" s="442"/>
    </row>
    <row r="59" spans="1:16" ht="9.9499999999999993" customHeight="1">
      <c r="A59" s="451"/>
      <c r="B59" s="458"/>
      <c r="O59" s="440"/>
      <c r="P59" s="442"/>
    </row>
    <row r="60" spans="1:16" ht="9.9499999999999993" customHeight="1">
      <c r="A60" s="451"/>
      <c r="B60" s="458"/>
      <c r="O60" s="440"/>
      <c r="P60" s="442"/>
    </row>
    <row r="61" spans="1:16" ht="9.9499999999999993" customHeight="1">
      <c r="A61" s="451"/>
      <c r="B61" s="449"/>
      <c r="C61" s="1759"/>
      <c r="D61" s="1759"/>
      <c r="E61" s="1759"/>
      <c r="F61" s="1759"/>
      <c r="G61" s="1759"/>
      <c r="H61" s="1759"/>
      <c r="I61" s="1759"/>
      <c r="J61" s="1759"/>
      <c r="K61" s="1759"/>
      <c r="L61" s="1759"/>
      <c r="M61" s="1759"/>
      <c r="N61" s="1759"/>
      <c r="O61" s="459"/>
      <c r="P61" s="450"/>
    </row>
    <row r="62" spans="1:16" ht="9.9499999999999993" customHeight="1">
      <c r="A62" s="451"/>
      <c r="B62" s="460"/>
      <c r="C62" s="443"/>
      <c r="O62" s="459"/>
      <c r="P62" s="450"/>
    </row>
    <row r="63" spans="1:16" ht="9.9499999999999993" customHeight="1">
      <c r="A63" s="451"/>
      <c r="B63" s="460"/>
      <c r="C63" s="443"/>
      <c r="O63" s="459"/>
      <c r="P63" s="450"/>
    </row>
    <row r="64" spans="1:16" ht="9.9499999999999993" customHeight="1">
      <c r="A64" s="451"/>
      <c r="B64" s="460"/>
      <c r="C64" s="461"/>
      <c r="D64" s="450"/>
      <c r="E64" s="450"/>
      <c r="F64" s="450"/>
      <c r="G64" s="384"/>
      <c r="H64" s="462"/>
      <c r="I64" s="462"/>
      <c r="J64" s="450"/>
      <c r="K64" s="450"/>
      <c r="L64" s="450"/>
      <c r="M64" s="450"/>
      <c r="N64" s="450"/>
      <c r="O64" s="459"/>
      <c r="P64" s="442"/>
    </row>
    <row r="65" spans="1:16" ht="9.9499999999999993" customHeight="1">
      <c r="A65" s="451"/>
      <c r="B65" s="460"/>
      <c r="C65" s="450"/>
      <c r="D65" s="450"/>
      <c r="E65" s="450"/>
      <c r="F65" s="450"/>
      <c r="G65" s="462"/>
      <c r="H65" s="462"/>
      <c r="I65" s="462"/>
      <c r="J65" s="450"/>
      <c r="K65" s="450"/>
      <c r="L65" s="450"/>
      <c r="M65" s="450"/>
      <c r="N65" s="450"/>
      <c r="O65" s="459"/>
      <c r="P65" s="442"/>
    </row>
    <row r="66" spans="1:16" ht="9.9499999999999993" customHeight="1">
      <c r="A66" s="451"/>
      <c r="B66" s="458"/>
      <c r="O66" s="440"/>
      <c r="P66" s="442"/>
    </row>
    <row r="67" spans="1:16" ht="9.9499999999999993" customHeight="1">
      <c r="A67" s="451"/>
      <c r="B67" s="458"/>
      <c r="O67" s="440"/>
      <c r="P67" s="442"/>
    </row>
    <row r="68" spans="1:16" ht="12" customHeight="1">
      <c r="A68" s="451"/>
      <c r="B68" s="458"/>
      <c r="O68" s="440"/>
      <c r="P68" s="442"/>
    </row>
    <row r="69" spans="1:16" ht="12" customHeight="1">
      <c r="A69" s="452"/>
      <c r="B69" s="458"/>
      <c r="O69" s="440"/>
      <c r="P69" s="444"/>
    </row>
    <row r="70" spans="1:16" ht="9.9499999999999993" customHeight="1">
      <c r="A70" s="445"/>
      <c r="B70" s="458"/>
      <c r="O70" s="440"/>
      <c r="P70" s="445"/>
    </row>
    <row r="71" spans="1:16" ht="89.25" customHeight="1">
      <c r="A71" s="445"/>
      <c r="B71" s="458"/>
      <c r="O71" s="440"/>
      <c r="P71" s="445"/>
    </row>
    <row r="72" spans="1:16" ht="6.6" customHeight="1">
      <c r="B72" s="1760" t="s">
        <v>204</v>
      </c>
      <c r="C72" s="1761"/>
      <c r="D72" s="1761"/>
      <c r="E72" s="1761"/>
      <c r="F72" s="1761"/>
      <c r="G72" s="1761"/>
      <c r="H72" s="1761"/>
      <c r="I72" s="1761"/>
      <c r="J72" s="1761"/>
      <c r="K72" s="1761"/>
      <c r="L72" s="1761"/>
      <c r="M72" s="1761"/>
      <c r="N72" s="1761"/>
      <c r="O72" s="1762"/>
    </row>
    <row r="73" spans="1:16">
      <c r="B73" s="1763"/>
      <c r="C73" s="1764"/>
      <c r="D73" s="1764"/>
      <c r="E73" s="1764"/>
      <c r="F73" s="1764"/>
      <c r="G73" s="1764"/>
      <c r="H73" s="1764"/>
      <c r="I73" s="1764"/>
      <c r="J73" s="1764"/>
      <c r="K73" s="1764"/>
      <c r="L73" s="1764"/>
      <c r="M73" s="1764"/>
      <c r="N73" s="1764"/>
      <c r="O73" s="1765"/>
    </row>
    <row r="74" spans="1:16">
      <c r="B74" s="1770" t="s">
        <v>205</v>
      </c>
      <c r="C74" s="1771"/>
      <c r="D74" s="1771"/>
      <c r="E74" s="1771"/>
      <c r="F74" s="1771"/>
      <c r="G74" s="1771"/>
      <c r="H74" s="1771"/>
      <c r="I74" s="1771"/>
      <c r="J74" s="1771"/>
      <c r="K74" s="1771"/>
      <c r="L74" s="1771"/>
      <c r="M74" s="1771"/>
      <c r="N74" s="1771"/>
      <c r="O74" s="1772"/>
    </row>
    <row r="75" spans="1:16" ht="9.9499999999999993" customHeight="1">
      <c r="B75" s="1773" t="s">
        <v>206</v>
      </c>
      <c r="C75" s="1753"/>
      <c r="D75" s="1753"/>
      <c r="E75" s="1753"/>
      <c r="F75" s="1753"/>
      <c r="G75" s="1753"/>
      <c r="H75" s="1753"/>
      <c r="I75" s="1753"/>
      <c r="J75" s="1753"/>
      <c r="K75" s="1753"/>
      <c r="L75" s="1753"/>
      <c r="M75" s="1753"/>
      <c r="N75" s="1753"/>
      <c r="O75" s="1774"/>
    </row>
    <row r="76" spans="1:16" ht="13.5" customHeight="1">
      <c r="B76" s="1738" t="s">
        <v>207</v>
      </c>
      <c r="C76" s="1739"/>
      <c r="D76" s="1739"/>
      <c r="E76" s="1739"/>
      <c r="F76" s="1739"/>
      <c r="G76" s="1739"/>
      <c r="H76" s="1739"/>
      <c r="I76" s="1739"/>
      <c r="J76" s="1739"/>
      <c r="K76" s="1739"/>
      <c r="L76" s="1739"/>
      <c r="M76" s="1739"/>
      <c r="N76" s="1739"/>
      <c r="O76" s="1740"/>
    </row>
    <row r="77" spans="1:16">
      <c r="B77" s="1741"/>
      <c r="C77" s="1742"/>
      <c r="D77" s="1742"/>
      <c r="E77" s="1742"/>
      <c r="F77" s="1742"/>
      <c r="G77" s="1742"/>
      <c r="H77" s="1742"/>
      <c r="I77" s="1742"/>
      <c r="J77" s="1742"/>
      <c r="K77" s="1742"/>
      <c r="L77" s="1742"/>
      <c r="M77" s="1742"/>
      <c r="N77" s="1742"/>
      <c r="O77" s="1743"/>
    </row>
  </sheetData>
  <mergeCells count="28">
    <mergeCell ref="E46:L46"/>
    <mergeCell ref="B76:O77"/>
    <mergeCell ref="B48:O49"/>
    <mergeCell ref="F55:G55"/>
    <mergeCell ref="B57:O58"/>
    <mergeCell ref="C61:N61"/>
    <mergeCell ref="B72:O73"/>
    <mergeCell ref="B74:O74"/>
    <mergeCell ref="B75:O75"/>
    <mergeCell ref="E40:L40"/>
    <mergeCell ref="B12:O12"/>
    <mergeCell ref="B14:G15"/>
    <mergeCell ref="I14:O15"/>
    <mergeCell ref="J16:N23"/>
    <mergeCell ref="B25:G26"/>
    <mergeCell ref="I25:O26"/>
    <mergeCell ref="C28:F28"/>
    <mergeCell ref="I28:O28"/>
    <mergeCell ref="I29:O29"/>
    <mergeCell ref="J30:N30"/>
    <mergeCell ref="E38:L39"/>
    <mergeCell ref="C10:F10"/>
    <mergeCell ref="A2:N3"/>
    <mergeCell ref="C6:F6"/>
    <mergeCell ref="C7:F7"/>
    <mergeCell ref="C8:F8"/>
    <mergeCell ref="F9:G9"/>
    <mergeCell ref="H9:K9"/>
  </mergeCells>
  <hyperlinks>
    <hyperlink ref="D19" r:id="rId1" xr:uid="{B038BAC8-F037-49D6-801C-7245ED672C68}"/>
    <hyperlink ref="J16:L23" r:id="rId2" display="AMC selection can be made vy clicking here.  theLender accepts transferred appraisals." xr:uid="{421E5EBA-2965-4BAC-B9E2-60573450CE2F}"/>
    <hyperlink ref="J16:N23" r:id="rId3" display="AMC selection can be made by clicking here.  theLender accepts transferred appraisals." xr:uid="{B3A9336D-9044-48CF-B8DA-40B5885C574D}"/>
  </hyperlinks>
  <pageMargins left="0.25" right="0.25" top="0.75" bottom="0.75" header="0.3" footer="0.3"/>
  <pageSetup paperSize="5" orientation="portrait" r:id="rId4"/>
  <drawing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5A550-8186-4B18-8E7E-EEA20F434B73}">
  <sheetPr codeName="Sheet4">
    <pageSetUpPr fitToPage="1"/>
  </sheetPr>
  <dimension ref="B1:AB76"/>
  <sheetViews>
    <sheetView showGridLines="0" topLeftCell="A4" workbookViewId="0">
      <selection activeCell="U63" sqref="U63"/>
    </sheetView>
  </sheetViews>
  <sheetFormatPr defaultRowHeight="15"/>
  <cols>
    <col min="1" max="2" width="3.7109375" style="1" customWidth="1"/>
    <col min="3" max="6" width="9.7109375" style="1" customWidth="1"/>
    <col min="7" max="7" width="1.7109375" style="1" customWidth="1"/>
    <col min="8" max="8" width="24.5703125" style="1" customWidth="1"/>
    <col min="9" max="9" width="23.85546875" style="1" customWidth="1"/>
    <col min="10" max="13" width="10.42578125" style="1" customWidth="1"/>
    <col min="14" max="17" width="10.42578125" customWidth="1"/>
    <col min="18" max="18" width="10.42578125" style="1" customWidth="1"/>
    <col min="19" max="19" width="9.140625" style="1"/>
    <col min="20" max="20" width="17.140625" style="1" customWidth="1"/>
    <col min="21" max="21" width="24.5703125" style="1" customWidth="1"/>
    <col min="22" max="22" width="17.140625" style="1" customWidth="1"/>
    <col min="23" max="238" width="9.140625" style="1"/>
    <col min="239" max="240" width="3.7109375" style="1" customWidth="1"/>
    <col min="241" max="244" width="12.5703125" style="1" customWidth="1"/>
    <col min="245" max="245" width="3.7109375" style="1" customWidth="1"/>
    <col min="246" max="246" width="42.85546875" style="1" bestFit="1" customWidth="1"/>
    <col min="247" max="248" width="11.28515625" style="1" customWidth="1"/>
    <col min="249" max="249" width="12.5703125" style="1" customWidth="1"/>
    <col min="250" max="250" width="13.42578125" style="1" customWidth="1"/>
    <col min="251" max="251" width="31.28515625" style="1" bestFit="1" customWidth="1"/>
    <col min="252" max="253" width="11.85546875" style="1" customWidth="1"/>
    <col min="254" max="254" width="8.7109375" style="1" bestFit="1" customWidth="1"/>
    <col min="255" max="255" width="9.42578125" style="1" bestFit="1" customWidth="1"/>
    <col min="256" max="262" width="11.85546875" style="1" customWidth="1"/>
    <col min="263" max="263" width="5.7109375" style="1" customWidth="1"/>
    <col min="264" max="264" width="3.7109375" style="1" customWidth="1"/>
    <col min="265" max="494" width="9.140625" style="1"/>
    <col min="495" max="496" width="3.7109375" style="1" customWidth="1"/>
    <col min="497" max="500" width="12.5703125" style="1" customWidth="1"/>
    <col min="501" max="501" width="3.7109375" style="1" customWidth="1"/>
    <col min="502" max="502" width="42.85546875" style="1" bestFit="1" customWidth="1"/>
    <col min="503" max="504" width="11.28515625" style="1" customWidth="1"/>
    <col min="505" max="505" width="12.5703125" style="1" customWidth="1"/>
    <col min="506" max="506" width="13.42578125" style="1" customWidth="1"/>
    <col min="507" max="507" width="31.28515625" style="1" bestFit="1" customWidth="1"/>
    <col min="508" max="509" width="11.85546875" style="1" customWidth="1"/>
    <col min="510" max="510" width="8.7109375" style="1" bestFit="1" customWidth="1"/>
    <col min="511" max="511" width="9.42578125" style="1" bestFit="1" customWidth="1"/>
    <col min="512" max="518" width="11.85546875" style="1" customWidth="1"/>
    <col min="519" max="519" width="5.7109375" style="1" customWidth="1"/>
    <col min="520" max="520" width="3.7109375" style="1" customWidth="1"/>
    <col min="521" max="750" width="9.140625" style="1"/>
    <col min="751" max="752" width="3.7109375" style="1" customWidth="1"/>
    <col min="753" max="756" width="12.5703125" style="1" customWidth="1"/>
    <col min="757" max="757" width="3.7109375" style="1" customWidth="1"/>
    <col min="758" max="758" width="42.85546875" style="1" bestFit="1" customWidth="1"/>
    <col min="759" max="760" width="11.28515625" style="1" customWidth="1"/>
    <col min="761" max="761" width="12.5703125" style="1" customWidth="1"/>
    <col min="762" max="762" width="13.42578125" style="1" customWidth="1"/>
    <col min="763" max="763" width="31.28515625" style="1" bestFit="1" customWidth="1"/>
    <col min="764" max="765" width="11.85546875" style="1" customWidth="1"/>
    <col min="766" max="766" width="8.7109375" style="1" bestFit="1" customWidth="1"/>
    <col min="767" max="767" width="9.42578125" style="1" bestFit="1" customWidth="1"/>
    <col min="768" max="774" width="11.85546875" style="1" customWidth="1"/>
    <col min="775" max="775" width="5.7109375" style="1" customWidth="1"/>
    <col min="776" max="776" width="3.7109375" style="1" customWidth="1"/>
    <col min="777" max="1006" width="9.140625" style="1"/>
    <col min="1007" max="1008" width="3.7109375" style="1" customWidth="1"/>
    <col min="1009" max="1012" width="12.5703125" style="1" customWidth="1"/>
    <col min="1013" max="1013" width="3.7109375" style="1" customWidth="1"/>
    <col min="1014" max="1014" width="42.85546875" style="1" bestFit="1" customWidth="1"/>
    <col min="1015" max="1016" width="11.28515625" style="1" customWidth="1"/>
    <col min="1017" max="1017" width="12.5703125" style="1" customWidth="1"/>
    <col min="1018" max="1018" width="13.42578125" style="1" customWidth="1"/>
    <col min="1019" max="1019" width="31.28515625" style="1" bestFit="1" customWidth="1"/>
    <col min="1020" max="1021" width="11.85546875" style="1" customWidth="1"/>
    <col min="1022" max="1022" width="8.7109375" style="1" bestFit="1" customWidth="1"/>
    <col min="1023" max="1023" width="9.42578125" style="1" bestFit="1" customWidth="1"/>
    <col min="1024" max="1030" width="11.85546875" style="1" customWidth="1"/>
    <col min="1031" max="1031" width="5.7109375" style="1" customWidth="1"/>
    <col min="1032" max="1032" width="3.7109375" style="1" customWidth="1"/>
    <col min="1033" max="1262" width="9.140625" style="1"/>
    <col min="1263" max="1264" width="3.7109375" style="1" customWidth="1"/>
    <col min="1265" max="1268" width="12.5703125" style="1" customWidth="1"/>
    <col min="1269" max="1269" width="3.7109375" style="1" customWidth="1"/>
    <col min="1270" max="1270" width="42.85546875" style="1" bestFit="1" customWidth="1"/>
    <col min="1271" max="1272" width="11.28515625" style="1" customWidth="1"/>
    <col min="1273" max="1273" width="12.5703125" style="1" customWidth="1"/>
    <col min="1274" max="1274" width="13.42578125" style="1" customWidth="1"/>
    <col min="1275" max="1275" width="31.28515625" style="1" bestFit="1" customWidth="1"/>
    <col min="1276" max="1277" width="11.85546875" style="1" customWidth="1"/>
    <col min="1278" max="1278" width="8.7109375" style="1" bestFit="1" customWidth="1"/>
    <col min="1279" max="1279" width="9.42578125" style="1" bestFit="1" customWidth="1"/>
    <col min="1280" max="1286" width="11.85546875" style="1" customWidth="1"/>
    <col min="1287" max="1287" width="5.7109375" style="1" customWidth="1"/>
    <col min="1288" max="1288" width="3.7109375" style="1" customWidth="1"/>
    <col min="1289" max="1518" width="9.140625" style="1"/>
    <col min="1519" max="1520" width="3.7109375" style="1" customWidth="1"/>
    <col min="1521" max="1524" width="12.5703125" style="1" customWidth="1"/>
    <col min="1525" max="1525" width="3.7109375" style="1" customWidth="1"/>
    <col min="1526" max="1526" width="42.85546875" style="1" bestFit="1" customWidth="1"/>
    <col min="1527" max="1528" width="11.28515625" style="1" customWidth="1"/>
    <col min="1529" max="1529" width="12.5703125" style="1" customWidth="1"/>
    <col min="1530" max="1530" width="13.42578125" style="1" customWidth="1"/>
    <col min="1531" max="1531" width="31.28515625" style="1" bestFit="1" customWidth="1"/>
    <col min="1532" max="1533" width="11.85546875" style="1" customWidth="1"/>
    <col min="1534" max="1534" width="8.7109375" style="1" bestFit="1" customWidth="1"/>
    <col min="1535" max="1535" width="9.42578125" style="1" bestFit="1" customWidth="1"/>
    <col min="1536" max="1542" width="11.85546875" style="1" customWidth="1"/>
    <col min="1543" max="1543" width="5.7109375" style="1" customWidth="1"/>
    <col min="1544" max="1544" width="3.7109375" style="1" customWidth="1"/>
    <col min="1545" max="1774" width="9.140625" style="1"/>
    <col min="1775" max="1776" width="3.7109375" style="1" customWidth="1"/>
    <col min="1777" max="1780" width="12.5703125" style="1" customWidth="1"/>
    <col min="1781" max="1781" width="3.7109375" style="1" customWidth="1"/>
    <col min="1782" max="1782" width="42.85546875" style="1" bestFit="1" customWidth="1"/>
    <col min="1783" max="1784" width="11.28515625" style="1" customWidth="1"/>
    <col min="1785" max="1785" width="12.5703125" style="1" customWidth="1"/>
    <col min="1786" max="1786" width="13.42578125" style="1" customWidth="1"/>
    <col min="1787" max="1787" width="31.28515625" style="1" bestFit="1" customWidth="1"/>
    <col min="1788" max="1789" width="11.85546875" style="1" customWidth="1"/>
    <col min="1790" max="1790" width="8.7109375" style="1" bestFit="1" customWidth="1"/>
    <col min="1791" max="1791" width="9.42578125" style="1" bestFit="1" customWidth="1"/>
    <col min="1792" max="1798" width="11.85546875" style="1" customWidth="1"/>
    <col min="1799" max="1799" width="5.7109375" style="1" customWidth="1"/>
    <col min="1800" max="1800" width="3.7109375" style="1" customWidth="1"/>
    <col min="1801" max="2030" width="9.140625" style="1"/>
    <col min="2031" max="2032" width="3.7109375" style="1" customWidth="1"/>
    <col min="2033" max="2036" width="12.5703125" style="1" customWidth="1"/>
    <col min="2037" max="2037" width="3.7109375" style="1" customWidth="1"/>
    <col min="2038" max="2038" width="42.85546875" style="1" bestFit="1" customWidth="1"/>
    <col min="2039" max="2040" width="11.28515625" style="1" customWidth="1"/>
    <col min="2041" max="2041" width="12.5703125" style="1" customWidth="1"/>
    <col min="2042" max="2042" width="13.42578125" style="1" customWidth="1"/>
    <col min="2043" max="2043" width="31.28515625" style="1" bestFit="1" customWidth="1"/>
    <col min="2044" max="2045" width="11.85546875" style="1" customWidth="1"/>
    <col min="2046" max="2046" width="8.7109375" style="1" bestFit="1" customWidth="1"/>
    <col min="2047" max="2047" width="9.42578125" style="1" bestFit="1" customWidth="1"/>
    <col min="2048" max="2054" width="11.85546875" style="1" customWidth="1"/>
    <col min="2055" max="2055" width="5.7109375" style="1" customWidth="1"/>
    <col min="2056" max="2056" width="3.7109375" style="1" customWidth="1"/>
    <col min="2057" max="2286" width="9.140625" style="1"/>
    <col min="2287" max="2288" width="3.7109375" style="1" customWidth="1"/>
    <col min="2289" max="2292" width="12.5703125" style="1" customWidth="1"/>
    <col min="2293" max="2293" width="3.7109375" style="1" customWidth="1"/>
    <col min="2294" max="2294" width="42.85546875" style="1" bestFit="1" customWidth="1"/>
    <col min="2295" max="2296" width="11.28515625" style="1" customWidth="1"/>
    <col min="2297" max="2297" width="12.5703125" style="1" customWidth="1"/>
    <col min="2298" max="2298" width="13.42578125" style="1" customWidth="1"/>
    <col min="2299" max="2299" width="31.28515625" style="1" bestFit="1" customWidth="1"/>
    <col min="2300" max="2301" width="11.85546875" style="1" customWidth="1"/>
    <col min="2302" max="2302" width="8.7109375" style="1" bestFit="1" customWidth="1"/>
    <col min="2303" max="2303" width="9.42578125" style="1" bestFit="1" customWidth="1"/>
    <col min="2304" max="2310" width="11.85546875" style="1" customWidth="1"/>
    <col min="2311" max="2311" width="5.7109375" style="1" customWidth="1"/>
    <col min="2312" max="2312" width="3.7109375" style="1" customWidth="1"/>
    <col min="2313" max="2542" width="9.140625" style="1"/>
    <col min="2543" max="2544" width="3.7109375" style="1" customWidth="1"/>
    <col min="2545" max="2548" width="12.5703125" style="1" customWidth="1"/>
    <col min="2549" max="2549" width="3.7109375" style="1" customWidth="1"/>
    <col min="2550" max="2550" width="42.85546875" style="1" bestFit="1" customWidth="1"/>
    <col min="2551" max="2552" width="11.28515625" style="1" customWidth="1"/>
    <col min="2553" max="2553" width="12.5703125" style="1" customWidth="1"/>
    <col min="2554" max="2554" width="13.42578125" style="1" customWidth="1"/>
    <col min="2555" max="2555" width="31.28515625" style="1" bestFit="1" customWidth="1"/>
    <col min="2556" max="2557" width="11.85546875" style="1" customWidth="1"/>
    <col min="2558" max="2558" width="8.7109375" style="1" bestFit="1" customWidth="1"/>
    <col min="2559" max="2559" width="9.42578125" style="1" bestFit="1" customWidth="1"/>
    <col min="2560" max="2566" width="11.85546875" style="1" customWidth="1"/>
    <col min="2567" max="2567" width="5.7109375" style="1" customWidth="1"/>
    <col min="2568" max="2568" width="3.7109375" style="1" customWidth="1"/>
    <col min="2569" max="2798" width="9.140625" style="1"/>
    <col min="2799" max="2800" width="3.7109375" style="1" customWidth="1"/>
    <col min="2801" max="2804" width="12.5703125" style="1" customWidth="1"/>
    <col min="2805" max="2805" width="3.7109375" style="1" customWidth="1"/>
    <col min="2806" max="2806" width="42.85546875" style="1" bestFit="1" customWidth="1"/>
    <col min="2807" max="2808" width="11.28515625" style="1" customWidth="1"/>
    <col min="2809" max="2809" width="12.5703125" style="1" customWidth="1"/>
    <col min="2810" max="2810" width="13.42578125" style="1" customWidth="1"/>
    <col min="2811" max="2811" width="31.28515625" style="1" bestFit="1" customWidth="1"/>
    <col min="2812" max="2813" width="11.85546875" style="1" customWidth="1"/>
    <col min="2814" max="2814" width="8.7109375" style="1" bestFit="1" customWidth="1"/>
    <col min="2815" max="2815" width="9.42578125" style="1" bestFit="1" customWidth="1"/>
    <col min="2816" max="2822" width="11.85546875" style="1" customWidth="1"/>
    <col min="2823" max="2823" width="5.7109375" style="1" customWidth="1"/>
    <col min="2824" max="2824" width="3.7109375" style="1" customWidth="1"/>
    <col min="2825" max="3054" width="9.140625" style="1"/>
    <col min="3055" max="3056" width="3.7109375" style="1" customWidth="1"/>
    <col min="3057" max="3060" width="12.5703125" style="1" customWidth="1"/>
    <col min="3061" max="3061" width="3.7109375" style="1" customWidth="1"/>
    <col min="3062" max="3062" width="42.85546875" style="1" bestFit="1" customWidth="1"/>
    <col min="3063" max="3064" width="11.28515625" style="1" customWidth="1"/>
    <col min="3065" max="3065" width="12.5703125" style="1" customWidth="1"/>
    <col min="3066" max="3066" width="13.42578125" style="1" customWidth="1"/>
    <col min="3067" max="3067" width="31.28515625" style="1" bestFit="1" customWidth="1"/>
    <col min="3068" max="3069" width="11.85546875" style="1" customWidth="1"/>
    <col min="3070" max="3070" width="8.7109375" style="1" bestFit="1" customWidth="1"/>
    <col min="3071" max="3071" width="9.42578125" style="1" bestFit="1" customWidth="1"/>
    <col min="3072" max="3078" width="11.85546875" style="1" customWidth="1"/>
    <col min="3079" max="3079" width="5.7109375" style="1" customWidth="1"/>
    <col min="3080" max="3080" width="3.7109375" style="1" customWidth="1"/>
    <col min="3081" max="3310" width="9.140625" style="1"/>
    <col min="3311" max="3312" width="3.7109375" style="1" customWidth="1"/>
    <col min="3313" max="3316" width="12.5703125" style="1" customWidth="1"/>
    <col min="3317" max="3317" width="3.7109375" style="1" customWidth="1"/>
    <col min="3318" max="3318" width="42.85546875" style="1" bestFit="1" customWidth="1"/>
    <col min="3319" max="3320" width="11.28515625" style="1" customWidth="1"/>
    <col min="3321" max="3321" width="12.5703125" style="1" customWidth="1"/>
    <col min="3322" max="3322" width="13.42578125" style="1" customWidth="1"/>
    <col min="3323" max="3323" width="31.28515625" style="1" bestFit="1" customWidth="1"/>
    <col min="3324" max="3325" width="11.85546875" style="1" customWidth="1"/>
    <col min="3326" max="3326" width="8.7109375" style="1" bestFit="1" customWidth="1"/>
    <col min="3327" max="3327" width="9.42578125" style="1" bestFit="1" customWidth="1"/>
    <col min="3328" max="3334" width="11.85546875" style="1" customWidth="1"/>
    <col min="3335" max="3335" width="5.7109375" style="1" customWidth="1"/>
    <col min="3336" max="3336" width="3.7109375" style="1" customWidth="1"/>
    <col min="3337" max="3566" width="9.140625" style="1"/>
    <col min="3567" max="3568" width="3.7109375" style="1" customWidth="1"/>
    <col min="3569" max="3572" width="12.5703125" style="1" customWidth="1"/>
    <col min="3573" max="3573" width="3.7109375" style="1" customWidth="1"/>
    <col min="3574" max="3574" width="42.85546875" style="1" bestFit="1" customWidth="1"/>
    <col min="3575" max="3576" width="11.28515625" style="1" customWidth="1"/>
    <col min="3577" max="3577" width="12.5703125" style="1" customWidth="1"/>
    <col min="3578" max="3578" width="13.42578125" style="1" customWidth="1"/>
    <col min="3579" max="3579" width="31.28515625" style="1" bestFit="1" customWidth="1"/>
    <col min="3580" max="3581" width="11.85546875" style="1" customWidth="1"/>
    <col min="3582" max="3582" width="8.7109375" style="1" bestFit="1" customWidth="1"/>
    <col min="3583" max="3583" width="9.42578125" style="1" bestFit="1" customWidth="1"/>
    <col min="3584" max="3590" width="11.85546875" style="1" customWidth="1"/>
    <col min="3591" max="3591" width="5.7109375" style="1" customWidth="1"/>
    <col min="3592" max="3592" width="3.7109375" style="1" customWidth="1"/>
    <col min="3593" max="3822" width="9.140625" style="1"/>
    <col min="3823" max="3824" width="3.7109375" style="1" customWidth="1"/>
    <col min="3825" max="3828" width="12.5703125" style="1" customWidth="1"/>
    <col min="3829" max="3829" width="3.7109375" style="1" customWidth="1"/>
    <col min="3830" max="3830" width="42.85546875" style="1" bestFit="1" customWidth="1"/>
    <col min="3831" max="3832" width="11.28515625" style="1" customWidth="1"/>
    <col min="3833" max="3833" width="12.5703125" style="1" customWidth="1"/>
    <col min="3834" max="3834" width="13.42578125" style="1" customWidth="1"/>
    <col min="3835" max="3835" width="31.28515625" style="1" bestFit="1" customWidth="1"/>
    <col min="3836" max="3837" width="11.85546875" style="1" customWidth="1"/>
    <col min="3838" max="3838" width="8.7109375" style="1" bestFit="1" customWidth="1"/>
    <col min="3839" max="3839" width="9.42578125" style="1" bestFit="1" customWidth="1"/>
    <col min="3840" max="3846" width="11.85546875" style="1" customWidth="1"/>
    <col min="3847" max="3847" width="5.7109375" style="1" customWidth="1"/>
    <col min="3848" max="3848" width="3.7109375" style="1" customWidth="1"/>
    <col min="3849" max="4078" width="9.140625" style="1"/>
    <col min="4079" max="4080" width="3.7109375" style="1" customWidth="1"/>
    <col min="4081" max="4084" width="12.5703125" style="1" customWidth="1"/>
    <col min="4085" max="4085" width="3.7109375" style="1" customWidth="1"/>
    <col min="4086" max="4086" width="42.85546875" style="1" bestFit="1" customWidth="1"/>
    <col min="4087" max="4088" width="11.28515625" style="1" customWidth="1"/>
    <col min="4089" max="4089" width="12.5703125" style="1" customWidth="1"/>
    <col min="4090" max="4090" width="13.42578125" style="1" customWidth="1"/>
    <col min="4091" max="4091" width="31.28515625" style="1" bestFit="1" customWidth="1"/>
    <col min="4092" max="4093" width="11.85546875" style="1" customWidth="1"/>
    <col min="4094" max="4094" width="8.7109375" style="1" bestFit="1" customWidth="1"/>
    <col min="4095" max="4095" width="9.42578125" style="1" bestFit="1" customWidth="1"/>
    <col min="4096" max="4102" width="11.85546875" style="1" customWidth="1"/>
    <col min="4103" max="4103" width="5.7109375" style="1" customWidth="1"/>
    <col min="4104" max="4104" width="3.7109375" style="1" customWidth="1"/>
    <col min="4105" max="4334" width="9.140625" style="1"/>
    <col min="4335" max="4336" width="3.7109375" style="1" customWidth="1"/>
    <col min="4337" max="4340" width="12.5703125" style="1" customWidth="1"/>
    <col min="4341" max="4341" width="3.7109375" style="1" customWidth="1"/>
    <col min="4342" max="4342" width="42.85546875" style="1" bestFit="1" customWidth="1"/>
    <col min="4343" max="4344" width="11.28515625" style="1" customWidth="1"/>
    <col min="4345" max="4345" width="12.5703125" style="1" customWidth="1"/>
    <col min="4346" max="4346" width="13.42578125" style="1" customWidth="1"/>
    <col min="4347" max="4347" width="31.28515625" style="1" bestFit="1" customWidth="1"/>
    <col min="4348" max="4349" width="11.85546875" style="1" customWidth="1"/>
    <col min="4350" max="4350" width="8.7109375" style="1" bestFit="1" customWidth="1"/>
    <col min="4351" max="4351" width="9.42578125" style="1" bestFit="1" customWidth="1"/>
    <col min="4352" max="4358" width="11.85546875" style="1" customWidth="1"/>
    <col min="4359" max="4359" width="5.7109375" style="1" customWidth="1"/>
    <col min="4360" max="4360" width="3.7109375" style="1" customWidth="1"/>
    <col min="4361" max="4590" width="9.140625" style="1"/>
    <col min="4591" max="4592" width="3.7109375" style="1" customWidth="1"/>
    <col min="4593" max="4596" width="12.5703125" style="1" customWidth="1"/>
    <col min="4597" max="4597" width="3.7109375" style="1" customWidth="1"/>
    <col min="4598" max="4598" width="42.85546875" style="1" bestFit="1" customWidth="1"/>
    <col min="4599" max="4600" width="11.28515625" style="1" customWidth="1"/>
    <col min="4601" max="4601" width="12.5703125" style="1" customWidth="1"/>
    <col min="4602" max="4602" width="13.42578125" style="1" customWidth="1"/>
    <col min="4603" max="4603" width="31.28515625" style="1" bestFit="1" customWidth="1"/>
    <col min="4604" max="4605" width="11.85546875" style="1" customWidth="1"/>
    <col min="4606" max="4606" width="8.7109375" style="1" bestFit="1" customWidth="1"/>
    <col min="4607" max="4607" width="9.42578125" style="1" bestFit="1" customWidth="1"/>
    <col min="4608" max="4614" width="11.85546875" style="1" customWidth="1"/>
    <col min="4615" max="4615" width="5.7109375" style="1" customWidth="1"/>
    <col min="4616" max="4616" width="3.7109375" style="1" customWidth="1"/>
    <col min="4617" max="4846" width="9.140625" style="1"/>
    <col min="4847" max="4848" width="3.7109375" style="1" customWidth="1"/>
    <col min="4849" max="4852" width="12.5703125" style="1" customWidth="1"/>
    <col min="4853" max="4853" width="3.7109375" style="1" customWidth="1"/>
    <col min="4854" max="4854" width="42.85546875" style="1" bestFit="1" customWidth="1"/>
    <col min="4855" max="4856" width="11.28515625" style="1" customWidth="1"/>
    <col min="4857" max="4857" width="12.5703125" style="1" customWidth="1"/>
    <col min="4858" max="4858" width="13.42578125" style="1" customWidth="1"/>
    <col min="4859" max="4859" width="31.28515625" style="1" bestFit="1" customWidth="1"/>
    <col min="4860" max="4861" width="11.85546875" style="1" customWidth="1"/>
    <col min="4862" max="4862" width="8.7109375" style="1" bestFit="1" customWidth="1"/>
    <col min="4863" max="4863" width="9.42578125" style="1" bestFit="1" customWidth="1"/>
    <col min="4864" max="4870" width="11.85546875" style="1" customWidth="1"/>
    <col min="4871" max="4871" width="5.7109375" style="1" customWidth="1"/>
    <col min="4872" max="4872" width="3.7109375" style="1" customWidth="1"/>
    <col min="4873" max="5102" width="9.140625" style="1"/>
    <col min="5103" max="5104" width="3.7109375" style="1" customWidth="1"/>
    <col min="5105" max="5108" width="12.5703125" style="1" customWidth="1"/>
    <col min="5109" max="5109" width="3.7109375" style="1" customWidth="1"/>
    <col min="5110" max="5110" width="42.85546875" style="1" bestFit="1" customWidth="1"/>
    <col min="5111" max="5112" width="11.28515625" style="1" customWidth="1"/>
    <col min="5113" max="5113" width="12.5703125" style="1" customWidth="1"/>
    <col min="5114" max="5114" width="13.42578125" style="1" customWidth="1"/>
    <col min="5115" max="5115" width="31.28515625" style="1" bestFit="1" customWidth="1"/>
    <col min="5116" max="5117" width="11.85546875" style="1" customWidth="1"/>
    <col min="5118" max="5118" width="8.7109375" style="1" bestFit="1" customWidth="1"/>
    <col min="5119" max="5119" width="9.42578125" style="1" bestFit="1" customWidth="1"/>
    <col min="5120" max="5126" width="11.85546875" style="1" customWidth="1"/>
    <col min="5127" max="5127" width="5.7109375" style="1" customWidth="1"/>
    <col min="5128" max="5128" width="3.7109375" style="1" customWidth="1"/>
    <col min="5129" max="5358" width="9.140625" style="1"/>
    <col min="5359" max="5360" width="3.7109375" style="1" customWidth="1"/>
    <col min="5361" max="5364" width="12.5703125" style="1" customWidth="1"/>
    <col min="5365" max="5365" width="3.7109375" style="1" customWidth="1"/>
    <col min="5366" max="5366" width="42.85546875" style="1" bestFit="1" customWidth="1"/>
    <col min="5367" max="5368" width="11.28515625" style="1" customWidth="1"/>
    <col min="5369" max="5369" width="12.5703125" style="1" customWidth="1"/>
    <col min="5370" max="5370" width="13.42578125" style="1" customWidth="1"/>
    <col min="5371" max="5371" width="31.28515625" style="1" bestFit="1" customWidth="1"/>
    <col min="5372" max="5373" width="11.85546875" style="1" customWidth="1"/>
    <col min="5374" max="5374" width="8.7109375" style="1" bestFit="1" customWidth="1"/>
    <col min="5375" max="5375" width="9.42578125" style="1" bestFit="1" customWidth="1"/>
    <col min="5376" max="5382" width="11.85546875" style="1" customWidth="1"/>
    <col min="5383" max="5383" width="5.7109375" style="1" customWidth="1"/>
    <col min="5384" max="5384" width="3.7109375" style="1" customWidth="1"/>
    <col min="5385" max="5614" width="9.140625" style="1"/>
    <col min="5615" max="5616" width="3.7109375" style="1" customWidth="1"/>
    <col min="5617" max="5620" width="12.5703125" style="1" customWidth="1"/>
    <col min="5621" max="5621" width="3.7109375" style="1" customWidth="1"/>
    <col min="5622" max="5622" width="42.85546875" style="1" bestFit="1" customWidth="1"/>
    <col min="5623" max="5624" width="11.28515625" style="1" customWidth="1"/>
    <col min="5625" max="5625" width="12.5703125" style="1" customWidth="1"/>
    <col min="5626" max="5626" width="13.42578125" style="1" customWidth="1"/>
    <col min="5627" max="5627" width="31.28515625" style="1" bestFit="1" customWidth="1"/>
    <col min="5628" max="5629" width="11.85546875" style="1" customWidth="1"/>
    <col min="5630" max="5630" width="8.7109375" style="1" bestFit="1" customWidth="1"/>
    <col min="5631" max="5631" width="9.42578125" style="1" bestFit="1" customWidth="1"/>
    <col min="5632" max="5638" width="11.85546875" style="1" customWidth="1"/>
    <col min="5639" max="5639" width="5.7109375" style="1" customWidth="1"/>
    <col min="5640" max="5640" width="3.7109375" style="1" customWidth="1"/>
    <col min="5641" max="5870" width="9.140625" style="1"/>
    <col min="5871" max="5872" width="3.7109375" style="1" customWidth="1"/>
    <col min="5873" max="5876" width="12.5703125" style="1" customWidth="1"/>
    <col min="5877" max="5877" width="3.7109375" style="1" customWidth="1"/>
    <col min="5878" max="5878" width="42.85546875" style="1" bestFit="1" customWidth="1"/>
    <col min="5879" max="5880" width="11.28515625" style="1" customWidth="1"/>
    <col min="5881" max="5881" width="12.5703125" style="1" customWidth="1"/>
    <col min="5882" max="5882" width="13.42578125" style="1" customWidth="1"/>
    <col min="5883" max="5883" width="31.28515625" style="1" bestFit="1" customWidth="1"/>
    <col min="5884" max="5885" width="11.85546875" style="1" customWidth="1"/>
    <col min="5886" max="5886" width="8.7109375" style="1" bestFit="1" customWidth="1"/>
    <col min="5887" max="5887" width="9.42578125" style="1" bestFit="1" customWidth="1"/>
    <col min="5888" max="5894" width="11.85546875" style="1" customWidth="1"/>
    <col min="5895" max="5895" width="5.7109375" style="1" customWidth="1"/>
    <col min="5896" max="5896" width="3.7109375" style="1" customWidth="1"/>
    <col min="5897" max="6126" width="9.140625" style="1"/>
    <col min="6127" max="6128" width="3.7109375" style="1" customWidth="1"/>
    <col min="6129" max="6132" width="12.5703125" style="1" customWidth="1"/>
    <col min="6133" max="6133" width="3.7109375" style="1" customWidth="1"/>
    <col min="6134" max="6134" width="42.85546875" style="1" bestFit="1" customWidth="1"/>
    <col min="6135" max="6136" width="11.28515625" style="1" customWidth="1"/>
    <col min="6137" max="6137" width="12.5703125" style="1" customWidth="1"/>
    <col min="6138" max="6138" width="13.42578125" style="1" customWidth="1"/>
    <col min="6139" max="6139" width="31.28515625" style="1" bestFit="1" customWidth="1"/>
    <col min="6140" max="6141" width="11.85546875" style="1" customWidth="1"/>
    <col min="6142" max="6142" width="8.7109375" style="1" bestFit="1" customWidth="1"/>
    <col min="6143" max="6143" width="9.42578125" style="1" bestFit="1" customWidth="1"/>
    <col min="6144" max="6150" width="11.85546875" style="1" customWidth="1"/>
    <col min="6151" max="6151" width="5.7109375" style="1" customWidth="1"/>
    <col min="6152" max="6152" width="3.7109375" style="1" customWidth="1"/>
    <col min="6153" max="6382" width="9.140625" style="1"/>
    <col min="6383" max="6384" width="3.7109375" style="1" customWidth="1"/>
    <col min="6385" max="6388" width="12.5703125" style="1" customWidth="1"/>
    <col min="6389" max="6389" width="3.7109375" style="1" customWidth="1"/>
    <col min="6390" max="6390" width="42.85546875" style="1" bestFit="1" customWidth="1"/>
    <col min="6391" max="6392" width="11.28515625" style="1" customWidth="1"/>
    <col min="6393" max="6393" width="12.5703125" style="1" customWidth="1"/>
    <col min="6394" max="6394" width="13.42578125" style="1" customWidth="1"/>
    <col min="6395" max="6395" width="31.28515625" style="1" bestFit="1" customWidth="1"/>
    <col min="6396" max="6397" width="11.85546875" style="1" customWidth="1"/>
    <col min="6398" max="6398" width="8.7109375" style="1" bestFit="1" customWidth="1"/>
    <col min="6399" max="6399" width="9.42578125" style="1" bestFit="1" customWidth="1"/>
    <col min="6400" max="6406" width="11.85546875" style="1" customWidth="1"/>
    <col min="6407" max="6407" width="5.7109375" style="1" customWidth="1"/>
    <col min="6408" max="6408" width="3.7109375" style="1" customWidth="1"/>
    <col min="6409" max="6638" width="9.140625" style="1"/>
    <col min="6639" max="6640" width="3.7109375" style="1" customWidth="1"/>
    <col min="6641" max="6644" width="12.5703125" style="1" customWidth="1"/>
    <col min="6645" max="6645" width="3.7109375" style="1" customWidth="1"/>
    <col min="6646" max="6646" width="42.85546875" style="1" bestFit="1" customWidth="1"/>
    <col min="6647" max="6648" width="11.28515625" style="1" customWidth="1"/>
    <col min="6649" max="6649" width="12.5703125" style="1" customWidth="1"/>
    <col min="6650" max="6650" width="13.42578125" style="1" customWidth="1"/>
    <col min="6651" max="6651" width="31.28515625" style="1" bestFit="1" customWidth="1"/>
    <col min="6652" max="6653" width="11.85546875" style="1" customWidth="1"/>
    <col min="6654" max="6654" width="8.7109375" style="1" bestFit="1" customWidth="1"/>
    <col min="6655" max="6655" width="9.42578125" style="1" bestFit="1" customWidth="1"/>
    <col min="6656" max="6662" width="11.85546875" style="1" customWidth="1"/>
    <col min="6663" max="6663" width="5.7109375" style="1" customWidth="1"/>
    <col min="6664" max="6664" width="3.7109375" style="1" customWidth="1"/>
    <col min="6665" max="6894" width="9.140625" style="1"/>
    <col min="6895" max="6896" width="3.7109375" style="1" customWidth="1"/>
    <col min="6897" max="6900" width="12.5703125" style="1" customWidth="1"/>
    <col min="6901" max="6901" width="3.7109375" style="1" customWidth="1"/>
    <col min="6902" max="6902" width="42.85546875" style="1" bestFit="1" customWidth="1"/>
    <col min="6903" max="6904" width="11.28515625" style="1" customWidth="1"/>
    <col min="6905" max="6905" width="12.5703125" style="1" customWidth="1"/>
    <col min="6906" max="6906" width="13.42578125" style="1" customWidth="1"/>
    <col min="6907" max="6907" width="31.28515625" style="1" bestFit="1" customWidth="1"/>
    <col min="6908" max="6909" width="11.85546875" style="1" customWidth="1"/>
    <col min="6910" max="6910" width="8.7109375" style="1" bestFit="1" customWidth="1"/>
    <col min="6911" max="6911" width="9.42578125" style="1" bestFit="1" customWidth="1"/>
    <col min="6912" max="6918" width="11.85546875" style="1" customWidth="1"/>
    <col min="6919" max="6919" width="5.7109375" style="1" customWidth="1"/>
    <col min="6920" max="6920" width="3.7109375" style="1" customWidth="1"/>
    <col min="6921" max="7150" width="9.140625" style="1"/>
    <col min="7151" max="7152" width="3.7109375" style="1" customWidth="1"/>
    <col min="7153" max="7156" width="12.5703125" style="1" customWidth="1"/>
    <col min="7157" max="7157" width="3.7109375" style="1" customWidth="1"/>
    <col min="7158" max="7158" width="42.85546875" style="1" bestFit="1" customWidth="1"/>
    <col min="7159" max="7160" width="11.28515625" style="1" customWidth="1"/>
    <col min="7161" max="7161" width="12.5703125" style="1" customWidth="1"/>
    <col min="7162" max="7162" width="13.42578125" style="1" customWidth="1"/>
    <col min="7163" max="7163" width="31.28515625" style="1" bestFit="1" customWidth="1"/>
    <col min="7164" max="7165" width="11.85546875" style="1" customWidth="1"/>
    <col min="7166" max="7166" width="8.7109375" style="1" bestFit="1" customWidth="1"/>
    <col min="7167" max="7167" width="9.42578125" style="1" bestFit="1" customWidth="1"/>
    <col min="7168" max="7174" width="11.85546875" style="1" customWidth="1"/>
    <col min="7175" max="7175" width="5.7109375" style="1" customWidth="1"/>
    <col min="7176" max="7176" width="3.7109375" style="1" customWidth="1"/>
    <col min="7177" max="7406" width="9.140625" style="1"/>
    <col min="7407" max="7408" width="3.7109375" style="1" customWidth="1"/>
    <col min="7409" max="7412" width="12.5703125" style="1" customWidth="1"/>
    <col min="7413" max="7413" width="3.7109375" style="1" customWidth="1"/>
    <col min="7414" max="7414" width="42.85546875" style="1" bestFit="1" customWidth="1"/>
    <col min="7415" max="7416" width="11.28515625" style="1" customWidth="1"/>
    <col min="7417" max="7417" width="12.5703125" style="1" customWidth="1"/>
    <col min="7418" max="7418" width="13.42578125" style="1" customWidth="1"/>
    <col min="7419" max="7419" width="31.28515625" style="1" bestFit="1" customWidth="1"/>
    <col min="7420" max="7421" width="11.85546875" style="1" customWidth="1"/>
    <col min="7422" max="7422" width="8.7109375" style="1" bestFit="1" customWidth="1"/>
    <col min="7423" max="7423" width="9.42578125" style="1" bestFit="1" customWidth="1"/>
    <col min="7424" max="7430" width="11.85546875" style="1" customWidth="1"/>
    <col min="7431" max="7431" width="5.7109375" style="1" customWidth="1"/>
    <col min="7432" max="7432" width="3.7109375" style="1" customWidth="1"/>
    <col min="7433" max="7662" width="9.140625" style="1"/>
    <col min="7663" max="7664" width="3.7109375" style="1" customWidth="1"/>
    <col min="7665" max="7668" width="12.5703125" style="1" customWidth="1"/>
    <col min="7669" max="7669" width="3.7109375" style="1" customWidth="1"/>
    <col min="7670" max="7670" width="42.85546875" style="1" bestFit="1" customWidth="1"/>
    <col min="7671" max="7672" width="11.28515625" style="1" customWidth="1"/>
    <col min="7673" max="7673" width="12.5703125" style="1" customWidth="1"/>
    <col min="7674" max="7674" width="13.42578125" style="1" customWidth="1"/>
    <col min="7675" max="7675" width="31.28515625" style="1" bestFit="1" customWidth="1"/>
    <col min="7676" max="7677" width="11.85546875" style="1" customWidth="1"/>
    <col min="7678" max="7678" width="8.7109375" style="1" bestFit="1" customWidth="1"/>
    <col min="7679" max="7679" width="9.42578125" style="1" bestFit="1" customWidth="1"/>
    <col min="7680" max="7686" width="11.85546875" style="1" customWidth="1"/>
    <col min="7687" max="7687" width="5.7109375" style="1" customWidth="1"/>
    <col min="7688" max="7688" width="3.7109375" style="1" customWidth="1"/>
    <col min="7689" max="7918" width="9.140625" style="1"/>
    <col min="7919" max="7920" width="3.7109375" style="1" customWidth="1"/>
    <col min="7921" max="7924" width="12.5703125" style="1" customWidth="1"/>
    <col min="7925" max="7925" width="3.7109375" style="1" customWidth="1"/>
    <col min="7926" max="7926" width="42.85546875" style="1" bestFit="1" customWidth="1"/>
    <col min="7927" max="7928" width="11.28515625" style="1" customWidth="1"/>
    <col min="7929" max="7929" width="12.5703125" style="1" customWidth="1"/>
    <col min="7930" max="7930" width="13.42578125" style="1" customWidth="1"/>
    <col min="7931" max="7931" width="31.28515625" style="1" bestFit="1" customWidth="1"/>
    <col min="7932" max="7933" width="11.85546875" style="1" customWidth="1"/>
    <col min="7934" max="7934" width="8.7109375" style="1" bestFit="1" customWidth="1"/>
    <col min="7935" max="7935" width="9.42578125" style="1" bestFit="1" customWidth="1"/>
    <col min="7936" max="7942" width="11.85546875" style="1" customWidth="1"/>
    <col min="7943" max="7943" width="5.7109375" style="1" customWidth="1"/>
    <col min="7944" max="7944" width="3.7109375" style="1" customWidth="1"/>
    <col min="7945" max="8174" width="9.140625" style="1"/>
    <col min="8175" max="8176" width="3.7109375" style="1" customWidth="1"/>
    <col min="8177" max="8180" width="12.5703125" style="1" customWidth="1"/>
    <col min="8181" max="8181" width="3.7109375" style="1" customWidth="1"/>
    <col min="8182" max="8182" width="42.85546875" style="1" bestFit="1" customWidth="1"/>
    <col min="8183" max="8184" width="11.28515625" style="1" customWidth="1"/>
    <col min="8185" max="8185" width="12.5703125" style="1" customWidth="1"/>
    <col min="8186" max="8186" width="13.42578125" style="1" customWidth="1"/>
    <col min="8187" max="8187" width="31.28515625" style="1" bestFit="1" customWidth="1"/>
    <col min="8188" max="8189" width="11.85546875" style="1" customWidth="1"/>
    <col min="8190" max="8190" width="8.7109375" style="1" bestFit="1" customWidth="1"/>
    <col min="8191" max="8191" width="9.42578125" style="1" bestFit="1" customWidth="1"/>
    <col min="8192" max="8198" width="11.85546875" style="1" customWidth="1"/>
    <col min="8199" max="8199" width="5.7109375" style="1" customWidth="1"/>
    <col min="8200" max="8200" width="3.7109375" style="1" customWidth="1"/>
    <col min="8201" max="8430" width="9.140625" style="1"/>
    <col min="8431" max="8432" width="3.7109375" style="1" customWidth="1"/>
    <col min="8433" max="8436" width="12.5703125" style="1" customWidth="1"/>
    <col min="8437" max="8437" width="3.7109375" style="1" customWidth="1"/>
    <col min="8438" max="8438" width="42.85546875" style="1" bestFit="1" customWidth="1"/>
    <col min="8439" max="8440" width="11.28515625" style="1" customWidth="1"/>
    <col min="8441" max="8441" width="12.5703125" style="1" customWidth="1"/>
    <col min="8442" max="8442" width="13.42578125" style="1" customWidth="1"/>
    <col min="8443" max="8443" width="31.28515625" style="1" bestFit="1" customWidth="1"/>
    <col min="8444" max="8445" width="11.85546875" style="1" customWidth="1"/>
    <col min="8446" max="8446" width="8.7109375" style="1" bestFit="1" customWidth="1"/>
    <col min="8447" max="8447" width="9.42578125" style="1" bestFit="1" customWidth="1"/>
    <col min="8448" max="8454" width="11.85546875" style="1" customWidth="1"/>
    <col min="8455" max="8455" width="5.7109375" style="1" customWidth="1"/>
    <col min="8456" max="8456" width="3.7109375" style="1" customWidth="1"/>
    <col min="8457" max="8686" width="9.140625" style="1"/>
    <col min="8687" max="8688" width="3.7109375" style="1" customWidth="1"/>
    <col min="8689" max="8692" width="12.5703125" style="1" customWidth="1"/>
    <col min="8693" max="8693" width="3.7109375" style="1" customWidth="1"/>
    <col min="8694" max="8694" width="42.85546875" style="1" bestFit="1" customWidth="1"/>
    <col min="8695" max="8696" width="11.28515625" style="1" customWidth="1"/>
    <col min="8697" max="8697" width="12.5703125" style="1" customWidth="1"/>
    <col min="8698" max="8698" width="13.42578125" style="1" customWidth="1"/>
    <col min="8699" max="8699" width="31.28515625" style="1" bestFit="1" customWidth="1"/>
    <col min="8700" max="8701" width="11.85546875" style="1" customWidth="1"/>
    <col min="8702" max="8702" width="8.7109375" style="1" bestFit="1" customWidth="1"/>
    <col min="8703" max="8703" width="9.42578125" style="1" bestFit="1" customWidth="1"/>
    <col min="8704" max="8710" width="11.85546875" style="1" customWidth="1"/>
    <col min="8711" max="8711" width="5.7109375" style="1" customWidth="1"/>
    <col min="8712" max="8712" width="3.7109375" style="1" customWidth="1"/>
    <col min="8713" max="8942" width="9.140625" style="1"/>
    <col min="8943" max="8944" width="3.7109375" style="1" customWidth="1"/>
    <col min="8945" max="8948" width="12.5703125" style="1" customWidth="1"/>
    <col min="8949" max="8949" width="3.7109375" style="1" customWidth="1"/>
    <col min="8950" max="8950" width="42.85546875" style="1" bestFit="1" customWidth="1"/>
    <col min="8951" max="8952" width="11.28515625" style="1" customWidth="1"/>
    <col min="8953" max="8953" width="12.5703125" style="1" customWidth="1"/>
    <col min="8954" max="8954" width="13.42578125" style="1" customWidth="1"/>
    <col min="8955" max="8955" width="31.28515625" style="1" bestFit="1" customWidth="1"/>
    <col min="8956" max="8957" width="11.85546875" style="1" customWidth="1"/>
    <col min="8958" max="8958" width="8.7109375" style="1" bestFit="1" customWidth="1"/>
    <col min="8959" max="8959" width="9.42578125" style="1" bestFit="1" customWidth="1"/>
    <col min="8960" max="8966" width="11.85546875" style="1" customWidth="1"/>
    <col min="8967" max="8967" width="5.7109375" style="1" customWidth="1"/>
    <col min="8968" max="8968" width="3.7109375" style="1" customWidth="1"/>
    <col min="8969" max="9198" width="9.140625" style="1"/>
    <col min="9199" max="9200" width="3.7109375" style="1" customWidth="1"/>
    <col min="9201" max="9204" width="12.5703125" style="1" customWidth="1"/>
    <col min="9205" max="9205" width="3.7109375" style="1" customWidth="1"/>
    <col min="9206" max="9206" width="42.85546875" style="1" bestFit="1" customWidth="1"/>
    <col min="9207" max="9208" width="11.28515625" style="1" customWidth="1"/>
    <col min="9209" max="9209" width="12.5703125" style="1" customWidth="1"/>
    <col min="9210" max="9210" width="13.42578125" style="1" customWidth="1"/>
    <col min="9211" max="9211" width="31.28515625" style="1" bestFit="1" customWidth="1"/>
    <col min="9212" max="9213" width="11.85546875" style="1" customWidth="1"/>
    <col min="9214" max="9214" width="8.7109375" style="1" bestFit="1" customWidth="1"/>
    <col min="9215" max="9215" width="9.42578125" style="1" bestFit="1" customWidth="1"/>
    <col min="9216" max="9222" width="11.85546875" style="1" customWidth="1"/>
    <col min="9223" max="9223" width="5.7109375" style="1" customWidth="1"/>
    <col min="9224" max="9224" width="3.7109375" style="1" customWidth="1"/>
    <col min="9225" max="9454" width="9.140625" style="1"/>
    <col min="9455" max="9456" width="3.7109375" style="1" customWidth="1"/>
    <col min="9457" max="9460" width="12.5703125" style="1" customWidth="1"/>
    <col min="9461" max="9461" width="3.7109375" style="1" customWidth="1"/>
    <col min="9462" max="9462" width="42.85546875" style="1" bestFit="1" customWidth="1"/>
    <col min="9463" max="9464" width="11.28515625" style="1" customWidth="1"/>
    <col min="9465" max="9465" width="12.5703125" style="1" customWidth="1"/>
    <col min="9466" max="9466" width="13.42578125" style="1" customWidth="1"/>
    <col min="9467" max="9467" width="31.28515625" style="1" bestFit="1" customWidth="1"/>
    <col min="9468" max="9469" width="11.85546875" style="1" customWidth="1"/>
    <col min="9470" max="9470" width="8.7109375" style="1" bestFit="1" customWidth="1"/>
    <col min="9471" max="9471" width="9.42578125" style="1" bestFit="1" customWidth="1"/>
    <col min="9472" max="9478" width="11.85546875" style="1" customWidth="1"/>
    <col min="9479" max="9479" width="5.7109375" style="1" customWidth="1"/>
    <col min="9480" max="9480" width="3.7109375" style="1" customWidth="1"/>
    <col min="9481" max="9710" width="9.140625" style="1"/>
    <col min="9711" max="9712" width="3.7109375" style="1" customWidth="1"/>
    <col min="9713" max="9716" width="12.5703125" style="1" customWidth="1"/>
    <col min="9717" max="9717" width="3.7109375" style="1" customWidth="1"/>
    <col min="9718" max="9718" width="42.85546875" style="1" bestFit="1" customWidth="1"/>
    <col min="9719" max="9720" width="11.28515625" style="1" customWidth="1"/>
    <col min="9721" max="9721" width="12.5703125" style="1" customWidth="1"/>
    <col min="9722" max="9722" width="13.42578125" style="1" customWidth="1"/>
    <col min="9723" max="9723" width="31.28515625" style="1" bestFit="1" customWidth="1"/>
    <col min="9724" max="9725" width="11.85546875" style="1" customWidth="1"/>
    <col min="9726" max="9726" width="8.7109375" style="1" bestFit="1" customWidth="1"/>
    <col min="9727" max="9727" width="9.42578125" style="1" bestFit="1" customWidth="1"/>
    <col min="9728" max="9734" width="11.85546875" style="1" customWidth="1"/>
    <col min="9735" max="9735" width="5.7109375" style="1" customWidth="1"/>
    <col min="9736" max="9736" width="3.7109375" style="1" customWidth="1"/>
    <col min="9737" max="9966" width="9.140625" style="1"/>
    <col min="9967" max="9968" width="3.7109375" style="1" customWidth="1"/>
    <col min="9969" max="9972" width="12.5703125" style="1" customWidth="1"/>
    <col min="9973" max="9973" width="3.7109375" style="1" customWidth="1"/>
    <col min="9974" max="9974" width="42.85546875" style="1" bestFit="1" customWidth="1"/>
    <col min="9975" max="9976" width="11.28515625" style="1" customWidth="1"/>
    <col min="9977" max="9977" width="12.5703125" style="1" customWidth="1"/>
    <col min="9978" max="9978" width="13.42578125" style="1" customWidth="1"/>
    <col min="9979" max="9979" width="31.28515625" style="1" bestFit="1" customWidth="1"/>
    <col min="9980" max="9981" width="11.85546875" style="1" customWidth="1"/>
    <col min="9982" max="9982" width="8.7109375" style="1" bestFit="1" customWidth="1"/>
    <col min="9983" max="9983" width="9.42578125" style="1" bestFit="1" customWidth="1"/>
    <col min="9984" max="9990" width="11.85546875" style="1" customWidth="1"/>
    <col min="9991" max="9991" width="5.7109375" style="1" customWidth="1"/>
    <col min="9992" max="9992" width="3.7109375" style="1" customWidth="1"/>
    <col min="9993" max="10222" width="9.140625" style="1"/>
    <col min="10223" max="10224" width="3.7109375" style="1" customWidth="1"/>
    <col min="10225" max="10228" width="12.5703125" style="1" customWidth="1"/>
    <col min="10229" max="10229" width="3.7109375" style="1" customWidth="1"/>
    <col min="10230" max="10230" width="42.85546875" style="1" bestFit="1" customWidth="1"/>
    <col min="10231" max="10232" width="11.28515625" style="1" customWidth="1"/>
    <col min="10233" max="10233" width="12.5703125" style="1" customWidth="1"/>
    <col min="10234" max="10234" width="13.42578125" style="1" customWidth="1"/>
    <col min="10235" max="10235" width="31.28515625" style="1" bestFit="1" customWidth="1"/>
    <col min="10236" max="10237" width="11.85546875" style="1" customWidth="1"/>
    <col min="10238" max="10238" width="8.7109375" style="1" bestFit="1" customWidth="1"/>
    <col min="10239" max="10239" width="9.42578125" style="1" bestFit="1" customWidth="1"/>
    <col min="10240" max="10246" width="11.85546875" style="1" customWidth="1"/>
    <col min="10247" max="10247" width="5.7109375" style="1" customWidth="1"/>
    <col min="10248" max="10248" width="3.7109375" style="1" customWidth="1"/>
    <col min="10249" max="10478" width="9.140625" style="1"/>
    <col min="10479" max="10480" width="3.7109375" style="1" customWidth="1"/>
    <col min="10481" max="10484" width="12.5703125" style="1" customWidth="1"/>
    <col min="10485" max="10485" width="3.7109375" style="1" customWidth="1"/>
    <col min="10486" max="10486" width="42.85546875" style="1" bestFit="1" customWidth="1"/>
    <col min="10487" max="10488" width="11.28515625" style="1" customWidth="1"/>
    <col min="10489" max="10489" width="12.5703125" style="1" customWidth="1"/>
    <col min="10490" max="10490" width="13.42578125" style="1" customWidth="1"/>
    <col min="10491" max="10491" width="31.28515625" style="1" bestFit="1" customWidth="1"/>
    <col min="10492" max="10493" width="11.85546875" style="1" customWidth="1"/>
    <col min="10494" max="10494" width="8.7109375" style="1" bestFit="1" customWidth="1"/>
    <col min="10495" max="10495" width="9.42578125" style="1" bestFit="1" customWidth="1"/>
    <col min="10496" max="10502" width="11.85546875" style="1" customWidth="1"/>
    <col min="10503" max="10503" width="5.7109375" style="1" customWidth="1"/>
    <col min="10504" max="10504" width="3.7109375" style="1" customWidth="1"/>
    <col min="10505" max="10734" width="9.140625" style="1"/>
    <col min="10735" max="10736" width="3.7109375" style="1" customWidth="1"/>
    <col min="10737" max="10740" width="12.5703125" style="1" customWidth="1"/>
    <col min="10741" max="10741" width="3.7109375" style="1" customWidth="1"/>
    <col min="10742" max="10742" width="42.85546875" style="1" bestFit="1" customWidth="1"/>
    <col min="10743" max="10744" width="11.28515625" style="1" customWidth="1"/>
    <col min="10745" max="10745" width="12.5703125" style="1" customWidth="1"/>
    <col min="10746" max="10746" width="13.42578125" style="1" customWidth="1"/>
    <col min="10747" max="10747" width="31.28515625" style="1" bestFit="1" customWidth="1"/>
    <col min="10748" max="10749" width="11.85546875" style="1" customWidth="1"/>
    <col min="10750" max="10750" width="8.7109375" style="1" bestFit="1" customWidth="1"/>
    <col min="10751" max="10751" width="9.42578125" style="1" bestFit="1" customWidth="1"/>
    <col min="10752" max="10758" width="11.85546875" style="1" customWidth="1"/>
    <col min="10759" max="10759" width="5.7109375" style="1" customWidth="1"/>
    <col min="10760" max="10760" width="3.7109375" style="1" customWidth="1"/>
    <col min="10761" max="10990" width="9.140625" style="1"/>
    <col min="10991" max="10992" width="3.7109375" style="1" customWidth="1"/>
    <col min="10993" max="10996" width="12.5703125" style="1" customWidth="1"/>
    <col min="10997" max="10997" width="3.7109375" style="1" customWidth="1"/>
    <col min="10998" max="10998" width="42.85546875" style="1" bestFit="1" customWidth="1"/>
    <col min="10999" max="11000" width="11.28515625" style="1" customWidth="1"/>
    <col min="11001" max="11001" width="12.5703125" style="1" customWidth="1"/>
    <col min="11002" max="11002" width="13.42578125" style="1" customWidth="1"/>
    <col min="11003" max="11003" width="31.28515625" style="1" bestFit="1" customWidth="1"/>
    <col min="11004" max="11005" width="11.85546875" style="1" customWidth="1"/>
    <col min="11006" max="11006" width="8.7109375" style="1" bestFit="1" customWidth="1"/>
    <col min="11007" max="11007" width="9.42578125" style="1" bestFit="1" customWidth="1"/>
    <col min="11008" max="11014" width="11.85546875" style="1" customWidth="1"/>
    <col min="11015" max="11015" width="5.7109375" style="1" customWidth="1"/>
    <col min="11016" max="11016" width="3.7109375" style="1" customWidth="1"/>
    <col min="11017" max="11246" width="9.140625" style="1"/>
    <col min="11247" max="11248" width="3.7109375" style="1" customWidth="1"/>
    <col min="11249" max="11252" width="12.5703125" style="1" customWidth="1"/>
    <col min="11253" max="11253" width="3.7109375" style="1" customWidth="1"/>
    <col min="11254" max="11254" width="42.85546875" style="1" bestFit="1" customWidth="1"/>
    <col min="11255" max="11256" width="11.28515625" style="1" customWidth="1"/>
    <col min="11257" max="11257" width="12.5703125" style="1" customWidth="1"/>
    <col min="11258" max="11258" width="13.42578125" style="1" customWidth="1"/>
    <col min="11259" max="11259" width="31.28515625" style="1" bestFit="1" customWidth="1"/>
    <col min="11260" max="11261" width="11.85546875" style="1" customWidth="1"/>
    <col min="11262" max="11262" width="8.7109375" style="1" bestFit="1" customWidth="1"/>
    <col min="11263" max="11263" width="9.42578125" style="1" bestFit="1" customWidth="1"/>
    <col min="11264" max="11270" width="11.85546875" style="1" customWidth="1"/>
    <col min="11271" max="11271" width="5.7109375" style="1" customWidth="1"/>
    <col min="11272" max="11272" width="3.7109375" style="1" customWidth="1"/>
    <col min="11273" max="11502" width="9.140625" style="1"/>
    <col min="11503" max="11504" width="3.7109375" style="1" customWidth="1"/>
    <col min="11505" max="11508" width="12.5703125" style="1" customWidth="1"/>
    <col min="11509" max="11509" width="3.7109375" style="1" customWidth="1"/>
    <col min="11510" max="11510" width="42.85546875" style="1" bestFit="1" customWidth="1"/>
    <col min="11511" max="11512" width="11.28515625" style="1" customWidth="1"/>
    <col min="11513" max="11513" width="12.5703125" style="1" customWidth="1"/>
    <col min="11514" max="11514" width="13.42578125" style="1" customWidth="1"/>
    <col min="11515" max="11515" width="31.28515625" style="1" bestFit="1" customWidth="1"/>
    <col min="11516" max="11517" width="11.85546875" style="1" customWidth="1"/>
    <col min="11518" max="11518" width="8.7109375" style="1" bestFit="1" customWidth="1"/>
    <col min="11519" max="11519" width="9.42578125" style="1" bestFit="1" customWidth="1"/>
    <col min="11520" max="11526" width="11.85546875" style="1" customWidth="1"/>
    <col min="11527" max="11527" width="5.7109375" style="1" customWidth="1"/>
    <col min="11528" max="11528" width="3.7109375" style="1" customWidth="1"/>
    <col min="11529" max="11758" width="9.140625" style="1"/>
    <col min="11759" max="11760" width="3.7109375" style="1" customWidth="1"/>
    <col min="11761" max="11764" width="12.5703125" style="1" customWidth="1"/>
    <col min="11765" max="11765" width="3.7109375" style="1" customWidth="1"/>
    <col min="11766" max="11766" width="42.85546875" style="1" bestFit="1" customWidth="1"/>
    <col min="11767" max="11768" width="11.28515625" style="1" customWidth="1"/>
    <col min="11769" max="11769" width="12.5703125" style="1" customWidth="1"/>
    <col min="11770" max="11770" width="13.42578125" style="1" customWidth="1"/>
    <col min="11771" max="11771" width="31.28515625" style="1" bestFit="1" customWidth="1"/>
    <col min="11772" max="11773" width="11.85546875" style="1" customWidth="1"/>
    <col min="11774" max="11774" width="8.7109375" style="1" bestFit="1" customWidth="1"/>
    <col min="11775" max="11775" width="9.42578125" style="1" bestFit="1" customWidth="1"/>
    <col min="11776" max="11782" width="11.85546875" style="1" customWidth="1"/>
    <col min="11783" max="11783" width="5.7109375" style="1" customWidth="1"/>
    <col min="11784" max="11784" width="3.7109375" style="1" customWidth="1"/>
    <col min="11785" max="12014" width="9.140625" style="1"/>
    <col min="12015" max="12016" width="3.7109375" style="1" customWidth="1"/>
    <col min="12017" max="12020" width="12.5703125" style="1" customWidth="1"/>
    <col min="12021" max="12021" width="3.7109375" style="1" customWidth="1"/>
    <col min="12022" max="12022" width="42.85546875" style="1" bestFit="1" customWidth="1"/>
    <col min="12023" max="12024" width="11.28515625" style="1" customWidth="1"/>
    <col min="12025" max="12025" width="12.5703125" style="1" customWidth="1"/>
    <col min="12026" max="12026" width="13.42578125" style="1" customWidth="1"/>
    <col min="12027" max="12027" width="31.28515625" style="1" bestFit="1" customWidth="1"/>
    <col min="12028" max="12029" width="11.85546875" style="1" customWidth="1"/>
    <col min="12030" max="12030" width="8.7109375" style="1" bestFit="1" customWidth="1"/>
    <col min="12031" max="12031" width="9.42578125" style="1" bestFit="1" customWidth="1"/>
    <col min="12032" max="12038" width="11.85546875" style="1" customWidth="1"/>
    <col min="12039" max="12039" width="5.7109375" style="1" customWidth="1"/>
    <col min="12040" max="12040" width="3.7109375" style="1" customWidth="1"/>
    <col min="12041" max="12270" width="9.140625" style="1"/>
    <col min="12271" max="12272" width="3.7109375" style="1" customWidth="1"/>
    <col min="12273" max="12276" width="12.5703125" style="1" customWidth="1"/>
    <col min="12277" max="12277" width="3.7109375" style="1" customWidth="1"/>
    <col min="12278" max="12278" width="42.85546875" style="1" bestFit="1" customWidth="1"/>
    <col min="12279" max="12280" width="11.28515625" style="1" customWidth="1"/>
    <col min="12281" max="12281" width="12.5703125" style="1" customWidth="1"/>
    <col min="12282" max="12282" width="13.42578125" style="1" customWidth="1"/>
    <col min="12283" max="12283" width="31.28515625" style="1" bestFit="1" customWidth="1"/>
    <col min="12284" max="12285" width="11.85546875" style="1" customWidth="1"/>
    <col min="12286" max="12286" width="8.7109375" style="1" bestFit="1" customWidth="1"/>
    <col min="12287" max="12287" width="9.42578125" style="1" bestFit="1" customWidth="1"/>
    <col min="12288" max="12294" width="11.85546875" style="1" customWidth="1"/>
    <col min="12295" max="12295" width="5.7109375" style="1" customWidth="1"/>
    <col min="12296" max="12296" width="3.7109375" style="1" customWidth="1"/>
    <col min="12297" max="12526" width="9.140625" style="1"/>
    <col min="12527" max="12528" width="3.7109375" style="1" customWidth="1"/>
    <col min="12529" max="12532" width="12.5703125" style="1" customWidth="1"/>
    <col min="12533" max="12533" width="3.7109375" style="1" customWidth="1"/>
    <col min="12534" max="12534" width="42.85546875" style="1" bestFit="1" customWidth="1"/>
    <col min="12535" max="12536" width="11.28515625" style="1" customWidth="1"/>
    <col min="12537" max="12537" width="12.5703125" style="1" customWidth="1"/>
    <col min="12538" max="12538" width="13.42578125" style="1" customWidth="1"/>
    <col min="12539" max="12539" width="31.28515625" style="1" bestFit="1" customWidth="1"/>
    <col min="12540" max="12541" width="11.85546875" style="1" customWidth="1"/>
    <col min="12542" max="12542" width="8.7109375" style="1" bestFit="1" customWidth="1"/>
    <col min="12543" max="12543" width="9.42578125" style="1" bestFit="1" customWidth="1"/>
    <col min="12544" max="12550" width="11.85546875" style="1" customWidth="1"/>
    <col min="12551" max="12551" width="5.7109375" style="1" customWidth="1"/>
    <col min="12552" max="12552" width="3.7109375" style="1" customWidth="1"/>
    <col min="12553" max="12782" width="9.140625" style="1"/>
    <col min="12783" max="12784" width="3.7109375" style="1" customWidth="1"/>
    <col min="12785" max="12788" width="12.5703125" style="1" customWidth="1"/>
    <col min="12789" max="12789" width="3.7109375" style="1" customWidth="1"/>
    <col min="12790" max="12790" width="42.85546875" style="1" bestFit="1" customWidth="1"/>
    <col min="12791" max="12792" width="11.28515625" style="1" customWidth="1"/>
    <col min="12793" max="12793" width="12.5703125" style="1" customWidth="1"/>
    <col min="12794" max="12794" width="13.42578125" style="1" customWidth="1"/>
    <col min="12795" max="12795" width="31.28515625" style="1" bestFit="1" customWidth="1"/>
    <col min="12796" max="12797" width="11.85546875" style="1" customWidth="1"/>
    <col min="12798" max="12798" width="8.7109375" style="1" bestFit="1" customWidth="1"/>
    <col min="12799" max="12799" width="9.42578125" style="1" bestFit="1" customWidth="1"/>
    <col min="12800" max="12806" width="11.85546875" style="1" customWidth="1"/>
    <col min="12807" max="12807" width="5.7109375" style="1" customWidth="1"/>
    <col min="12808" max="12808" width="3.7109375" style="1" customWidth="1"/>
    <col min="12809" max="13038" width="9.140625" style="1"/>
    <col min="13039" max="13040" width="3.7109375" style="1" customWidth="1"/>
    <col min="13041" max="13044" width="12.5703125" style="1" customWidth="1"/>
    <col min="13045" max="13045" width="3.7109375" style="1" customWidth="1"/>
    <col min="13046" max="13046" width="42.85546875" style="1" bestFit="1" customWidth="1"/>
    <col min="13047" max="13048" width="11.28515625" style="1" customWidth="1"/>
    <col min="13049" max="13049" width="12.5703125" style="1" customWidth="1"/>
    <col min="13050" max="13050" width="13.42578125" style="1" customWidth="1"/>
    <col min="13051" max="13051" width="31.28515625" style="1" bestFit="1" customWidth="1"/>
    <col min="13052" max="13053" width="11.85546875" style="1" customWidth="1"/>
    <col min="13054" max="13054" width="8.7109375" style="1" bestFit="1" customWidth="1"/>
    <col min="13055" max="13055" width="9.42578125" style="1" bestFit="1" customWidth="1"/>
    <col min="13056" max="13062" width="11.85546875" style="1" customWidth="1"/>
    <col min="13063" max="13063" width="5.7109375" style="1" customWidth="1"/>
    <col min="13064" max="13064" width="3.7109375" style="1" customWidth="1"/>
    <col min="13065" max="13294" width="9.140625" style="1"/>
    <col min="13295" max="13296" width="3.7109375" style="1" customWidth="1"/>
    <col min="13297" max="13300" width="12.5703125" style="1" customWidth="1"/>
    <col min="13301" max="13301" width="3.7109375" style="1" customWidth="1"/>
    <col min="13302" max="13302" width="42.85546875" style="1" bestFit="1" customWidth="1"/>
    <col min="13303" max="13304" width="11.28515625" style="1" customWidth="1"/>
    <col min="13305" max="13305" width="12.5703125" style="1" customWidth="1"/>
    <col min="13306" max="13306" width="13.42578125" style="1" customWidth="1"/>
    <col min="13307" max="13307" width="31.28515625" style="1" bestFit="1" customWidth="1"/>
    <col min="13308" max="13309" width="11.85546875" style="1" customWidth="1"/>
    <col min="13310" max="13310" width="8.7109375" style="1" bestFit="1" customWidth="1"/>
    <col min="13311" max="13311" width="9.42578125" style="1" bestFit="1" customWidth="1"/>
    <col min="13312" max="13318" width="11.85546875" style="1" customWidth="1"/>
    <col min="13319" max="13319" width="5.7109375" style="1" customWidth="1"/>
    <col min="13320" max="13320" width="3.7109375" style="1" customWidth="1"/>
    <col min="13321" max="13550" width="9.140625" style="1"/>
    <col min="13551" max="13552" width="3.7109375" style="1" customWidth="1"/>
    <col min="13553" max="13556" width="12.5703125" style="1" customWidth="1"/>
    <col min="13557" max="13557" width="3.7109375" style="1" customWidth="1"/>
    <col min="13558" max="13558" width="42.85546875" style="1" bestFit="1" customWidth="1"/>
    <col min="13559" max="13560" width="11.28515625" style="1" customWidth="1"/>
    <col min="13561" max="13561" width="12.5703125" style="1" customWidth="1"/>
    <col min="13562" max="13562" width="13.42578125" style="1" customWidth="1"/>
    <col min="13563" max="13563" width="31.28515625" style="1" bestFit="1" customWidth="1"/>
    <col min="13564" max="13565" width="11.85546875" style="1" customWidth="1"/>
    <col min="13566" max="13566" width="8.7109375" style="1" bestFit="1" customWidth="1"/>
    <col min="13567" max="13567" width="9.42578125" style="1" bestFit="1" customWidth="1"/>
    <col min="13568" max="13574" width="11.85546875" style="1" customWidth="1"/>
    <col min="13575" max="13575" width="5.7109375" style="1" customWidth="1"/>
    <col min="13576" max="13576" width="3.7109375" style="1" customWidth="1"/>
    <col min="13577" max="13806" width="9.140625" style="1"/>
    <col min="13807" max="13808" width="3.7109375" style="1" customWidth="1"/>
    <col min="13809" max="13812" width="12.5703125" style="1" customWidth="1"/>
    <col min="13813" max="13813" width="3.7109375" style="1" customWidth="1"/>
    <col min="13814" max="13814" width="42.85546875" style="1" bestFit="1" customWidth="1"/>
    <col min="13815" max="13816" width="11.28515625" style="1" customWidth="1"/>
    <col min="13817" max="13817" width="12.5703125" style="1" customWidth="1"/>
    <col min="13818" max="13818" width="13.42578125" style="1" customWidth="1"/>
    <col min="13819" max="13819" width="31.28515625" style="1" bestFit="1" customWidth="1"/>
    <col min="13820" max="13821" width="11.85546875" style="1" customWidth="1"/>
    <col min="13822" max="13822" width="8.7109375" style="1" bestFit="1" customWidth="1"/>
    <col min="13823" max="13823" width="9.42578125" style="1" bestFit="1" customWidth="1"/>
    <col min="13824" max="13830" width="11.85546875" style="1" customWidth="1"/>
    <col min="13831" max="13831" width="5.7109375" style="1" customWidth="1"/>
    <col min="13832" max="13832" width="3.7109375" style="1" customWidth="1"/>
    <col min="13833" max="14062" width="9.140625" style="1"/>
    <col min="14063" max="14064" width="3.7109375" style="1" customWidth="1"/>
    <col min="14065" max="14068" width="12.5703125" style="1" customWidth="1"/>
    <col min="14069" max="14069" width="3.7109375" style="1" customWidth="1"/>
    <col min="14070" max="14070" width="42.85546875" style="1" bestFit="1" customWidth="1"/>
    <col min="14071" max="14072" width="11.28515625" style="1" customWidth="1"/>
    <col min="14073" max="14073" width="12.5703125" style="1" customWidth="1"/>
    <col min="14074" max="14074" width="13.42578125" style="1" customWidth="1"/>
    <col min="14075" max="14075" width="31.28515625" style="1" bestFit="1" customWidth="1"/>
    <col min="14076" max="14077" width="11.85546875" style="1" customWidth="1"/>
    <col min="14078" max="14078" width="8.7109375" style="1" bestFit="1" customWidth="1"/>
    <col min="14079" max="14079" width="9.42578125" style="1" bestFit="1" customWidth="1"/>
    <col min="14080" max="14086" width="11.85546875" style="1" customWidth="1"/>
    <col min="14087" max="14087" width="5.7109375" style="1" customWidth="1"/>
    <col min="14088" max="14088" width="3.7109375" style="1" customWidth="1"/>
    <col min="14089" max="14318" width="9.140625" style="1"/>
    <col min="14319" max="14320" width="3.7109375" style="1" customWidth="1"/>
    <col min="14321" max="14324" width="12.5703125" style="1" customWidth="1"/>
    <col min="14325" max="14325" width="3.7109375" style="1" customWidth="1"/>
    <col min="14326" max="14326" width="42.85546875" style="1" bestFit="1" customWidth="1"/>
    <col min="14327" max="14328" width="11.28515625" style="1" customWidth="1"/>
    <col min="14329" max="14329" width="12.5703125" style="1" customWidth="1"/>
    <col min="14330" max="14330" width="13.42578125" style="1" customWidth="1"/>
    <col min="14331" max="14331" width="31.28515625" style="1" bestFit="1" customWidth="1"/>
    <col min="14332" max="14333" width="11.85546875" style="1" customWidth="1"/>
    <col min="14334" max="14334" width="8.7109375" style="1" bestFit="1" customWidth="1"/>
    <col min="14335" max="14335" width="9.42578125" style="1" bestFit="1" customWidth="1"/>
    <col min="14336" max="14342" width="11.85546875" style="1" customWidth="1"/>
    <col min="14343" max="14343" width="5.7109375" style="1" customWidth="1"/>
    <col min="14344" max="14344" width="3.7109375" style="1" customWidth="1"/>
    <col min="14345" max="14574" width="9.140625" style="1"/>
    <col min="14575" max="14576" width="3.7109375" style="1" customWidth="1"/>
    <col min="14577" max="14580" width="12.5703125" style="1" customWidth="1"/>
    <col min="14581" max="14581" width="3.7109375" style="1" customWidth="1"/>
    <col min="14582" max="14582" width="42.85546875" style="1" bestFit="1" customWidth="1"/>
    <col min="14583" max="14584" width="11.28515625" style="1" customWidth="1"/>
    <col min="14585" max="14585" width="12.5703125" style="1" customWidth="1"/>
    <col min="14586" max="14586" width="13.42578125" style="1" customWidth="1"/>
    <col min="14587" max="14587" width="31.28515625" style="1" bestFit="1" customWidth="1"/>
    <col min="14588" max="14589" width="11.85546875" style="1" customWidth="1"/>
    <col min="14590" max="14590" width="8.7109375" style="1" bestFit="1" customWidth="1"/>
    <col min="14591" max="14591" width="9.42578125" style="1" bestFit="1" customWidth="1"/>
    <col min="14592" max="14598" width="11.85546875" style="1" customWidth="1"/>
    <col min="14599" max="14599" width="5.7109375" style="1" customWidth="1"/>
    <col min="14600" max="14600" width="3.7109375" style="1" customWidth="1"/>
    <col min="14601" max="14830" width="9.140625" style="1"/>
    <col min="14831" max="14832" width="3.7109375" style="1" customWidth="1"/>
    <col min="14833" max="14836" width="12.5703125" style="1" customWidth="1"/>
    <col min="14837" max="14837" width="3.7109375" style="1" customWidth="1"/>
    <col min="14838" max="14838" width="42.85546875" style="1" bestFit="1" customWidth="1"/>
    <col min="14839" max="14840" width="11.28515625" style="1" customWidth="1"/>
    <col min="14841" max="14841" width="12.5703125" style="1" customWidth="1"/>
    <col min="14842" max="14842" width="13.42578125" style="1" customWidth="1"/>
    <col min="14843" max="14843" width="31.28515625" style="1" bestFit="1" customWidth="1"/>
    <col min="14844" max="14845" width="11.85546875" style="1" customWidth="1"/>
    <col min="14846" max="14846" width="8.7109375" style="1" bestFit="1" customWidth="1"/>
    <col min="14847" max="14847" width="9.42578125" style="1" bestFit="1" customWidth="1"/>
    <col min="14848" max="14854" width="11.85546875" style="1" customWidth="1"/>
    <col min="14855" max="14855" width="5.7109375" style="1" customWidth="1"/>
    <col min="14856" max="14856" width="3.7109375" style="1" customWidth="1"/>
    <col min="14857" max="15086" width="9.140625" style="1"/>
    <col min="15087" max="15088" width="3.7109375" style="1" customWidth="1"/>
    <col min="15089" max="15092" width="12.5703125" style="1" customWidth="1"/>
    <col min="15093" max="15093" width="3.7109375" style="1" customWidth="1"/>
    <col min="15094" max="15094" width="42.85546875" style="1" bestFit="1" customWidth="1"/>
    <col min="15095" max="15096" width="11.28515625" style="1" customWidth="1"/>
    <col min="15097" max="15097" width="12.5703125" style="1" customWidth="1"/>
    <col min="15098" max="15098" width="13.42578125" style="1" customWidth="1"/>
    <col min="15099" max="15099" width="31.28515625" style="1" bestFit="1" customWidth="1"/>
    <col min="15100" max="15101" width="11.85546875" style="1" customWidth="1"/>
    <col min="15102" max="15102" width="8.7109375" style="1" bestFit="1" customWidth="1"/>
    <col min="15103" max="15103" width="9.42578125" style="1" bestFit="1" customWidth="1"/>
    <col min="15104" max="15110" width="11.85546875" style="1" customWidth="1"/>
    <col min="15111" max="15111" width="5.7109375" style="1" customWidth="1"/>
    <col min="15112" max="15112" width="3.7109375" style="1" customWidth="1"/>
    <col min="15113" max="15342" width="9.140625" style="1"/>
    <col min="15343" max="15344" width="3.7109375" style="1" customWidth="1"/>
    <col min="15345" max="15348" width="12.5703125" style="1" customWidth="1"/>
    <col min="15349" max="15349" width="3.7109375" style="1" customWidth="1"/>
    <col min="15350" max="15350" width="42.85546875" style="1" bestFit="1" customWidth="1"/>
    <col min="15351" max="15352" width="11.28515625" style="1" customWidth="1"/>
    <col min="15353" max="15353" width="12.5703125" style="1" customWidth="1"/>
    <col min="15354" max="15354" width="13.42578125" style="1" customWidth="1"/>
    <col min="15355" max="15355" width="31.28515625" style="1" bestFit="1" customWidth="1"/>
    <col min="15356" max="15357" width="11.85546875" style="1" customWidth="1"/>
    <col min="15358" max="15358" width="8.7109375" style="1" bestFit="1" customWidth="1"/>
    <col min="15359" max="15359" width="9.42578125" style="1" bestFit="1" customWidth="1"/>
    <col min="15360" max="15366" width="11.85546875" style="1" customWidth="1"/>
    <col min="15367" max="15367" width="5.7109375" style="1" customWidth="1"/>
    <col min="15368" max="15368" width="3.7109375" style="1" customWidth="1"/>
    <col min="15369" max="15598" width="9.140625" style="1"/>
    <col min="15599" max="15600" width="3.7109375" style="1" customWidth="1"/>
    <col min="15601" max="15604" width="12.5703125" style="1" customWidth="1"/>
    <col min="15605" max="15605" width="3.7109375" style="1" customWidth="1"/>
    <col min="15606" max="15606" width="42.85546875" style="1" bestFit="1" customWidth="1"/>
    <col min="15607" max="15608" width="11.28515625" style="1" customWidth="1"/>
    <col min="15609" max="15609" width="12.5703125" style="1" customWidth="1"/>
    <col min="15610" max="15610" width="13.42578125" style="1" customWidth="1"/>
    <col min="15611" max="15611" width="31.28515625" style="1" bestFit="1" customWidth="1"/>
    <col min="15612" max="15613" width="11.85546875" style="1" customWidth="1"/>
    <col min="15614" max="15614" width="8.7109375" style="1" bestFit="1" customWidth="1"/>
    <col min="15615" max="15615" width="9.42578125" style="1" bestFit="1" customWidth="1"/>
    <col min="15616" max="15622" width="11.85546875" style="1" customWidth="1"/>
    <col min="15623" max="15623" width="5.7109375" style="1" customWidth="1"/>
    <col min="15624" max="15624" width="3.7109375" style="1" customWidth="1"/>
    <col min="15625" max="15854" width="9.140625" style="1"/>
    <col min="15855" max="15856" width="3.7109375" style="1" customWidth="1"/>
    <col min="15857" max="15860" width="12.5703125" style="1" customWidth="1"/>
    <col min="15861" max="15861" width="3.7109375" style="1" customWidth="1"/>
    <col min="15862" max="15862" width="42.85546875" style="1" bestFit="1" customWidth="1"/>
    <col min="15863" max="15864" width="11.28515625" style="1" customWidth="1"/>
    <col min="15865" max="15865" width="12.5703125" style="1" customWidth="1"/>
    <col min="15866" max="15866" width="13.42578125" style="1" customWidth="1"/>
    <col min="15867" max="15867" width="31.28515625" style="1" bestFit="1" customWidth="1"/>
    <col min="15868" max="15869" width="11.85546875" style="1" customWidth="1"/>
    <col min="15870" max="15870" width="8.7109375" style="1" bestFit="1" customWidth="1"/>
    <col min="15871" max="15871" width="9.42578125" style="1" bestFit="1" customWidth="1"/>
    <col min="15872" max="15878" width="11.85546875" style="1" customWidth="1"/>
    <col min="15879" max="15879" width="5.7109375" style="1" customWidth="1"/>
    <col min="15880" max="15880" width="3.7109375" style="1" customWidth="1"/>
    <col min="15881" max="16110" width="9.140625" style="1"/>
    <col min="16111" max="16112" width="3.7109375" style="1" customWidth="1"/>
    <col min="16113" max="16116" width="12.5703125" style="1" customWidth="1"/>
    <col min="16117" max="16117" width="3.7109375" style="1" customWidth="1"/>
    <col min="16118" max="16118" width="42.85546875" style="1" bestFit="1" customWidth="1"/>
    <col min="16119" max="16120" width="11.28515625" style="1" customWidth="1"/>
    <col min="16121" max="16121" width="12.5703125" style="1" customWidth="1"/>
    <col min="16122" max="16122" width="13.42578125" style="1" customWidth="1"/>
    <col min="16123" max="16123" width="31.28515625" style="1" bestFit="1" customWidth="1"/>
    <col min="16124" max="16125" width="11.85546875" style="1" customWidth="1"/>
    <col min="16126" max="16126" width="8.7109375" style="1" bestFit="1" customWidth="1"/>
    <col min="16127" max="16127" width="9.42578125" style="1" bestFit="1" customWidth="1"/>
    <col min="16128" max="16134" width="11.85546875" style="1" customWidth="1"/>
    <col min="16135" max="16135" width="5.7109375" style="1" customWidth="1"/>
    <col min="16136" max="16136" width="3.7109375" style="1" customWidth="1"/>
    <col min="16137" max="16384" width="9.140625" style="1"/>
  </cols>
  <sheetData>
    <row r="1" spans="2:28">
      <c r="N1" s="1"/>
      <c r="O1" s="1"/>
      <c r="P1" s="1"/>
      <c r="Q1" s="1"/>
    </row>
    <row r="2" spans="2:28">
      <c r="N2" s="1"/>
      <c r="O2" s="1"/>
      <c r="P2" s="1"/>
      <c r="Q2" s="1"/>
    </row>
    <row r="3" spans="2:28" ht="21.4" customHeight="1">
      <c r="C3" s="2"/>
      <c r="H3" s="3"/>
      <c r="I3" s="4"/>
      <c r="J3" s="5"/>
      <c r="M3" s="6" t="s">
        <v>0</v>
      </c>
      <c r="P3" s="1"/>
      <c r="Q3" s="1"/>
    </row>
    <row r="4" spans="2:28" ht="21.4" customHeight="1">
      <c r="C4" s="7"/>
      <c r="D4" s="8"/>
      <c r="E4" s="8"/>
      <c r="F4" s="8"/>
      <c r="I4" s="5"/>
      <c r="M4" s="6" t="s">
        <v>761</v>
      </c>
      <c r="P4" s="1"/>
      <c r="Q4" s="1"/>
    </row>
    <row r="5" spans="2:28" ht="19.5">
      <c r="C5" s="9"/>
      <c r="H5" s="66"/>
      <c r="I5" s="66"/>
      <c r="J5" s="66"/>
      <c r="K5" s="66"/>
      <c r="L5" s="66"/>
      <c r="M5" s="42" t="s">
        <v>1</v>
      </c>
      <c r="P5" s="1"/>
      <c r="Q5" s="1"/>
    </row>
    <row r="6" spans="2:28" ht="18.75">
      <c r="C6" s="1949" t="s">
        <v>242</v>
      </c>
      <c r="D6" s="1949"/>
      <c r="E6" s="1949"/>
      <c r="F6" s="1949"/>
      <c r="H6" s="1950"/>
      <c r="I6" s="1950"/>
      <c r="J6" s="1950"/>
      <c r="K6" s="1950"/>
      <c r="L6" s="1950"/>
      <c r="M6" s="1950"/>
      <c r="N6" s="1950"/>
      <c r="P6" s="1"/>
      <c r="Q6" s="1"/>
    </row>
    <row r="7" spans="2:28" ht="15.75" thickBot="1">
      <c r="C7" s="10" t="s">
        <v>3</v>
      </c>
      <c r="D7" s="11" t="s">
        <v>13</v>
      </c>
      <c r="E7" s="11" t="s">
        <v>101</v>
      </c>
      <c r="F7" s="12" t="s">
        <v>35</v>
      </c>
      <c r="H7" s="37" t="s">
        <v>2</v>
      </c>
      <c r="I7" s="36"/>
      <c r="J7"/>
      <c r="L7" s="1951" t="s">
        <v>30</v>
      </c>
      <c r="M7" s="1954"/>
      <c r="N7" s="1952"/>
      <c r="P7" s="1"/>
      <c r="Q7" s="1"/>
    </row>
    <row r="8" spans="2:28" ht="15.75" thickBot="1">
      <c r="B8" s="16">
        <f>C8-0.125+0.125</f>
        <v>6.125</v>
      </c>
      <c r="C8" s="150">
        <f>margins!Z3</f>
        <v>6.125</v>
      </c>
      <c r="D8" s="148">
        <v>98.629000000000005</v>
      </c>
      <c r="E8" s="148">
        <v>98.779000000000011</v>
      </c>
      <c r="F8" s="149">
        <v>98.779000000000011</v>
      </c>
      <c r="G8" s="16"/>
      <c r="H8" s="777" t="s">
        <v>6</v>
      </c>
      <c r="I8" s="778">
        <v>102</v>
      </c>
      <c r="J8"/>
      <c r="L8" s="49" t="s">
        <v>31</v>
      </c>
      <c r="M8" s="25"/>
      <c r="N8" s="50"/>
      <c r="T8" s="1924" t="s">
        <v>414</v>
      </c>
      <c r="U8" s="1925"/>
      <c r="V8" s="1926"/>
      <c r="Y8" s="776"/>
      <c r="Z8" s="776"/>
      <c r="AA8" s="776"/>
      <c r="AB8" s="776"/>
    </row>
    <row r="9" spans="2:28" ht="15.75" thickBot="1">
      <c r="B9" s="16">
        <f t="shared" ref="B9:B33" si="0">C9-0.125+0.125</f>
        <v>6.25</v>
      </c>
      <c r="C9" s="150">
        <f>margins!Z4</f>
        <v>6.25</v>
      </c>
      <c r="D9" s="148">
        <v>99.254000000000005</v>
      </c>
      <c r="E9" s="148">
        <v>99.404000000000011</v>
      </c>
      <c r="F9" s="149">
        <v>99.404000000000011</v>
      </c>
      <c r="G9" s="19"/>
      <c r="H9" s="780" t="s">
        <v>8</v>
      </c>
      <c r="I9" s="781">
        <v>0</v>
      </c>
      <c r="J9"/>
      <c r="L9" s="51" t="s">
        <v>90</v>
      </c>
      <c r="M9" s="25"/>
      <c r="N9" s="50"/>
      <c r="T9" s="519"/>
      <c r="U9" s="519"/>
      <c r="V9" s="519"/>
      <c r="Y9" s="776"/>
      <c r="Z9" s="776"/>
      <c r="AA9" s="776"/>
      <c r="AB9" s="776"/>
    </row>
    <row r="10" spans="2:28" ht="15.75" thickBot="1">
      <c r="B10" s="16">
        <f t="shared" si="0"/>
        <v>6.375</v>
      </c>
      <c r="C10" s="150">
        <f>margins!Z5</f>
        <v>6.375</v>
      </c>
      <c r="D10" s="148">
        <v>99.879000000000005</v>
      </c>
      <c r="E10" s="148">
        <v>100.02900000000001</v>
      </c>
      <c r="F10" s="149">
        <v>100.02900000000001</v>
      </c>
      <c r="G10" s="19"/>
      <c r="H10" s="782" t="s">
        <v>10</v>
      </c>
      <c r="I10" s="24">
        <v>-0.375</v>
      </c>
      <c r="J10"/>
      <c r="L10" s="51" t="s">
        <v>91</v>
      </c>
      <c r="M10" s="25"/>
      <c r="N10" s="50"/>
      <c r="Q10" s="1"/>
      <c r="T10" s="544" t="s">
        <v>226</v>
      </c>
      <c r="U10" s="545" t="s">
        <v>227</v>
      </c>
      <c r="V10" s="545" t="s">
        <v>228</v>
      </c>
      <c r="Y10" s="776"/>
      <c r="Z10" s="776"/>
      <c r="AA10" s="776"/>
      <c r="AB10" s="776"/>
    </row>
    <row r="11" spans="2:28" ht="15.75" thickBot="1">
      <c r="B11" s="16">
        <f t="shared" si="0"/>
        <v>6.5</v>
      </c>
      <c r="C11" s="150">
        <f>margins!Z6</f>
        <v>6.5</v>
      </c>
      <c r="D11" s="148">
        <v>100.504</v>
      </c>
      <c r="E11" s="148">
        <v>100.65400000000001</v>
      </c>
      <c r="F11" s="149">
        <v>100.65400000000001</v>
      </c>
      <c r="G11" s="19"/>
      <c r="J11"/>
      <c r="L11" s="52" t="s">
        <v>32</v>
      </c>
      <c r="M11" s="53"/>
      <c r="N11" s="54"/>
      <c r="Q11" s="1"/>
      <c r="Y11" s="776"/>
      <c r="Z11" s="776"/>
      <c r="AA11" s="776"/>
      <c r="AB11" s="776"/>
    </row>
    <row r="12" spans="2:28">
      <c r="B12" s="16">
        <f t="shared" si="0"/>
        <v>6.625</v>
      </c>
      <c r="C12" s="150">
        <f>margins!Z7</f>
        <v>6.625</v>
      </c>
      <c r="D12" s="148">
        <v>101.129</v>
      </c>
      <c r="E12" s="148">
        <v>101.27900000000001</v>
      </c>
      <c r="F12" s="149">
        <v>101.27900000000001</v>
      </c>
      <c r="G12" s="19"/>
      <c r="H12" s="1830" t="s">
        <v>818</v>
      </c>
      <c r="I12" s="1831"/>
      <c r="J12" s="1832"/>
      <c r="L12" s="1961"/>
      <c r="M12" s="1961"/>
      <c r="Q12" s="1"/>
      <c r="T12" s="709" t="s">
        <v>229</v>
      </c>
      <c r="U12" s="532" t="s">
        <v>221</v>
      </c>
      <c r="V12" s="537"/>
      <c r="Y12" s="776"/>
      <c r="Z12" s="776"/>
      <c r="AA12" s="776"/>
      <c r="AB12" s="776"/>
    </row>
    <row r="13" spans="2:28">
      <c r="B13" s="16">
        <f t="shared" si="0"/>
        <v>6.75</v>
      </c>
      <c r="C13" s="150">
        <f>margins!Z8</f>
        <v>6.75</v>
      </c>
      <c r="D13" s="148">
        <v>101.754</v>
      </c>
      <c r="E13" s="148">
        <v>101.90400000000001</v>
      </c>
      <c r="F13" s="149">
        <v>101.90400000000001</v>
      </c>
      <c r="G13" s="19"/>
      <c r="H13" s="1088" t="s">
        <v>575</v>
      </c>
      <c r="I13" s="1089"/>
      <c r="J13" s="1090">
        <v>0.375</v>
      </c>
      <c r="L13" s="1960" t="s">
        <v>492</v>
      </c>
      <c r="M13" s="1960"/>
      <c r="N13" s="896" t="s">
        <v>6</v>
      </c>
      <c r="Q13" s="1"/>
      <c r="T13" s="711" t="s">
        <v>5</v>
      </c>
      <c r="U13" s="712" t="s">
        <v>373</v>
      </c>
      <c r="V13" s="538"/>
      <c r="Y13" s="776"/>
      <c r="Z13" s="776"/>
      <c r="AA13" s="776"/>
      <c r="AB13" s="776"/>
    </row>
    <row r="14" spans="2:28" ht="15.75" thickBot="1">
      <c r="B14" s="16">
        <f t="shared" si="0"/>
        <v>6.875</v>
      </c>
      <c r="C14" s="150">
        <f>margins!Z9</f>
        <v>6.875</v>
      </c>
      <c r="D14" s="148">
        <v>102.34700000000001</v>
      </c>
      <c r="E14" s="148">
        <v>102.497</v>
      </c>
      <c r="F14" s="149">
        <v>102.497</v>
      </c>
      <c r="G14" s="19"/>
      <c r="H14" s="1091" t="s">
        <v>582</v>
      </c>
      <c r="I14" s="1092"/>
      <c r="J14" s="1093">
        <v>0.375</v>
      </c>
      <c r="L14" s="777" t="s">
        <v>112</v>
      </c>
      <c r="M14" s="892">
        <v>0.5</v>
      </c>
      <c r="N14" s="892">
        <v>102</v>
      </c>
      <c r="Q14" s="1"/>
      <c r="T14" s="711" t="s">
        <v>230</v>
      </c>
      <c r="U14" s="533">
        <v>7.5</v>
      </c>
      <c r="V14" s="538">
        <f>IF(U13="No",IF(U12="7/6 Arm",VLOOKUP(U14,$C$8:$F$33,2,FALSE),IF(U12="10/6 Arm",VLOOKUP(U14,$C$8:$F$33,3,FALSE),VLOOKUP(U14,$C$8:$F$33,4,FALSE))),IF(U13="Yes",IF(U12="7/6 Arm",VLOOKUP(U14,$C$43:$F$68,2,FALSE),IF(U12="10/6 Arm",VLOOKUP(U14,$C$43:$F$68,3,FALSE),VLOOKUP(U14,$C$43:$F$68,4,FALSE))),"NA"))</f>
        <v>104.56500000000001</v>
      </c>
      <c r="Y14" s="776"/>
      <c r="Z14" s="776"/>
      <c r="AA14" s="776"/>
      <c r="AB14" s="776"/>
    </row>
    <row r="15" spans="2:28" ht="15" customHeight="1">
      <c r="B15" s="16">
        <f t="shared" si="0"/>
        <v>7</v>
      </c>
      <c r="C15" s="150">
        <f>margins!Z10</f>
        <v>7</v>
      </c>
      <c r="D15" s="148">
        <v>102.878</v>
      </c>
      <c r="E15" s="148">
        <v>103.02800000000001</v>
      </c>
      <c r="F15" s="149">
        <v>103.02800000000001</v>
      </c>
      <c r="G15" s="19"/>
      <c r="I15"/>
      <c r="J15"/>
      <c r="L15" s="876" t="s">
        <v>113</v>
      </c>
      <c r="M15" s="893">
        <v>0.25</v>
      </c>
      <c r="N15" s="892">
        <v>102</v>
      </c>
      <c r="T15" s="529" t="s">
        <v>409</v>
      </c>
      <c r="U15" s="533" t="s">
        <v>17</v>
      </c>
      <c r="V15" s="538"/>
      <c r="Y15" s="776"/>
      <c r="Z15" s="776"/>
      <c r="AA15" s="776"/>
      <c r="AB15" s="776"/>
    </row>
    <row r="16" spans="2:28" ht="15" customHeight="1">
      <c r="B16" s="16">
        <f t="shared" si="0"/>
        <v>7.125</v>
      </c>
      <c r="C16" s="150">
        <f>margins!Z11</f>
        <v>7.125</v>
      </c>
      <c r="D16" s="148">
        <v>103.34700000000001</v>
      </c>
      <c r="E16" s="148">
        <v>103.497</v>
      </c>
      <c r="F16" s="149">
        <v>103.497</v>
      </c>
      <c r="G16" s="19"/>
      <c r="H16" s="1951" t="s">
        <v>33</v>
      </c>
      <c r="I16" s="1952"/>
      <c r="L16" s="558" t="s">
        <v>7</v>
      </c>
      <c r="M16" s="894">
        <v>0</v>
      </c>
      <c r="N16" s="892">
        <v>102</v>
      </c>
      <c r="T16" s="711" t="s">
        <v>231</v>
      </c>
      <c r="U16" s="533" t="s">
        <v>26</v>
      </c>
      <c r="V16" s="538"/>
      <c r="Y16" s="776"/>
      <c r="Z16" s="776"/>
      <c r="AA16" s="776"/>
      <c r="AB16" s="776"/>
    </row>
    <row r="17" spans="2:28" ht="15" customHeight="1">
      <c r="B17" s="16">
        <f t="shared" si="0"/>
        <v>7.25</v>
      </c>
      <c r="C17" s="150">
        <f>margins!Z12</f>
        <v>7.25</v>
      </c>
      <c r="D17" s="148">
        <v>103.81500000000001</v>
      </c>
      <c r="E17" s="148">
        <v>103.965</v>
      </c>
      <c r="F17" s="149">
        <v>103.965</v>
      </c>
      <c r="G17" s="19"/>
      <c r="H17" s="46" t="s">
        <v>97</v>
      </c>
      <c r="I17" s="55">
        <v>-0.125</v>
      </c>
      <c r="L17" s="558" t="s">
        <v>9</v>
      </c>
      <c r="M17" s="893">
        <v>-0.375</v>
      </c>
      <c r="N17" s="892">
        <v>101</v>
      </c>
      <c r="T17" s="711" t="s">
        <v>361</v>
      </c>
      <c r="U17" s="712" t="s">
        <v>220</v>
      </c>
      <c r="V17" s="538">
        <f>IF(U17="Full Doc - 2 Years",INDEX($J$25:$R$30,MATCH(U16,I25:I30,0),MATCH(U15,$J$24:$R$24,0),1),0)</f>
        <v>0</v>
      </c>
      <c r="Y17" s="776"/>
      <c r="Z17" s="776"/>
      <c r="AA17" s="776"/>
      <c r="AB17" s="776"/>
    </row>
    <row r="18" spans="2:28" ht="15" customHeight="1">
      <c r="B18" s="16">
        <f t="shared" si="0"/>
        <v>7.375</v>
      </c>
      <c r="C18" s="150">
        <f>margins!Z13</f>
        <v>7.375</v>
      </c>
      <c r="D18" s="148">
        <v>104.19000000000001</v>
      </c>
      <c r="E18" s="148">
        <v>104.34</v>
      </c>
      <c r="F18" s="149">
        <v>104.34</v>
      </c>
      <c r="G18" s="19"/>
      <c r="H18" s="46" t="s">
        <v>98</v>
      </c>
      <c r="I18" s="55">
        <v>-0.25</v>
      </c>
      <c r="L18" s="558" t="s">
        <v>11</v>
      </c>
      <c r="M18" s="893">
        <v>-0.75</v>
      </c>
      <c r="N18" s="892">
        <v>100.5</v>
      </c>
      <c r="T18" s="711" t="s">
        <v>362</v>
      </c>
      <c r="U18" s="712" t="s">
        <v>220</v>
      </c>
      <c r="V18" s="538">
        <f>IF(U18="Full Doc - 1 Year",INDEX($J$25:$R$31,MATCH(U18,I25:I31,0),MATCH(U15,$J$24:$R$24,0),1),0)</f>
        <v>0</v>
      </c>
      <c r="Y18" s="776"/>
      <c r="Z18" s="776"/>
      <c r="AA18" s="776"/>
      <c r="AB18" s="776"/>
    </row>
    <row r="19" spans="2:28" ht="15" customHeight="1">
      <c r="B19" s="16">
        <f t="shared" si="0"/>
        <v>7.5</v>
      </c>
      <c r="C19" s="150">
        <f>margins!Z14</f>
        <v>7.5</v>
      </c>
      <c r="D19" s="148">
        <v>104.56500000000001</v>
      </c>
      <c r="E19" s="148">
        <v>104.715</v>
      </c>
      <c r="F19" s="149">
        <v>104.715</v>
      </c>
      <c r="G19" s="19"/>
      <c r="H19" s="46" t="s">
        <v>99</v>
      </c>
      <c r="I19" s="55">
        <v>-0.375</v>
      </c>
      <c r="L19" s="23" t="s">
        <v>12</v>
      </c>
      <c r="M19" s="895">
        <v>-1</v>
      </c>
      <c r="N19" s="892">
        <v>100</v>
      </c>
      <c r="T19" s="711" t="s">
        <v>5</v>
      </c>
      <c r="U19" s="533" t="s">
        <v>220</v>
      </c>
      <c r="V19" s="538">
        <f>IF(U19="Choose a Selection",0,(INDEX($J$32:$R$37,MATCH($U$16,I32:I37,0),MATCH($U$15,$J$24:$R$24,0),1)))</f>
        <v>0</v>
      </c>
      <c r="Y19" s="776"/>
      <c r="Z19" s="776"/>
      <c r="AA19" s="776"/>
      <c r="AB19" s="776"/>
    </row>
    <row r="20" spans="2:28" ht="15" customHeight="1">
      <c r="B20" s="16">
        <f t="shared" si="0"/>
        <v>7.625</v>
      </c>
      <c r="C20" s="150">
        <f>margins!Z15</f>
        <v>7.625</v>
      </c>
      <c r="D20" s="148">
        <v>104.90900000000001</v>
      </c>
      <c r="E20" s="148">
        <v>105.05900000000001</v>
      </c>
      <c r="F20" s="149">
        <v>105.05900000000001</v>
      </c>
      <c r="G20" s="19"/>
      <c r="H20" s="46" t="s">
        <v>100</v>
      </c>
      <c r="I20" s="55">
        <v>-0.5</v>
      </c>
      <c r="L20" s="40" t="s">
        <v>495</v>
      </c>
      <c r="N20" s="1"/>
      <c r="Q20" s="1"/>
      <c r="S20" s="25"/>
      <c r="T20" s="711" t="s">
        <v>364</v>
      </c>
      <c r="U20" s="533" t="s">
        <v>220</v>
      </c>
      <c r="V20" s="538">
        <f>IF(U20="Choose a Selection",0,(INDEX($J$38:$R$38,MATCH(U20,I38,0),MATCH($U$15,$J$24:$R$24,0),1)))</f>
        <v>0</v>
      </c>
      <c r="Y20" s="776"/>
      <c r="Z20" s="776"/>
      <c r="AA20" s="776"/>
      <c r="AB20" s="776"/>
    </row>
    <row r="21" spans="2:28" ht="15" customHeight="1">
      <c r="B21" s="16">
        <f t="shared" si="0"/>
        <v>7.75</v>
      </c>
      <c r="C21" s="150">
        <f>margins!Z16</f>
        <v>7.75</v>
      </c>
      <c r="D21" s="148">
        <v>105.253</v>
      </c>
      <c r="E21" s="148">
        <v>105.40300000000001</v>
      </c>
      <c r="F21" s="149">
        <v>105.40300000000001</v>
      </c>
      <c r="G21" s="19"/>
      <c r="H21" s="47" t="s">
        <v>34</v>
      </c>
      <c r="I21" s="48"/>
      <c r="J21" s="27"/>
      <c r="L21" s="40" t="s">
        <v>496</v>
      </c>
      <c r="P21" s="40"/>
      <c r="Q21" s="1"/>
      <c r="S21" s="25"/>
      <c r="T21" s="711" t="s">
        <v>49</v>
      </c>
      <c r="U21" s="533" t="s">
        <v>220</v>
      </c>
      <c r="V21" s="538">
        <f t="shared" ref="V21:V26" si="1">IF(U21="Choose a Selection",0,(INDEX($J$49:$R$64,MATCH(U21,$I$49:$I$64,0),MATCH($U$15,$J$48:$R$48,0),1)))</f>
        <v>0</v>
      </c>
      <c r="Y21" s="776"/>
      <c r="Z21" s="776"/>
      <c r="AA21" s="776"/>
      <c r="AB21" s="776"/>
    </row>
    <row r="22" spans="2:28" ht="15" customHeight="1">
      <c r="B22" s="16">
        <f t="shared" si="0"/>
        <v>7.875</v>
      </c>
      <c r="C22" s="150">
        <f>margins!Z17</f>
        <v>7.875</v>
      </c>
      <c r="D22" s="148">
        <v>105.59700000000001</v>
      </c>
      <c r="E22" s="148">
        <v>105.747</v>
      </c>
      <c r="F22" s="149">
        <v>105.747</v>
      </c>
      <c r="G22" s="19"/>
      <c r="L22" s="40" t="s">
        <v>497</v>
      </c>
      <c r="S22" s="25"/>
      <c r="T22" s="711" t="s">
        <v>52</v>
      </c>
      <c r="U22" s="533" t="s">
        <v>220</v>
      </c>
      <c r="V22" s="538">
        <f t="shared" si="1"/>
        <v>0</v>
      </c>
      <c r="Y22" s="776"/>
      <c r="Z22" s="776"/>
      <c r="AA22" s="776"/>
      <c r="AB22" s="776"/>
    </row>
    <row r="23" spans="2:28" ht="15" customHeight="1">
      <c r="B23" s="16">
        <f t="shared" si="0"/>
        <v>8</v>
      </c>
      <c r="C23" s="150">
        <f>margins!Z18</f>
        <v>8</v>
      </c>
      <c r="D23" s="148">
        <v>105.91000000000001</v>
      </c>
      <c r="E23" s="148">
        <v>106.06</v>
      </c>
      <c r="F23" s="149">
        <v>106.06</v>
      </c>
      <c r="G23" s="19"/>
      <c r="H23" s="3" t="s">
        <v>485</v>
      </c>
      <c r="L23" s="40" t="s">
        <v>785</v>
      </c>
      <c r="N23" s="22"/>
      <c r="O23" s="21"/>
      <c r="S23" s="25"/>
      <c r="T23" s="711" t="s">
        <v>61</v>
      </c>
      <c r="U23" s="712" t="s">
        <v>220</v>
      </c>
      <c r="V23" s="538">
        <f t="shared" si="1"/>
        <v>0</v>
      </c>
      <c r="Y23" s="776"/>
      <c r="Z23" s="776"/>
      <c r="AA23" s="776"/>
      <c r="AB23" s="776"/>
    </row>
    <row r="24" spans="2:28" ht="15" customHeight="1">
      <c r="B24" s="16">
        <f t="shared" si="0"/>
        <v>8.125</v>
      </c>
      <c r="C24" s="150">
        <f>margins!Z19</f>
        <v>8.125</v>
      </c>
      <c r="D24" s="148">
        <v>106.16000000000001</v>
      </c>
      <c r="E24" s="148">
        <v>106.31</v>
      </c>
      <c r="F24" s="149">
        <v>106.31</v>
      </c>
      <c r="G24" s="19"/>
      <c r="H24" s="137"/>
      <c r="I24" s="138"/>
      <c r="J24" s="62" t="s">
        <v>15</v>
      </c>
      <c r="K24" s="62" t="s">
        <v>16</v>
      </c>
      <c r="L24" s="62" t="s">
        <v>17</v>
      </c>
      <c r="M24" s="62" t="s">
        <v>18</v>
      </c>
      <c r="N24" s="62" t="s">
        <v>19</v>
      </c>
      <c r="O24" s="62" t="s">
        <v>20</v>
      </c>
      <c r="P24" s="62" t="s">
        <v>21</v>
      </c>
      <c r="Q24" s="62" t="s">
        <v>22</v>
      </c>
      <c r="R24" s="63" t="s">
        <v>23</v>
      </c>
      <c r="S24" s="25"/>
      <c r="T24" s="711" t="s">
        <v>65</v>
      </c>
      <c r="U24" s="712" t="s">
        <v>220</v>
      </c>
      <c r="V24" s="538">
        <f t="shared" si="1"/>
        <v>0</v>
      </c>
      <c r="Y24" s="776"/>
      <c r="Z24" s="776"/>
      <c r="AA24" s="776"/>
      <c r="AB24" s="776"/>
    </row>
    <row r="25" spans="2:28" ht="15" customHeight="1">
      <c r="B25" s="16">
        <f t="shared" si="0"/>
        <v>8.25</v>
      </c>
      <c r="C25" s="150">
        <f>margins!Z20</f>
        <v>8.25</v>
      </c>
      <c r="D25" s="148">
        <v>106.41000000000001</v>
      </c>
      <c r="E25" s="148">
        <v>106.56</v>
      </c>
      <c r="F25" s="149">
        <v>106.56</v>
      </c>
      <c r="G25" s="19"/>
      <c r="H25" s="1955" t="s">
        <v>218</v>
      </c>
      <c r="I25" s="68" t="s">
        <v>40</v>
      </c>
      <c r="J25" s="1046">
        <v>0.75</v>
      </c>
      <c r="K25" s="1047">
        <v>0.75</v>
      </c>
      <c r="L25" s="1047">
        <v>0.5</v>
      </c>
      <c r="M25" s="1047">
        <v>0.375</v>
      </c>
      <c r="N25" s="1047">
        <v>0.125</v>
      </c>
      <c r="O25" s="1047">
        <v>0</v>
      </c>
      <c r="P25" s="1047">
        <v>-0.125</v>
      </c>
      <c r="Q25" s="1047">
        <v>-1.375</v>
      </c>
      <c r="R25" s="1048">
        <v>-2.5</v>
      </c>
      <c r="S25" s="25"/>
      <c r="T25" s="711" t="s">
        <v>67</v>
      </c>
      <c r="U25" s="712" t="s">
        <v>220</v>
      </c>
      <c r="V25" s="538">
        <f t="shared" si="1"/>
        <v>0</v>
      </c>
      <c r="Y25" s="776"/>
      <c r="Z25" s="776"/>
      <c r="AA25" s="776"/>
      <c r="AB25" s="776"/>
    </row>
    <row r="26" spans="2:28" ht="15" customHeight="1">
      <c r="B26" s="16">
        <f t="shared" si="0"/>
        <v>8.375</v>
      </c>
      <c r="C26" s="150">
        <f>margins!Z21</f>
        <v>8.375</v>
      </c>
      <c r="D26" s="148">
        <v>106.66000000000001</v>
      </c>
      <c r="E26" s="148">
        <v>106.81</v>
      </c>
      <c r="F26" s="149">
        <v>106.81</v>
      </c>
      <c r="G26" s="19"/>
      <c r="H26" s="1956"/>
      <c r="I26" s="68" t="s">
        <v>39</v>
      </c>
      <c r="J26" s="1049">
        <v>0.75</v>
      </c>
      <c r="K26" s="1050">
        <v>0.75</v>
      </c>
      <c r="L26" s="1050">
        <v>0.5</v>
      </c>
      <c r="M26" s="1050">
        <v>0.375</v>
      </c>
      <c r="N26" s="1050">
        <v>0.125</v>
      </c>
      <c r="O26" s="1050">
        <v>0</v>
      </c>
      <c r="P26" s="1050">
        <v>-0.25</v>
      </c>
      <c r="Q26" s="1050">
        <v>-1.5</v>
      </c>
      <c r="R26" s="1051">
        <v>-2.625</v>
      </c>
      <c r="T26" s="711" t="s">
        <v>155</v>
      </c>
      <c r="U26" s="533" t="s">
        <v>220</v>
      </c>
      <c r="V26" s="538">
        <f t="shared" si="1"/>
        <v>0</v>
      </c>
      <c r="Y26" s="776"/>
      <c r="Z26" s="776"/>
      <c r="AA26" s="776"/>
      <c r="AB26" s="776"/>
    </row>
    <row r="27" spans="2:28" ht="15" customHeight="1">
      <c r="B27" s="16">
        <f t="shared" si="0"/>
        <v>8.5</v>
      </c>
      <c r="C27" s="150">
        <f>margins!Z22</f>
        <v>8.5</v>
      </c>
      <c r="D27" s="148">
        <v>106.91000000000001</v>
      </c>
      <c r="E27" s="148">
        <v>107.06</v>
      </c>
      <c r="F27" s="149">
        <v>107.06</v>
      </c>
      <c r="G27" s="19"/>
      <c r="H27" s="1956"/>
      <c r="I27" s="68" t="s">
        <v>24</v>
      </c>
      <c r="J27" s="1049">
        <v>0.625</v>
      </c>
      <c r="K27" s="1050">
        <v>0.625</v>
      </c>
      <c r="L27" s="1050">
        <v>0.375</v>
      </c>
      <c r="M27" s="1050">
        <v>0.25</v>
      </c>
      <c r="N27" s="1050">
        <v>0</v>
      </c>
      <c r="O27" s="1050">
        <v>-0.125</v>
      </c>
      <c r="P27" s="1050">
        <v>-0.375</v>
      </c>
      <c r="Q27" s="1050">
        <v>-1.875</v>
      </c>
      <c r="R27" s="1051">
        <v>-3.125</v>
      </c>
      <c r="T27" s="711" t="s">
        <v>408</v>
      </c>
      <c r="U27" s="712" t="s">
        <v>220</v>
      </c>
      <c r="V27" s="538">
        <f>IF(U27="Choose a Selection",0,VLOOKUP(U27,$L$14:$M$19,2,FALSE))</f>
        <v>0</v>
      </c>
      <c r="Y27" s="776"/>
      <c r="Z27" s="776"/>
      <c r="AA27" s="776"/>
      <c r="AB27" s="776"/>
    </row>
    <row r="28" spans="2:28" ht="15" customHeight="1">
      <c r="B28" s="16">
        <f t="shared" si="0"/>
        <v>8.625</v>
      </c>
      <c r="C28" s="150">
        <f>margins!Z23</f>
        <v>8.625</v>
      </c>
      <c r="D28" s="148">
        <v>107.16000000000001</v>
      </c>
      <c r="E28" s="148">
        <v>107.31</v>
      </c>
      <c r="F28" s="149">
        <v>107.31</v>
      </c>
      <c r="G28" s="19"/>
      <c r="H28" s="1956"/>
      <c r="I28" s="68" t="s">
        <v>25</v>
      </c>
      <c r="J28" s="1049">
        <v>0.5</v>
      </c>
      <c r="K28" s="1050">
        <v>0.5</v>
      </c>
      <c r="L28" s="1050">
        <v>0.25</v>
      </c>
      <c r="M28" s="1050">
        <v>0.125</v>
      </c>
      <c r="N28" s="1050">
        <v>-0.125</v>
      </c>
      <c r="O28" s="1050">
        <v>-0.375</v>
      </c>
      <c r="P28" s="1050">
        <v>-0.875</v>
      </c>
      <c r="Q28" s="1050">
        <v>-2.25</v>
      </c>
      <c r="R28" s="1051">
        <v>-3.75</v>
      </c>
      <c r="T28" s="711" t="s">
        <v>74</v>
      </c>
      <c r="U28" s="533" t="s">
        <v>220</v>
      </c>
      <c r="V28" s="538">
        <f>IF(U28="Choose a Selection",0,(INDEX($J$49:$R$64,MATCH(U28,$I$49:$I$64,0),MATCH($U$15,$J$48:$R$48,0),1)))</f>
        <v>0</v>
      </c>
      <c r="Y28" s="776"/>
      <c r="Z28" s="776"/>
      <c r="AA28" s="776"/>
      <c r="AB28" s="776"/>
    </row>
    <row r="29" spans="2:28" ht="15" customHeight="1">
      <c r="B29" s="16">
        <f t="shared" si="0"/>
        <v>8.75</v>
      </c>
      <c r="C29" s="150">
        <f>margins!Z24</f>
        <v>8.75</v>
      </c>
      <c r="D29" s="148">
        <v>107.41000000000001</v>
      </c>
      <c r="E29" s="148">
        <v>107.56</v>
      </c>
      <c r="F29" s="149">
        <v>107.56</v>
      </c>
      <c r="G29" s="19"/>
      <c r="H29" s="1956"/>
      <c r="I29" s="68" t="s">
        <v>26</v>
      </c>
      <c r="J29" s="1049">
        <v>0.375</v>
      </c>
      <c r="K29" s="1050">
        <v>0.375</v>
      </c>
      <c r="L29" s="1050">
        <v>0.125</v>
      </c>
      <c r="M29" s="1050">
        <v>0</v>
      </c>
      <c r="N29" s="1050">
        <v>-0.5</v>
      </c>
      <c r="O29" s="1050">
        <v>-1</v>
      </c>
      <c r="P29" s="1050">
        <v>-1.375</v>
      </c>
      <c r="Q29" s="1050">
        <v>-3.25</v>
      </c>
      <c r="R29" s="1051" t="s">
        <v>14</v>
      </c>
      <c r="T29" s="711" t="s">
        <v>757</v>
      </c>
      <c r="U29" s="533" t="s">
        <v>220</v>
      </c>
      <c r="V29" s="538">
        <f>IF(U29="Choose a Selection",0,(INDEX($J$49:$R$65,MATCH(U29,$I$49:$I$65,0),MATCH($U$15,$J$48:$R$48,0),1)))</f>
        <v>0</v>
      </c>
      <c r="Y29" s="776"/>
      <c r="Z29" s="776"/>
      <c r="AA29" s="776"/>
      <c r="AB29" s="776"/>
    </row>
    <row r="30" spans="2:28" ht="15" customHeight="1">
      <c r="B30" s="16">
        <f t="shared" si="0"/>
        <v>8.875</v>
      </c>
      <c r="C30" s="150">
        <f>margins!Z25</f>
        <v>8.875</v>
      </c>
      <c r="D30" s="148">
        <v>107.66000000000001</v>
      </c>
      <c r="E30" s="148">
        <v>107.81</v>
      </c>
      <c r="F30" s="149">
        <v>107.81</v>
      </c>
      <c r="G30" s="19"/>
      <c r="H30" s="1957"/>
      <c r="I30" s="68" t="s">
        <v>27</v>
      </c>
      <c r="J30" s="1052">
        <v>0.375</v>
      </c>
      <c r="K30" s="1053">
        <v>0.375</v>
      </c>
      <c r="L30" s="1053">
        <v>0</v>
      </c>
      <c r="M30" s="1053">
        <v>-0.375</v>
      </c>
      <c r="N30" s="1053">
        <v>-0.875</v>
      </c>
      <c r="O30" s="1053">
        <v>-1.75</v>
      </c>
      <c r="P30" s="1053">
        <v>-2.125</v>
      </c>
      <c r="Q30" s="1053" t="s">
        <v>14</v>
      </c>
      <c r="R30" s="1054" t="s">
        <v>14</v>
      </c>
      <c r="T30" s="711" t="s">
        <v>236</v>
      </c>
      <c r="U30" s="712">
        <v>30</v>
      </c>
      <c r="V30" s="538">
        <f>IF(U30=15,0,I10)</f>
        <v>-0.375</v>
      </c>
      <c r="Y30" s="776"/>
      <c r="Z30" s="776"/>
      <c r="AA30" s="776"/>
      <c r="AB30" s="776"/>
    </row>
    <row r="31" spans="2:28" ht="15" customHeight="1">
      <c r="B31" s="16">
        <f t="shared" si="0"/>
        <v>9</v>
      </c>
      <c r="C31" s="150">
        <f>margins!Z26</f>
        <v>9</v>
      </c>
      <c r="D31" s="148">
        <v>107.84700000000001</v>
      </c>
      <c r="E31" s="148">
        <v>107.997</v>
      </c>
      <c r="F31" s="149">
        <v>107.997</v>
      </c>
      <c r="G31" s="19"/>
      <c r="H31" s="1106" t="s">
        <v>584</v>
      </c>
      <c r="I31" s="759" t="s">
        <v>363</v>
      </c>
      <c r="J31" s="928">
        <v>0</v>
      </c>
      <c r="K31" s="929">
        <v>0</v>
      </c>
      <c r="L31" s="929">
        <v>0</v>
      </c>
      <c r="M31" s="929">
        <v>0</v>
      </c>
      <c r="N31" s="929">
        <v>0</v>
      </c>
      <c r="O31" s="929">
        <v>0</v>
      </c>
      <c r="P31" s="929">
        <v>0</v>
      </c>
      <c r="Q31" s="929">
        <v>-0.25</v>
      </c>
      <c r="R31" s="930">
        <v>-0.375</v>
      </c>
      <c r="T31" s="1671" t="s">
        <v>800</v>
      </c>
      <c r="U31" s="533" t="s">
        <v>220</v>
      </c>
      <c r="V31" s="1672">
        <f>_xlfn.IFNA(VLOOKUP(U31,H13:J14,3,0), 0)</f>
        <v>0</v>
      </c>
      <c r="Y31" s="776"/>
      <c r="Z31" s="776"/>
      <c r="AA31" s="776"/>
      <c r="AB31" s="776"/>
    </row>
    <row r="32" spans="2:28" ht="15" customHeight="1" thickBot="1">
      <c r="B32" s="16">
        <f t="shared" si="0"/>
        <v>9.125</v>
      </c>
      <c r="C32" s="150">
        <f>margins!Z27</f>
        <v>9.125</v>
      </c>
      <c r="D32" s="148">
        <v>108.03500000000001</v>
      </c>
      <c r="E32" s="148">
        <v>108.185</v>
      </c>
      <c r="F32" s="149">
        <v>108.185</v>
      </c>
      <c r="G32" s="19"/>
      <c r="H32" s="70" t="s">
        <v>5</v>
      </c>
      <c r="I32" s="68" t="s">
        <v>40</v>
      </c>
      <c r="J32" s="1049">
        <v>0.875</v>
      </c>
      <c r="K32" s="1050">
        <v>0.875</v>
      </c>
      <c r="L32" s="1050">
        <v>0.625</v>
      </c>
      <c r="M32" s="1050">
        <v>0.5</v>
      </c>
      <c r="N32" s="1050">
        <v>0.25</v>
      </c>
      <c r="O32" s="1050">
        <v>0</v>
      </c>
      <c r="P32" s="1050">
        <v>-0.25</v>
      </c>
      <c r="Q32" s="1050">
        <v>-1.5</v>
      </c>
      <c r="R32" s="1051">
        <v>-2.75</v>
      </c>
      <c r="T32" s="713" t="s">
        <v>237</v>
      </c>
      <c r="U32" s="534"/>
      <c r="V32" s="539">
        <f>SUM(V17:V31)</f>
        <v>-0.375</v>
      </c>
      <c r="Y32" s="776"/>
      <c r="Z32" s="776"/>
      <c r="AA32" s="776"/>
      <c r="AB32" s="776"/>
    </row>
    <row r="33" spans="2:28" ht="15" customHeight="1" thickBot="1">
      <c r="B33" s="16">
        <f t="shared" si="0"/>
        <v>9.25</v>
      </c>
      <c r="C33" s="150">
        <f>margins!Z28</f>
        <v>9.25</v>
      </c>
      <c r="D33" s="148">
        <v>108.22200000000001</v>
      </c>
      <c r="E33" s="148">
        <v>108.372</v>
      </c>
      <c r="F33" s="149">
        <v>108.372</v>
      </c>
      <c r="G33" s="19"/>
      <c r="H33" s="58" t="s">
        <v>41</v>
      </c>
      <c r="I33" s="68" t="s">
        <v>39</v>
      </c>
      <c r="J33" s="1049">
        <v>0.875</v>
      </c>
      <c r="K33" s="1050">
        <v>0.875</v>
      </c>
      <c r="L33" s="1050">
        <v>0.625</v>
      </c>
      <c r="M33" s="1050">
        <v>0.5</v>
      </c>
      <c r="N33" s="1050">
        <v>0.25</v>
      </c>
      <c r="O33" s="1050">
        <v>0</v>
      </c>
      <c r="P33" s="1050">
        <v>-0.375</v>
      </c>
      <c r="Q33" s="1050">
        <v>-1.625</v>
      </c>
      <c r="R33" s="1051">
        <v>-2.875</v>
      </c>
      <c r="T33" s="521"/>
      <c r="U33" s="522"/>
      <c r="V33" s="531"/>
      <c r="Y33" s="776"/>
      <c r="Z33" s="776"/>
      <c r="AA33" s="776"/>
      <c r="AB33" s="776"/>
    </row>
    <row r="34" spans="2:28" ht="15.75" thickBot="1">
      <c r="C34" s="96"/>
      <c r="D34" s="96"/>
      <c r="E34" s="96"/>
      <c r="F34" s="96"/>
      <c r="G34" s="19"/>
      <c r="H34" s="58"/>
      <c r="I34" s="68" t="s">
        <v>24</v>
      </c>
      <c r="J34" s="1049">
        <v>0.75</v>
      </c>
      <c r="K34" s="1050">
        <v>0.75</v>
      </c>
      <c r="L34" s="1050">
        <v>0.5</v>
      </c>
      <c r="M34" s="1050">
        <v>0.375</v>
      </c>
      <c r="N34" s="1050">
        <v>0.125</v>
      </c>
      <c r="O34" s="1050">
        <v>-0.125</v>
      </c>
      <c r="P34" s="1050">
        <v>-0.5</v>
      </c>
      <c r="Q34" s="1050">
        <v>-2.125</v>
      </c>
      <c r="R34" s="1051">
        <v>-3.5</v>
      </c>
      <c r="T34" s="523" t="s">
        <v>238</v>
      </c>
      <c r="U34" s="524"/>
      <c r="V34" s="714">
        <f>IF(ISNUMBER(MATCH("NA", V17:V31, 0)), "NA", IF(U24="Investor",MIN(V32+V14,VLOOKUP(U27,$L$14:$N$19,3,FALSE)),MIN(V32+V14,I8)))</f>
        <v>102</v>
      </c>
    </row>
    <row r="35" spans="2:28" ht="15.75" thickBot="1">
      <c r="C35" s="96"/>
      <c r="D35" s="96"/>
      <c r="E35" s="96"/>
      <c r="F35" s="96"/>
      <c r="G35" s="19"/>
      <c r="H35" s="58"/>
      <c r="I35" s="68" t="s">
        <v>25</v>
      </c>
      <c r="J35" s="1049">
        <v>0.625</v>
      </c>
      <c r="K35" s="1050">
        <v>0.625</v>
      </c>
      <c r="L35" s="1050">
        <v>0.375</v>
      </c>
      <c r="M35" s="1050">
        <v>0.25</v>
      </c>
      <c r="N35" s="1050">
        <v>0</v>
      </c>
      <c r="O35" s="1050">
        <v>-0.5</v>
      </c>
      <c r="P35" s="1050">
        <v>-1.125</v>
      </c>
      <c r="Q35" s="1050">
        <v>-2.625</v>
      </c>
      <c r="R35" s="1051">
        <v>-4.125</v>
      </c>
      <c r="T35" s="518"/>
      <c r="U35" s="518"/>
      <c r="V35" s="518"/>
    </row>
    <row r="36" spans="2:28" ht="15.75" thickBot="1">
      <c r="C36" s="147"/>
      <c r="D36" s="96"/>
      <c r="E36" s="96"/>
      <c r="F36" s="96"/>
      <c r="G36" s="19"/>
      <c r="H36" s="58"/>
      <c r="I36" s="68" t="s">
        <v>26</v>
      </c>
      <c r="J36" s="1049">
        <v>0.5</v>
      </c>
      <c r="K36" s="1050">
        <v>0.5</v>
      </c>
      <c r="L36" s="1050">
        <v>0.25</v>
      </c>
      <c r="M36" s="1050">
        <v>0.125</v>
      </c>
      <c r="N36" s="1050">
        <v>-0.375</v>
      </c>
      <c r="O36" s="1050">
        <v>-1.125</v>
      </c>
      <c r="P36" s="1050">
        <v>-1.625</v>
      </c>
      <c r="Q36" s="1050">
        <v>-3.625</v>
      </c>
      <c r="R36" s="1051" t="s">
        <v>14</v>
      </c>
      <c r="T36" s="921" t="s">
        <v>514</v>
      </c>
      <c r="U36" s="922"/>
      <c r="V36" s="923"/>
    </row>
    <row r="37" spans="2:28">
      <c r="C37" s="147"/>
      <c r="D37" s="96"/>
      <c r="E37" s="96"/>
      <c r="F37" s="96"/>
      <c r="G37" s="19"/>
      <c r="H37" s="58"/>
      <c r="I37" s="68" t="s">
        <v>27</v>
      </c>
      <c r="J37" s="1052">
        <v>0.375</v>
      </c>
      <c r="K37" s="1053">
        <v>0.375</v>
      </c>
      <c r="L37" s="1053">
        <v>0</v>
      </c>
      <c r="M37" s="1053">
        <v>-0.5</v>
      </c>
      <c r="N37" s="1053">
        <v>-0.875</v>
      </c>
      <c r="O37" s="1053">
        <v>-2</v>
      </c>
      <c r="P37" s="1053">
        <v>-2.625</v>
      </c>
      <c r="Q37" s="1053">
        <v>-4.5</v>
      </c>
      <c r="R37" s="1054" t="s">
        <v>14</v>
      </c>
    </row>
    <row r="38" spans="2:28">
      <c r="H38" s="788" t="s">
        <v>44</v>
      </c>
      <c r="I38" s="789" t="s">
        <v>47</v>
      </c>
      <c r="J38" s="1052">
        <v>0</v>
      </c>
      <c r="K38" s="1053">
        <v>0</v>
      </c>
      <c r="L38" s="1053">
        <v>0</v>
      </c>
      <c r="M38" s="1053">
        <v>0</v>
      </c>
      <c r="N38" s="1053">
        <v>0</v>
      </c>
      <c r="O38" s="1053">
        <v>0</v>
      </c>
      <c r="P38" s="1053">
        <v>0</v>
      </c>
      <c r="Q38" s="1053">
        <v>-0.25</v>
      </c>
      <c r="R38" s="1054">
        <v>-0.375</v>
      </c>
    </row>
    <row r="39" spans="2:28">
      <c r="H39" s="786"/>
      <c r="I39" s="786"/>
      <c r="J39" s="787"/>
      <c r="K39" s="787"/>
      <c r="L39" s="787"/>
      <c r="M39" s="787"/>
      <c r="N39" s="787"/>
      <c r="O39" s="787"/>
      <c r="P39" s="787"/>
      <c r="Q39" s="787"/>
      <c r="R39" s="787"/>
    </row>
    <row r="40" spans="2:28">
      <c r="N40" s="1"/>
      <c r="O40" s="1"/>
      <c r="P40" s="1"/>
      <c r="Q40" s="1"/>
    </row>
    <row r="41" spans="2:28" ht="15.75">
      <c r="C41" s="1953" t="s">
        <v>412</v>
      </c>
      <c r="D41" s="1953"/>
      <c r="E41" s="1953"/>
      <c r="F41" s="1953"/>
      <c r="H41" s="784"/>
      <c r="I41" s="784"/>
      <c r="J41" s="151"/>
      <c r="K41" s="151"/>
      <c r="L41" s="151"/>
      <c r="M41" s="151"/>
      <c r="N41" s="151"/>
      <c r="O41" s="151"/>
      <c r="P41" s="151"/>
      <c r="Q41" s="151"/>
      <c r="R41" s="151"/>
      <c r="V41" s="776"/>
    </row>
    <row r="42" spans="2:28">
      <c r="C42" s="10" t="s">
        <v>3</v>
      </c>
      <c r="D42" s="11" t="s">
        <v>13</v>
      </c>
      <c r="E42" s="11" t="s">
        <v>101</v>
      </c>
      <c r="F42" s="12" t="s">
        <v>35</v>
      </c>
      <c r="N42" s="1"/>
      <c r="O42" s="1"/>
      <c r="P42" s="1"/>
      <c r="Q42" s="1"/>
    </row>
    <row r="43" spans="2:28">
      <c r="B43" s="16">
        <f t="shared" ref="B43:B68" si="2">C43-0.125+0.125</f>
        <v>6.125</v>
      </c>
      <c r="C43" s="150">
        <f t="shared" ref="C43:C68" si="3">C8</f>
        <v>6.125</v>
      </c>
      <c r="D43" s="148">
        <v>98.629000000000005</v>
      </c>
      <c r="E43" s="148">
        <v>98.779000000000011</v>
      </c>
      <c r="F43" s="149">
        <v>98.779000000000011</v>
      </c>
      <c r="H43" s="784"/>
      <c r="I43" s="785"/>
      <c r="J43" s="151"/>
      <c r="K43" s="151"/>
      <c r="L43" s="151"/>
      <c r="M43" s="151"/>
      <c r="N43" s="151"/>
      <c r="O43" s="151"/>
      <c r="P43" s="151"/>
      <c r="Q43" s="151"/>
      <c r="R43" s="151"/>
      <c r="Y43" s="776"/>
      <c r="Z43" s="776"/>
      <c r="AA43" s="776"/>
    </row>
    <row r="44" spans="2:28">
      <c r="B44" s="16">
        <f t="shared" si="2"/>
        <v>6.25</v>
      </c>
      <c r="C44" s="150">
        <f t="shared" si="3"/>
        <v>6.25</v>
      </c>
      <c r="D44" s="148">
        <v>99.254000000000005</v>
      </c>
      <c r="E44" s="148">
        <v>99.404000000000011</v>
      </c>
      <c r="F44" s="149">
        <v>99.404000000000011</v>
      </c>
      <c r="H44" s="517"/>
      <c r="I44" s="517"/>
      <c r="J44" s="32"/>
      <c r="K44" s="32"/>
      <c r="L44" s="32"/>
      <c r="M44" s="32"/>
      <c r="N44" s="32"/>
      <c r="O44" s="32"/>
      <c r="P44" s="32"/>
      <c r="Q44" s="32"/>
      <c r="R44" s="32"/>
      <c r="Y44" s="776"/>
      <c r="Z44" s="776"/>
      <c r="AA44" s="776"/>
    </row>
    <row r="45" spans="2:28">
      <c r="B45" s="16">
        <f t="shared" si="2"/>
        <v>6.375</v>
      </c>
      <c r="C45" s="150">
        <f t="shared" si="3"/>
        <v>6.375</v>
      </c>
      <c r="D45" s="148">
        <v>99.879000000000005</v>
      </c>
      <c r="E45" s="148">
        <v>100.02900000000001</v>
      </c>
      <c r="F45" s="149">
        <v>100.02900000000001</v>
      </c>
      <c r="Y45" s="776"/>
      <c r="Z45" s="776"/>
      <c r="AA45" s="776"/>
    </row>
    <row r="46" spans="2:28">
      <c r="B46" s="16">
        <f t="shared" si="2"/>
        <v>6.5</v>
      </c>
      <c r="C46" s="150">
        <f t="shared" si="3"/>
        <v>6.5</v>
      </c>
      <c r="D46" s="148">
        <v>100.504</v>
      </c>
      <c r="E46" s="148">
        <v>100.65400000000001</v>
      </c>
      <c r="F46" s="149">
        <v>100.65400000000001</v>
      </c>
      <c r="H46" s="33"/>
      <c r="Y46" s="776"/>
      <c r="Z46" s="776"/>
      <c r="AA46" s="776"/>
    </row>
    <row r="47" spans="2:28">
      <c r="B47" s="16">
        <f t="shared" si="2"/>
        <v>6.625</v>
      </c>
      <c r="C47" s="150">
        <f t="shared" si="3"/>
        <v>6.625</v>
      </c>
      <c r="D47" s="148">
        <v>101.129</v>
      </c>
      <c r="E47" s="148">
        <v>101.27900000000001</v>
      </c>
      <c r="F47" s="149">
        <v>101.27900000000001</v>
      </c>
      <c r="H47" s="34" t="s">
        <v>92</v>
      </c>
      <c r="I47" s="26"/>
      <c r="J47" s="35"/>
      <c r="K47" s="35"/>
      <c r="L47" s="35"/>
      <c r="M47" s="35"/>
      <c r="N47" s="35"/>
      <c r="O47" s="35"/>
      <c r="P47" s="35"/>
      <c r="Q47" s="35"/>
      <c r="R47" s="35"/>
      <c r="Y47" s="776"/>
      <c r="Z47" s="776"/>
      <c r="AA47" s="776"/>
    </row>
    <row r="48" spans="2:28">
      <c r="B48" s="16">
        <f t="shared" si="2"/>
        <v>6.75</v>
      </c>
      <c r="C48" s="150">
        <f t="shared" si="3"/>
        <v>6.75</v>
      </c>
      <c r="D48" s="148">
        <v>101.754</v>
      </c>
      <c r="E48" s="148">
        <v>101.90400000000001</v>
      </c>
      <c r="F48" s="149">
        <v>101.90400000000001</v>
      </c>
      <c r="H48" s="61"/>
      <c r="I48" s="142" t="s">
        <v>349</v>
      </c>
      <c r="J48" s="62" t="s">
        <v>15</v>
      </c>
      <c r="K48" s="62" t="s">
        <v>16</v>
      </c>
      <c r="L48" s="62" t="s">
        <v>17</v>
      </c>
      <c r="M48" s="62" t="s">
        <v>18</v>
      </c>
      <c r="N48" s="62" t="s">
        <v>19</v>
      </c>
      <c r="O48" s="62" t="s">
        <v>20</v>
      </c>
      <c r="P48" s="62" t="s">
        <v>21</v>
      </c>
      <c r="Q48" s="62" t="s">
        <v>22</v>
      </c>
      <c r="R48" s="63" t="s">
        <v>23</v>
      </c>
      <c r="Y48" s="776"/>
      <c r="Z48" s="776"/>
      <c r="AA48" s="776"/>
    </row>
    <row r="49" spans="2:27">
      <c r="B49" s="16">
        <f t="shared" si="2"/>
        <v>6.875</v>
      </c>
      <c r="C49" s="150">
        <f t="shared" si="3"/>
        <v>6.875</v>
      </c>
      <c r="D49" s="148">
        <v>102.34700000000001</v>
      </c>
      <c r="E49" s="148">
        <v>102.497</v>
      </c>
      <c r="F49" s="149">
        <v>102.497</v>
      </c>
      <c r="H49" s="1955" t="s">
        <v>49</v>
      </c>
      <c r="I49" s="61" t="s">
        <v>413</v>
      </c>
      <c r="J49" s="1046">
        <v>0</v>
      </c>
      <c r="K49" s="1047">
        <v>0</v>
      </c>
      <c r="L49" s="1047">
        <v>0</v>
      </c>
      <c r="M49" s="1047">
        <v>0</v>
      </c>
      <c r="N49" s="1047">
        <v>0</v>
      </c>
      <c r="O49" s="1047">
        <v>0</v>
      </c>
      <c r="P49" s="1047">
        <v>0</v>
      </c>
      <c r="Q49" s="1047">
        <v>-0.125</v>
      </c>
      <c r="R49" s="1048">
        <v>-0.125</v>
      </c>
      <c r="Y49" s="776"/>
      <c r="Z49" s="776"/>
      <c r="AA49" s="776"/>
    </row>
    <row r="50" spans="2:27">
      <c r="B50" s="16">
        <f t="shared" si="2"/>
        <v>7</v>
      </c>
      <c r="C50" s="150">
        <f t="shared" si="3"/>
        <v>7</v>
      </c>
      <c r="D50" s="148">
        <v>102.878</v>
      </c>
      <c r="E50" s="148">
        <v>103.02800000000001</v>
      </c>
      <c r="F50" s="149">
        <v>103.02800000000001</v>
      </c>
      <c r="H50" s="1957"/>
      <c r="I50" s="64" t="s">
        <v>76</v>
      </c>
      <c r="J50" s="1052" t="s">
        <v>14</v>
      </c>
      <c r="K50" s="1053" t="s">
        <v>14</v>
      </c>
      <c r="L50" s="1053" t="s">
        <v>14</v>
      </c>
      <c r="M50" s="1053" t="s">
        <v>14</v>
      </c>
      <c r="N50" s="1053" t="s">
        <v>14</v>
      </c>
      <c r="O50" s="1053" t="s">
        <v>14</v>
      </c>
      <c r="P50" s="1053" t="s">
        <v>14</v>
      </c>
      <c r="Q50" s="1053" t="s">
        <v>14</v>
      </c>
      <c r="R50" s="1054" t="s">
        <v>14</v>
      </c>
      <c r="Y50" s="776"/>
      <c r="Z50" s="776"/>
      <c r="AA50" s="776"/>
    </row>
    <row r="51" spans="2:27">
      <c r="B51" s="16">
        <f t="shared" si="2"/>
        <v>7.125</v>
      </c>
      <c r="C51" s="150">
        <f t="shared" si="3"/>
        <v>7.125</v>
      </c>
      <c r="D51" s="148">
        <v>103.34700000000001</v>
      </c>
      <c r="E51" s="148">
        <v>103.497</v>
      </c>
      <c r="F51" s="149">
        <v>103.497</v>
      </c>
      <c r="H51" s="1955" t="s">
        <v>52</v>
      </c>
      <c r="I51" s="68" t="s">
        <v>51</v>
      </c>
      <c r="J51" s="1049">
        <v>-0.25</v>
      </c>
      <c r="K51" s="1050">
        <v>-0.25</v>
      </c>
      <c r="L51" s="1050">
        <v>-0.25</v>
      </c>
      <c r="M51" s="1050">
        <v>-0.25</v>
      </c>
      <c r="N51" s="1050">
        <v>-0.5</v>
      </c>
      <c r="O51" s="1050">
        <v>-0.5</v>
      </c>
      <c r="P51" s="1050">
        <v>-0.5</v>
      </c>
      <c r="Q51" s="1050">
        <v>-0.75</v>
      </c>
      <c r="R51" s="1051">
        <v>-0.875</v>
      </c>
      <c r="Y51" s="776"/>
      <c r="Z51" s="776"/>
      <c r="AA51" s="776"/>
    </row>
    <row r="52" spans="2:27">
      <c r="B52" s="16">
        <f t="shared" si="2"/>
        <v>7.25</v>
      </c>
      <c r="C52" s="150">
        <f t="shared" si="3"/>
        <v>7.25</v>
      </c>
      <c r="D52" s="148">
        <v>103.81500000000001</v>
      </c>
      <c r="E52" s="148">
        <v>103.965</v>
      </c>
      <c r="F52" s="149">
        <v>103.965</v>
      </c>
      <c r="H52" s="1956"/>
      <c r="I52" s="68" t="s">
        <v>53</v>
      </c>
      <c r="J52" s="1049">
        <v>0</v>
      </c>
      <c r="K52" s="1050">
        <v>0</v>
      </c>
      <c r="L52" s="1050">
        <v>0</v>
      </c>
      <c r="M52" s="1050">
        <v>0</v>
      </c>
      <c r="N52" s="1050">
        <v>0</v>
      </c>
      <c r="O52" s="1050">
        <v>0</v>
      </c>
      <c r="P52" s="1050">
        <v>0</v>
      </c>
      <c r="Q52" s="1050">
        <v>0</v>
      </c>
      <c r="R52" s="1051">
        <v>0</v>
      </c>
      <c r="Y52" s="776"/>
      <c r="Z52" s="776"/>
      <c r="AA52" s="776"/>
    </row>
    <row r="53" spans="2:27">
      <c r="B53" s="16">
        <f t="shared" si="2"/>
        <v>7.375</v>
      </c>
      <c r="C53" s="150">
        <f t="shared" si="3"/>
        <v>7.375</v>
      </c>
      <c r="D53" s="148">
        <v>104.19000000000001</v>
      </c>
      <c r="E53" s="148">
        <v>104.34</v>
      </c>
      <c r="F53" s="149">
        <v>104.34</v>
      </c>
      <c r="H53" s="1956"/>
      <c r="I53" s="68" t="s">
        <v>54</v>
      </c>
      <c r="J53" s="1049">
        <v>0.125</v>
      </c>
      <c r="K53" s="1050">
        <v>0.125</v>
      </c>
      <c r="L53" s="1050">
        <v>0.125</v>
      </c>
      <c r="M53" s="1050">
        <v>0.125</v>
      </c>
      <c r="N53" s="1050">
        <v>0.125</v>
      </c>
      <c r="O53" s="1050">
        <v>0.125</v>
      </c>
      <c r="P53" s="1050">
        <v>0.125</v>
      </c>
      <c r="Q53" s="1050">
        <v>0</v>
      </c>
      <c r="R53" s="1051">
        <v>0</v>
      </c>
      <c r="Y53" s="776"/>
      <c r="Z53" s="776"/>
      <c r="AA53" s="776"/>
    </row>
    <row r="54" spans="2:27">
      <c r="B54" s="16">
        <f t="shared" si="2"/>
        <v>7.5</v>
      </c>
      <c r="C54" s="150">
        <f t="shared" si="3"/>
        <v>7.5</v>
      </c>
      <c r="D54" s="148">
        <v>104.56500000000001</v>
      </c>
      <c r="E54" s="148">
        <v>104.715</v>
      </c>
      <c r="F54" s="149">
        <v>104.715</v>
      </c>
      <c r="H54" s="1956"/>
      <c r="I54" s="68" t="s">
        <v>55</v>
      </c>
      <c r="J54" s="1049">
        <v>0.125</v>
      </c>
      <c r="K54" s="1050">
        <v>0.125</v>
      </c>
      <c r="L54" s="1050">
        <v>0.125</v>
      </c>
      <c r="M54" s="1050">
        <v>0.125</v>
      </c>
      <c r="N54" s="1050">
        <v>0.125</v>
      </c>
      <c r="O54" s="1050">
        <v>0.125</v>
      </c>
      <c r="P54" s="1050">
        <v>0</v>
      </c>
      <c r="Q54" s="1050" t="s">
        <v>14</v>
      </c>
      <c r="R54" s="1051" t="s">
        <v>14</v>
      </c>
      <c r="Y54" s="776"/>
      <c r="Z54" s="776"/>
      <c r="AA54" s="776"/>
    </row>
    <row r="55" spans="2:27">
      <c r="B55" s="16">
        <f t="shared" si="2"/>
        <v>7.625</v>
      </c>
      <c r="C55" s="150">
        <f t="shared" si="3"/>
        <v>7.625</v>
      </c>
      <c r="D55" s="148">
        <v>104.90900000000001</v>
      </c>
      <c r="E55" s="148">
        <v>105.05900000000001</v>
      </c>
      <c r="F55" s="149">
        <v>105.05900000000001</v>
      </c>
      <c r="H55" s="1956"/>
      <c r="I55" s="68" t="s">
        <v>56</v>
      </c>
      <c r="J55" s="1049">
        <v>0</v>
      </c>
      <c r="K55" s="1050">
        <v>0</v>
      </c>
      <c r="L55" s="1050">
        <v>0</v>
      </c>
      <c r="M55" s="1050">
        <v>0</v>
      </c>
      <c r="N55" s="1050">
        <v>0</v>
      </c>
      <c r="O55" s="1050">
        <v>0</v>
      </c>
      <c r="P55" s="1050">
        <v>0</v>
      </c>
      <c r="Q55" s="1050" t="s">
        <v>14</v>
      </c>
      <c r="R55" s="1051" t="s">
        <v>14</v>
      </c>
      <c r="Y55" s="776"/>
      <c r="Z55" s="776"/>
      <c r="AA55" s="776"/>
    </row>
    <row r="56" spans="2:27">
      <c r="B56" s="16">
        <f t="shared" si="2"/>
        <v>7.75</v>
      </c>
      <c r="C56" s="150">
        <f t="shared" si="3"/>
        <v>7.75</v>
      </c>
      <c r="D56" s="148">
        <v>105.253</v>
      </c>
      <c r="E56" s="148">
        <v>105.40300000000001</v>
      </c>
      <c r="F56" s="149">
        <v>105.40300000000001</v>
      </c>
      <c r="H56" s="1957"/>
      <c r="I56" s="68" t="s">
        <v>57</v>
      </c>
      <c r="J56" s="1052">
        <v>0</v>
      </c>
      <c r="K56" s="1053">
        <v>0</v>
      </c>
      <c r="L56" s="1053">
        <v>-0.125</v>
      </c>
      <c r="M56" s="1053">
        <v>-0.125</v>
      </c>
      <c r="N56" s="1053">
        <v>-0.25</v>
      </c>
      <c r="O56" s="1053">
        <v>-0.25</v>
      </c>
      <c r="P56" s="1053" t="s">
        <v>14</v>
      </c>
      <c r="Q56" s="1053" t="s">
        <v>14</v>
      </c>
      <c r="R56" s="1054" t="s">
        <v>14</v>
      </c>
      <c r="Y56" s="776"/>
      <c r="Z56" s="776"/>
      <c r="AA56" s="776"/>
    </row>
    <row r="57" spans="2:27">
      <c r="B57" s="16">
        <f t="shared" si="2"/>
        <v>7.875</v>
      </c>
      <c r="C57" s="150">
        <f t="shared" si="3"/>
        <v>7.875</v>
      </c>
      <c r="D57" s="148">
        <v>105.59700000000001</v>
      </c>
      <c r="E57" s="148">
        <v>105.747</v>
      </c>
      <c r="F57" s="149">
        <v>105.747</v>
      </c>
      <c r="H57" s="1955" t="s">
        <v>61</v>
      </c>
      <c r="I57" s="62" t="s">
        <v>62</v>
      </c>
      <c r="J57" s="1049">
        <v>0</v>
      </c>
      <c r="K57" s="1050">
        <v>0</v>
      </c>
      <c r="L57" s="1050">
        <v>0</v>
      </c>
      <c r="M57" s="1050">
        <v>0</v>
      </c>
      <c r="N57" s="1050">
        <v>0</v>
      </c>
      <c r="O57" s="1050">
        <v>0</v>
      </c>
      <c r="P57" s="1050">
        <v>0</v>
      </c>
      <c r="Q57" s="1050">
        <v>0</v>
      </c>
      <c r="R57" s="1051">
        <v>0</v>
      </c>
      <c r="Y57" s="776"/>
      <c r="Z57" s="776"/>
      <c r="AA57" s="776"/>
    </row>
    <row r="58" spans="2:27">
      <c r="B58" s="16">
        <f t="shared" si="2"/>
        <v>8</v>
      </c>
      <c r="C58" s="150">
        <f t="shared" si="3"/>
        <v>8</v>
      </c>
      <c r="D58" s="148">
        <v>105.91000000000001</v>
      </c>
      <c r="E58" s="148">
        <v>106.06</v>
      </c>
      <c r="F58" s="149">
        <v>106.06</v>
      </c>
      <c r="H58" s="1956"/>
      <c r="I58" s="68" t="s">
        <v>63</v>
      </c>
      <c r="J58" s="1049">
        <v>0</v>
      </c>
      <c r="K58" s="1050">
        <v>0</v>
      </c>
      <c r="L58" s="1050">
        <v>0</v>
      </c>
      <c r="M58" s="1050">
        <v>0</v>
      </c>
      <c r="N58" s="1050">
        <v>0</v>
      </c>
      <c r="O58" s="1050">
        <v>0</v>
      </c>
      <c r="P58" s="1050">
        <v>-0.125</v>
      </c>
      <c r="Q58" s="1050" t="s">
        <v>14</v>
      </c>
      <c r="R58" s="1051" t="s">
        <v>14</v>
      </c>
      <c r="Y58" s="776"/>
      <c r="Z58" s="776"/>
      <c r="AA58" s="776"/>
    </row>
    <row r="59" spans="2:27">
      <c r="B59" s="16">
        <f t="shared" si="2"/>
        <v>8.125</v>
      </c>
      <c r="C59" s="150">
        <f t="shared" si="3"/>
        <v>8.125</v>
      </c>
      <c r="D59" s="148">
        <v>106.16000000000001</v>
      </c>
      <c r="E59" s="148">
        <v>106.31</v>
      </c>
      <c r="F59" s="149">
        <v>106.31</v>
      </c>
      <c r="H59" s="1957"/>
      <c r="I59" s="56" t="s">
        <v>64</v>
      </c>
      <c r="J59" s="1052">
        <v>-0.25</v>
      </c>
      <c r="K59" s="1053">
        <v>-0.25</v>
      </c>
      <c r="L59" s="1053">
        <v>-0.375</v>
      </c>
      <c r="M59" s="1053">
        <v>-0.5</v>
      </c>
      <c r="N59" s="1053">
        <v>-0.75</v>
      </c>
      <c r="O59" s="1053">
        <v>-0.875</v>
      </c>
      <c r="P59" s="1053">
        <v>-1.25</v>
      </c>
      <c r="Q59" s="1053" t="s">
        <v>14</v>
      </c>
      <c r="R59" s="1054" t="s">
        <v>14</v>
      </c>
      <c r="Y59" s="776"/>
      <c r="Z59" s="776"/>
      <c r="AA59" s="776"/>
    </row>
    <row r="60" spans="2:27">
      <c r="B60" s="16">
        <f t="shared" si="2"/>
        <v>8.25</v>
      </c>
      <c r="C60" s="150">
        <f t="shared" si="3"/>
        <v>8.25</v>
      </c>
      <c r="D60" s="148">
        <v>106.41000000000001</v>
      </c>
      <c r="E60" s="148">
        <v>106.56</v>
      </c>
      <c r="F60" s="149">
        <v>106.56</v>
      </c>
      <c r="H60" s="1958" t="s">
        <v>65</v>
      </c>
      <c r="I60" s="62" t="s">
        <v>29</v>
      </c>
      <c r="J60" s="1049">
        <v>0</v>
      </c>
      <c r="K60" s="1050">
        <v>0</v>
      </c>
      <c r="L60" s="1050">
        <v>0</v>
      </c>
      <c r="M60" s="1050">
        <v>-0.125</v>
      </c>
      <c r="N60" s="1050">
        <v>-0.25</v>
      </c>
      <c r="O60" s="1050">
        <v>-0.25</v>
      </c>
      <c r="P60" s="1050">
        <v>-0.25</v>
      </c>
      <c r="Q60" s="1050" t="s">
        <v>14</v>
      </c>
      <c r="R60" s="1051" t="s">
        <v>14</v>
      </c>
      <c r="Y60" s="776"/>
      <c r="Z60" s="776"/>
      <c r="AA60" s="776"/>
    </row>
    <row r="61" spans="2:27">
      <c r="B61" s="16">
        <f t="shared" si="2"/>
        <v>8.375</v>
      </c>
      <c r="C61" s="150">
        <f t="shared" si="3"/>
        <v>8.375</v>
      </c>
      <c r="D61" s="148">
        <v>106.66000000000001</v>
      </c>
      <c r="E61" s="148">
        <v>106.81</v>
      </c>
      <c r="F61" s="149">
        <v>106.81</v>
      </c>
      <c r="H61" s="1959"/>
      <c r="I61" s="56" t="s">
        <v>66</v>
      </c>
      <c r="J61" s="1052">
        <v>0</v>
      </c>
      <c r="K61" s="1053">
        <v>0</v>
      </c>
      <c r="L61" s="1053">
        <v>0</v>
      </c>
      <c r="M61" s="1053">
        <v>-0.125</v>
      </c>
      <c r="N61" s="1053">
        <v>-0.25</v>
      </c>
      <c r="O61" s="1053">
        <v>-0.25</v>
      </c>
      <c r="P61" s="1053">
        <v>-0.25</v>
      </c>
      <c r="Q61" s="1053" t="s">
        <v>14</v>
      </c>
      <c r="R61" s="1054" t="s">
        <v>14</v>
      </c>
      <c r="Y61" s="776"/>
      <c r="Z61" s="776"/>
      <c r="AA61" s="776"/>
    </row>
    <row r="62" spans="2:27">
      <c r="B62" s="16">
        <f t="shared" si="2"/>
        <v>8.5</v>
      </c>
      <c r="C62" s="150">
        <f t="shared" si="3"/>
        <v>8.5</v>
      </c>
      <c r="D62" s="148">
        <v>106.91000000000001</v>
      </c>
      <c r="E62" s="148">
        <v>107.06</v>
      </c>
      <c r="F62" s="149">
        <v>107.06</v>
      </c>
      <c r="H62" s="63" t="s">
        <v>67</v>
      </c>
      <c r="I62" s="783" t="s">
        <v>68</v>
      </c>
      <c r="J62" s="1155">
        <v>-0.125</v>
      </c>
      <c r="K62" s="1156">
        <v>-0.125</v>
      </c>
      <c r="L62" s="1156">
        <v>-0.125</v>
      </c>
      <c r="M62" s="1156">
        <v>-0.125</v>
      </c>
      <c r="N62" s="1156">
        <v>-0.25</v>
      </c>
      <c r="O62" s="1156">
        <v>-0.375</v>
      </c>
      <c r="P62" s="1156">
        <v>-0.5</v>
      </c>
      <c r="Q62" s="1156" t="s">
        <v>14</v>
      </c>
      <c r="R62" s="1157" t="s">
        <v>14</v>
      </c>
      <c r="Y62" s="776"/>
      <c r="Z62" s="776"/>
      <c r="AA62" s="776"/>
    </row>
    <row r="63" spans="2:27" ht="15" customHeight="1">
      <c r="B63" s="16">
        <f t="shared" si="2"/>
        <v>8.625</v>
      </c>
      <c r="C63" s="150">
        <f t="shared" si="3"/>
        <v>8.625</v>
      </c>
      <c r="D63" s="148">
        <v>107.16000000000001</v>
      </c>
      <c r="E63" s="148">
        <v>107.31</v>
      </c>
      <c r="F63" s="149">
        <v>107.31</v>
      </c>
      <c r="H63" s="783" t="s">
        <v>70</v>
      </c>
      <c r="I63" s="62" t="s">
        <v>71</v>
      </c>
      <c r="J63" s="1052">
        <v>-0.25</v>
      </c>
      <c r="K63" s="1053">
        <v>-0.25</v>
      </c>
      <c r="L63" s="1053">
        <v>-0.25</v>
      </c>
      <c r="M63" s="1053">
        <v>-0.375</v>
      </c>
      <c r="N63" s="1053">
        <v>-0.5</v>
      </c>
      <c r="O63" s="1053">
        <v>-0.5</v>
      </c>
      <c r="P63" s="1053">
        <v>-0.75</v>
      </c>
      <c r="Q63" s="1053">
        <v>-1</v>
      </c>
      <c r="R63" s="1054">
        <v>-1.25</v>
      </c>
      <c r="Y63" s="776"/>
      <c r="Z63" s="776"/>
      <c r="AA63" s="776"/>
    </row>
    <row r="64" spans="2:27">
      <c r="B64" s="16">
        <f t="shared" si="2"/>
        <v>8.75</v>
      </c>
      <c r="C64" s="150">
        <f t="shared" si="3"/>
        <v>8.75</v>
      </c>
      <c r="D64" s="148">
        <v>107.41000000000001</v>
      </c>
      <c r="E64" s="148">
        <v>107.56</v>
      </c>
      <c r="F64" s="149">
        <v>107.56</v>
      </c>
      <c r="H64" s="65" t="s">
        <v>73</v>
      </c>
      <c r="I64" s="138" t="s">
        <v>74</v>
      </c>
      <c r="J64" s="1052">
        <v>-0.125</v>
      </c>
      <c r="K64" s="1053">
        <v>-0.125</v>
      </c>
      <c r="L64" s="1053">
        <v>-0.125</v>
      </c>
      <c r="M64" s="1053">
        <v>-0.125</v>
      </c>
      <c r="N64" s="1053">
        <v>-0.125</v>
      </c>
      <c r="O64" s="1053">
        <v>-0.125</v>
      </c>
      <c r="P64" s="1053">
        <v>-0.125</v>
      </c>
      <c r="Q64" s="1053" t="s">
        <v>14</v>
      </c>
      <c r="R64" s="1054" t="s">
        <v>14</v>
      </c>
      <c r="Y64" s="776"/>
      <c r="Z64" s="776"/>
      <c r="AA64" s="776"/>
    </row>
    <row r="65" spans="2:27">
      <c r="B65" s="16">
        <f t="shared" si="2"/>
        <v>8.875</v>
      </c>
      <c r="C65" s="150">
        <f t="shared" si="3"/>
        <v>8.875</v>
      </c>
      <c r="D65" s="148">
        <v>107.66000000000001</v>
      </c>
      <c r="E65" s="148">
        <v>107.81</v>
      </c>
      <c r="F65" s="149">
        <v>107.81</v>
      </c>
      <c r="H65" s="65" t="s">
        <v>755</v>
      </c>
      <c r="I65" s="138" t="s">
        <v>535</v>
      </c>
      <c r="J65" s="1052">
        <v>0</v>
      </c>
      <c r="K65" s="1053">
        <v>0</v>
      </c>
      <c r="L65" s="1053">
        <v>0</v>
      </c>
      <c r="M65" s="1053">
        <v>0</v>
      </c>
      <c r="N65" s="1053">
        <v>0</v>
      </c>
      <c r="O65" s="1053">
        <v>0</v>
      </c>
      <c r="P65" s="1053">
        <v>0</v>
      </c>
      <c r="Q65" s="1053">
        <v>-0.25</v>
      </c>
      <c r="R65" s="1054">
        <v>-0.25</v>
      </c>
      <c r="Y65" s="776"/>
      <c r="Z65" s="776"/>
      <c r="AA65" s="776"/>
    </row>
    <row r="66" spans="2:27">
      <c r="B66" s="16">
        <f t="shared" si="2"/>
        <v>9</v>
      </c>
      <c r="C66" s="150">
        <f t="shared" si="3"/>
        <v>9</v>
      </c>
      <c r="D66" s="148">
        <v>107.84700000000001</v>
      </c>
      <c r="E66" s="148">
        <v>107.997</v>
      </c>
      <c r="F66" s="149">
        <v>107.997</v>
      </c>
      <c r="N66" s="1"/>
      <c r="O66" s="1"/>
      <c r="P66" s="1"/>
      <c r="Q66" s="1"/>
      <c r="Y66" s="776"/>
      <c r="Z66" s="776"/>
      <c r="AA66" s="776"/>
    </row>
    <row r="67" spans="2:27" ht="15.75" customHeight="1">
      <c r="B67" s="16">
        <f t="shared" si="2"/>
        <v>9.125</v>
      </c>
      <c r="C67" s="150">
        <f t="shared" si="3"/>
        <v>9.125</v>
      </c>
      <c r="D67" s="148">
        <v>108.03500000000001</v>
      </c>
      <c r="E67" s="148">
        <v>108.185</v>
      </c>
      <c r="F67" s="149">
        <v>108.185</v>
      </c>
      <c r="N67" s="1"/>
      <c r="O67" s="1"/>
      <c r="P67" s="1"/>
      <c r="Q67" s="1"/>
      <c r="Y67" s="776"/>
      <c r="Z67" s="776"/>
      <c r="AA67" s="776"/>
    </row>
    <row r="68" spans="2:27">
      <c r="B68" s="16">
        <f t="shared" si="2"/>
        <v>9.25</v>
      </c>
      <c r="C68" s="150">
        <f t="shared" si="3"/>
        <v>9.25</v>
      </c>
      <c r="D68" s="148">
        <v>108.22200000000001</v>
      </c>
      <c r="E68" s="148">
        <v>108.372</v>
      </c>
      <c r="F68" s="149">
        <v>108.372</v>
      </c>
      <c r="N68" s="1"/>
      <c r="O68" s="1"/>
      <c r="P68" s="1"/>
      <c r="Q68" s="1"/>
    </row>
    <row r="69" spans="2:27">
      <c r="C69" s="145"/>
      <c r="D69" s="146"/>
      <c r="E69" s="146"/>
      <c r="F69" s="146"/>
      <c r="H69" s="73"/>
      <c r="I69" s="73"/>
      <c r="J69" s="32"/>
      <c r="K69" s="32"/>
      <c r="L69" s="32"/>
      <c r="M69" s="32"/>
      <c r="N69" s="32"/>
      <c r="O69" s="32"/>
      <c r="P69" s="32"/>
      <c r="Q69" s="32"/>
      <c r="R69" s="32"/>
    </row>
    <row r="70" spans="2:27">
      <c r="C70" s="147"/>
      <c r="D70" s="96"/>
      <c r="E70" s="96"/>
      <c r="F70" s="96"/>
      <c r="N70" s="1"/>
      <c r="O70" s="1"/>
      <c r="P70" s="1"/>
      <c r="Q70" s="1"/>
    </row>
    <row r="71" spans="2:27">
      <c r="C71" s="147"/>
      <c r="D71" s="96"/>
      <c r="E71" s="96"/>
      <c r="F71" s="96"/>
      <c r="I71" s="41"/>
      <c r="J71" s="41"/>
      <c r="K71" s="41"/>
      <c r="N71" s="1"/>
      <c r="O71" s="1"/>
      <c r="P71" s="1"/>
      <c r="Q71" s="1"/>
    </row>
    <row r="72" spans="2:27">
      <c r="I72" s="41"/>
      <c r="J72" s="41"/>
      <c r="K72" s="41"/>
      <c r="N72" s="1"/>
      <c r="O72" s="1"/>
      <c r="P72" s="1"/>
      <c r="Q72" s="1"/>
    </row>
    <row r="73" spans="2:27">
      <c r="I73" s="41"/>
      <c r="J73" s="41"/>
      <c r="K73" s="41"/>
      <c r="N73" s="1"/>
      <c r="O73" s="1"/>
      <c r="P73" s="1"/>
      <c r="Q73" s="1"/>
    </row>
    <row r="74" spans="2:27">
      <c r="I74" s="41"/>
      <c r="J74" s="41"/>
      <c r="K74" s="41"/>
      <c r="N74" s="1"/>
      <c r="O74" s="1"/>
      <c r="P74" s="1"/>
      <c r="Q74" s="1"/>
    </row>
    <row r="75" spans="2:27">
      <c r="I75" s="41"/>
      <c r="J75" s="41"/>
      <c r="K75" s="41"/>
      <c r="N75" s="1"/>
      <c r="O75" s="1"/>
      <c r="P75" s="1"/>
      <c r="Q75" s="1"/>
    </row>
    <row r="76" spans="2:27">
      <c r="I76"/>
      <c r="J76"/>
      <c r="K76"/>
      <c r="L76"/>
      <c r="N76" s="1"/>
      <c r="O76" s="1"/>
      <c r="P76" s="1"/>
      <c r="Q76" s="1"/>
    </row>
  </sheetData>
  <mergeCells count="14">
    <mergeCell ref="T8:V8"/>
    <mergeCell ref="H25:H30"/>
    <mergeCell ref="H51:H56"/>
    <mergeCell ref="H57:H59"/>
    <mergeCell ref="H60:H61"/>
    <mergeCell ref="H49:H50"/>
    <mergeCell ref="L13:M13"/>
    <mergeCell ref="L12:M12"/>
    <mergeCell ref="H12:J12"/>
    <mergeCell ref="C6:F6"/>
    <mergeCell ref="H6:N6"/>
    <mergeCell ref="H16:I16"/>
    <mergeCell ref="C41:F41"/>
    <mergeCell ref="L7:N7"/>
  </mergeCells>
  <dataValidations disablePrompts="1" count="4">
    <dataValidation type="list" allowBlank="1" showInputMessage="1" showErrorMessage="1" sqref="U12" xr:uid="{9720E3D0-E485-4E04-8722-C93B2DA6638E}">
      <formula1>$D$7:$F$7</formula1>
    </dataValidation>
    <dataValidation type="list" allowBlank="1" showInputMessage="1" showErrorMessage="1" sqref="U14" xr:uid="{582F4009-84FB-4033-A659-7C2AF6121572}">
      <formula1>$C$8:$C$33</formula1>
    </dataValidation>
    <dataValidation type="list" allowBlank="1" showInputMessage="1" showErrorMessage="1" sqref="U15" xr:uid="{C4AA2AB7-CB04-400F-989D-F3C9B2556757}">
      <formula1>$J$24:$R$24</formula1>
    </dataValidation>
    <dataValidation type="list" allowBlank="1" showInputMessage="1" showErrorMessage="1" sqref="U16" xr:uid="{50A38B48-AE9C-4AA0-A1CF-23147B65341B}">
      <formula1>$I$25:$I$30</formula1>
    </dataValidation>
  </dataValidations>
  <pageMargins left="0.7" right="0.7" top="0.75" bottom="0.75" header="0.3" footer="0.3"/>
  <pageSetup scale="4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6">
        <x14:dataValidation type="list" allowBlank="1" showInputMessage="1" showErrorMessage="1" xr:uid="{9083A5B4-541A-4AB7-95A7-9E2A106193F5}">
          <x14:formula1>
            <xm:f>margins!$N$110:$N$111</xm:f>
          </x14:formula1>
          <xm:sqref>U17</xm:sqref>
        </x14:dataValidation>
        <x14:dataValidation type="list" allowBlank="1" showInputMessage="1" showErrorMessage="1" xr:uid="{EF62A099-5F9F-42DE-A1D3-7E69779A527D}">
          <x14:formula1>
            <xm:f>margins!$N$113:$N$114</xm:f>
          </x14:formula1>
          <xm:sqref>U18</xm:sqref>
        </x14:dataValidation>
        <x14:dataValidation type="list" allowBlank="1" showInputMessage="1" showErrorMessage="1" xr:uid="{68A69530-C1F8-4F3A-9F8C-2873704D81B0}">
          <x14:formula1>
            <xm:f>margins!$AI$122:$AI$124</xm:f>
          </x14:formula1>
          <xm:sqref>U21</xm:sqref>
        </x14:dataValidation>
        <x14:dataValidation type="list" allowBlank="1" showInputMessage="1" showErrorMessage="1" xr:uid="{9CFBAF0B-BA1B-425F-A3AB-D33196A7C768}">
          <x14:formula1>
            <xm:f>margins!$N$137:$N$140</xm:f>
          </x14:formula1>
          <xm:sqref>U23</xm:sqref>
        </x14:dataValidation>
        <x14:dataValidation type="list" allowBlank="1" showInputMessage="1" showErrorMessage="1" xr:uid="{359393D4-754C-4123-B74B-7AB9C6607A0D}">
          <x14:formula1>
            <xm:f>margins!$N$142:$N$144</xm:f>
          </x14:formula1>
          <xm:sqref>U24</xm:sqref>
        </x14:dataValidation>
        <x14:dataValidation type="list" allowBlank="1" showInputMessage="1" showErrorMessage="1" xr:uid="{EC5ACB7C-87EA-41FB-B7CB-A83E09E7B480}">
          <x14:formula1>
            <xm:f>margins!$N$146:$N$147</xm:f>
          </x14:formula1>
          <xm:sqref>U25</xm:sqref>
        </x14:dataValidation>
        <x14:dataValidation type="list" allowBlank="1" showInputMessage="1" showErrorMessage="1" xr:uid="{6A3D8B58-B477-4B23-B827-11A6D03889BA}">
          <x14:formula1>
            <xm:f>margins!$N$151:$N$152</xm:f>
          </x14:formula1>
          <xm:sqref>U26</xm:sqref>
        </x14:dataValidation>
        <x14:dataValidation type="list" allowBlank="1" showInputMessage="1" showErrorMessage="1" xr:uid="{B129CBF4-F7C7-420D-9657-97462FFC0CA1}">
          <x14:formula1>
            <xm:f>margins!$N$157:$N$158</xm:f>
          </x14:formula1>
          <xm:sqref>U28</xm:sqref>
        </x14:dataValidation>
        <x14:dataValidation type="list" allowBlank="1" showInputMessage="1" showErrorMessage="1" xr:uid="{BF298283-8AD7-4C27-AF22-97D4C36EE5B1}">
          <x14:formula1>
            <xm:f>margins!$N$165:$N$167</xm:f>
          </x14:formula1>
          <xm:sqref>U30</xm:sqref>
        </x14:dataValidation>
        <x14:dataValidation type="list" allowBlank="1" showInputMessage="1" showErrorMessage="1" xr:uid="{FB092B48-113F-4846-8A66-F767B638D765}">
          <x14:formula1>
            <xm:f>margins!$R$123:$R$124</xm:f>
          </x14:formula1>
          <xm:sqref>U20</xm:sqref>
        </x14:dataValidation>
        <x14:dataValidation type="list" allowBlank="1" showInputMessage="1" showErrorMessage="1" xr:uid="{808B17B6-E588-48B6-804C-372DE09DB390}">
          <x14:formula1>
            <xm:f>margins!$N$161:$N$163</xm:f>
          </x14:formula1>
          <xm:sqref>U13</xm:sqref>
        </x14:dataValidation>
        <x14:dataValidation type="list" allowBlank="1" showInputMessage="1" showErrorMessage="1" xr:uid="{EF31F39C-0BD6-45EE-8845-67448F0512A6}">
          <x14:formula1>
            <xm:f>margins!$N$170:$N$176</xm:f>
          </x14:formula1>
          <xm:sqref>U27</xm:sqref>
        </x14:dataValidation>
        <x14:dataValidation type="list" allowBlank="1" showInputMessage="1" showErrorMessage="1" xr:uid="{44384A0D-5E06-47D7-8AC0-5D915F43A39C}">
          <x14:formula1>
            <xm:f>margins!$R$130:$R$137</xm:f>
          </x14:formula1>
          <xm:sqref>U22</xm:sqref>
        </x14:dataValidation>
        <x14:dataValidation type="list" allowBlank="1" showInputMessage="1" showErrorMessage="1" xr:uid="{9755D48C-58CE-40E4-9EF8-778367071F6F}">
          <x14:formula1>
            <xm:f>margins!$N$178:$N$179</xm:f>
          </x14:formula1>
          <xm:sqref>U29</xm:sqref>
        </x14:dataValidation>
        <x14:dataValidation type="list" allowBlank="1" showInputMessage="1" showErrorMessage="1" xr:uid="{59984564-F7C5-4012-913A-9AA69CC7A097}">
          <x14:formula1>
            <xm:f>margins!$R$115:$R$116</xm:f>
          </x14:formula1>
          <xm:sqref>U19</xm:sqref>
        </x14:dataValidation>
        <x14:dataValidation type="list" allowBlank="1" showInputMessage="1" showErrorMessage="1" xr:uid="{30A3D9B6-22E1-4EF2-9696-D4C6766DDF41}">
          <x14:formula1>
            <xm:f>margins!$W$171:$W$173</xm:f>
          </x14:formula1>
          <xm:sqref>U31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3340CC5FF3794BA61830DE0A04076F" ma:contentTypeVersion="18" ma:contentTypeDescription="Create a new document." ma:contentTypeScope="" ma:versionID="4686d1680a3f9da72120f753498256af">
  <xsd:schema xmlns:xsd="http://www.w3.org/2001/XMLSchema" xmlns:xs="http://www.w3.org/2001/XMLSchema" xmlns:p="http://schemas.microsoft.com/office/2006/metadata/properties" xmlns:ns2="6cc511d4-cbde-415a-99f8-890a4714ae14" xmlns:ns3="f3775b37-bc67-49b8-83da-37215924d918" targetNamespace="http://schemas.microsoft.com/office/2006/metadata/properties" ma:root="true" ma:fieldsID="f6f9b87c11a39765c3e3c5c798e044fc" ns2:_="" ns3:_="">
    <xsd:import namespace="6cc511d4-cbde-415a-99f8-890a4714ae14"/>
    <xsd:import namespace="f3775b37-bc67-49b8-83da-37215924d9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c511d4-cbde-415a-99f8-890a4714ae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7f08180-d3ba-4412-ba6a-68c9fa79de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775b37-bc67-49b8-83da-37215924d91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26dc9e6-64b9-4ec6-bcea-78865f9f83cb}" ma:internalName="TaxCatchAll" ma:showField="CatchAllData" ma:web="f3775b37-bc67-49b8-83da-37215924d9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3775b37-bc67-49b8-83da-37215924d918" xsi:nil="true"/>
    <lcf76f155ced4ddcb4097134ff3c332f xmlns="6cc511d4-cbde-415a-99f8-890a4714ae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1795DB-D2E0-4DA7-BD4F-E95F87D9DED1}"/>
</file>

<file path=customXml/itemProps2.xml><?xml version="1.0" encoding="utf-8"?>
<ds:datastoreItem xmlns:ds="http://schemas.openxmlformats.org/officeDocument/2006/customXml" ds:itemID="{9E048584-782C-436D-9207-6E136959E9DC}"/>
</file>

<file path=customXml/itemProps3.xml><?xml version="1.0" encoding="utf-8"?>
<ds:datastoreItem xmlns:ds="http://schemas.openxmlformats.org/officeDocument/2006/customXml" ds:itemID="{AC95EAE7-BC3F-4E3B-925C-CB9ED04BC6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36</vt:i4>
      </vt:variant>
      <vt:variant>
        <vt:lpstr>Named Ranges</vt:lpstr>
      </vt:variant>
      <vt:variant>
        <vt:i4>35</vt:i4>
      </vt:variant>
    </vt:vector>
  </HeadingPairs>
  <TitlesOfParts>
    <vt:vector size="71" baseType="lpstr">
      <vt:lpstr>Cover Noni</vt:lpstr>
      <vt:lpstr>NONI+</vt:lpstr>
      <vt:lpstr>NONI</vt:lpstr>
      <vt:lpstr>NONITest</vt:lpstr>
      <vt:lpstr>FN NONI</vt:lpstr>
      <vt:lpstr>Cover Noni58</vt:lpstr>
      <vt:lpstr>NONI58</vt:lpstr>
      <vt:lpstr>Cover NONQM</vt:lpstr>
      <vt:lpstr>NQHEM Premier</vt:lpstr>
      <vt:lpstr>NQHEM+</vt:lpstr>
      <vt:lpstr>NQHEMTest</vt:lpstr>
      <vt:lpstr>NQHEM</vt:lpstr>
      <vt:lpstr>NQHEMTest2</vt:lpstr>
      <vt:lpstr>Cover the2nd</vt:lpstr>
      <vt:lpstr>2nd+</vt:lpstr>
      <vt:lpstr>2ndOO</vt:lpstr>
      <vt:lpstr>2ndNOO</vt:lpstr>
      <vt:lpstr>Cover ITIN</vt:lpstr>
      <vt:lpstr>ITIN</vt:lpstr>
      <vt:lpstr>Cover theBlanket</vt:lpstr>
      <vt:lpstr>theBlanket</vt:lpstr>
      <vt:lpstr>Cover Noni58+</vt:lpstr>
      <vt:lpstr>NONI58+</vt:lpstr>
      <vt:lpstr>Cover theLine</vt:lpstr>
      <vt:lpstr>theLine</vt:lpstr>
      <vt:lpstr>margins</vt:lpstr>
      <vt:lpstr>CoverTest NONI</vt:lpstr>
      <vt:lpstr>theNONi+Test</vt:lpstr>
      <vt:lpstr>CoverTest NONI58</vt:lpstr>
      <vt:lpstr>theNONI58Test</vt:lpstr>
      <vt:lpstr>NQHEMTest Cover</vt:lpstr>
      <vt:lpstr>NQHEM PremierTest</vt:lpstr>
      <vt:lpstr>CoverTest NONI58+</vt:lpstr>
      <vt:lpstr>theNONI58+Test</vt:lpstr>
      <vt:lpstr>Cover ITIN+</vt:lpstr>
      <vt:lpstr>ITIN+</vt:lpstr>
      <vt:lpstr>'2nd+'!Print_Area</vt:lpstr>
      <vt:lpstr>'2ndNOO'!Print_Area</vt:lpstr>
      <vt:lpstr>'2ndOO'!Print_Area</vt:lpstr>
      <vt:lpstr>'Cover ITIN'!Print_Area</vt:lpstr>
      <vt:lpstr>'Cover ITIN+'!Print_Area</vt:lpstr>
      <vt:lpstr>'Cover Noni'!Print_Area</vt:lpstr>
      <vt:lpstr>'Cover Noni58'!Print_Area</vt:lpstr>
      <vt:lpstr>'Cover Noni58+'!Print_Area</vt:lpstr>
      <vt:lpstr>'Cover NONQM'!Print_Area</vt:lpstr>
      <vt:lpstr>'Cover the2nd'!Print_Area</vt:lpstr>
      <vt:lpstr>'Cover theBlanket'!Print_Area</vt:lpstr>
      <vt:lpstr>'Cover theLine'!Print_Area</vt:lpstr>
      <vt:lpstr>'CoverTest NONI'!Print_Area</vt:lpstr>
      <vt:lpstr>'CoverTest NONI58'!Print_Area</vt:lpstr>
      <vt:lpstr>'CoverTest NONI58+'!Print_Area</vt:lpstr>
      <vt:lpstr>'FN NONI'!Print_Area</vt:lpstr>
      <vt:lpstr>ITIN!Print_Area</vt:lpstr>
      <vt:lpstr>'ITIN+'!Print_Area</vt:lpstr>
      <vt:lpstr>NONI!Print_Area</vt:lpstr>
      <vt:lpstr>'NONI+'!Print_Area</vt:lpstr>
      <vt:lpstr>NONI58!Print_Area</vt:lpstr>
      <vt:lpstr>'NONI58+'!Print_Area</vt:lpstr>
      <vt:lpstr>NONITest!Print_Area</vt:lpstr>
      <vt:lpstr>NQHEM!Print_Area</vt:lpstr>
      <vt:lpstr>'NQHEM Premier'!Print_Area</vt:lpstr>
      <vt:lpstr>'NQHEM PremierTest'!Print_Area</vt:lpstr>
      <vt:lpstr>'NQHEM+'!Print_Area</vt:lpstr>
      <vt:lpstr>NQHEMTest!Print_Area</vt:lpstr>
      <vt:lpstr>'NQHEMTest Cover'!Print_Area</vt:lpstr>
      <vt:lpstr>NQHEMTest2!Print_Area</vt:lpstr>
      <vt:lpstr>theBlanket!Print_Area</vt:lpstr>
      <vt:lpstr>theLine!Print_Area</vt:lpstr>
      <vt:lpstr>'theNONi+Test'!Print_Area</vt:lpstr>
      <vt:lpstr>'theNONI58+Test'!Print_Area</vt:lpstr>
      <vt:lpstr>theNONI58Test!Print_Area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Rahul Sarma</dc:creator>
  <cp:lastModifiedBy>Howard Chu</cp:lastModifiedBy>
  <cp:lastPrinted>2025-10-03T15:37:34Z</cp:lastPrinted>
  <dcterms:created xsi:type="dcterms:W3CDTF">2022-07-12T22:36:37Z</dcterms:created>
  <dcterms:modified xsi:type="dcterms:W3CDTF">2025-10-03T15:37:55Z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0x0101004B3340CC5FF3794BA61830DE0A04076F</vt:lpwstr>
  </property>
</Properties>
</file>