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HEMFS01\tsredirect$\sharris\Documents\"/>
    </mc:Choice>
  </mc:AlternateContent>
  <xr:revisionPtr revIDLastSave="0" documentId="8_{3CE093C8-6727-44D8-9A1A-6A5B7898FE86}" xr6:coauthVersionLast="47" xr6:coauthVersionMax="47" xr10:uidLastSave="{00000000-0000-0000-0000-000000000000}"/>
  <workbookProtection workbookAlgorithmName="SHA-512" workbookHashValue="9hEIkBNx5D8sxI7T4MqB/NHSENuL7TY/+RmhAnz9jrJMWdbnRXt2o+2Q8ISTcVa24qDMTvQhosuC5xA5nSCJow==" workbookSaltValue="1vUCJRHCfqj/dcaq7ZOXbQ==" workbookSpinCount="100000" lockStructure="1"/>
  <bookViews>
    <workbookView xWindow="28680" yWindow="-120" windowWidth="29040" windowHeight="15840" xr2:uid="{F481D7A2-9B43-4881-A449-F478EE9D00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F25" i="1" s="1"/>
  <c r="C19" i="1"/>
  <c r="C29" i="1" s="1"/>
  <c r="C18" i="1"/>
  <c r="C9" i="1"/>
  <c r="C10" i="1" s="1"/>
  <c r="C17" i="1" s="1"/>
  <c r="C8" i="1"/>
  <c r="D3" i="1"/>
  <c r="F19" i="1" l="1"/>
  <c r="F21" i="1" s="1"/>
</calcChain>
</file>

<file path=xl/sharedStrings.xml><?xml version="1.0" encoding="utf-8"?>
<sst xmlns="http://schemas.openxmlformats.org/spreadsheetml/2006/main" count="56" uniqueCount="50">
  <si>
    <t>Rate</t>
  </si>
  <si>
    <t>Max C/O</t>
  </si>
  <si>
    <t>Seasoning</t>
  </si>
  <si>
    <t>PPP required</t>
  </si>
  <si>
    <t>Fix or Arm</t>
  </si>
  <si>
    <t>Arm</t>
  </si>
  <si>
    <t>NO</t>
  </si>
  <si>
    <t>Margin</t>
  </si>
  <si>
    <t>YES</t>
  </si>
  <si>
    <t>Index</t>
  </si>
  <si>
    <t>IO Term</t>
  </si>
  <si>
    <t>Term</t>
  </si>
  <si>
    <t>Full Am</t>
  </si>
  <si>
    <t>Fully indexed</t>
  </si>
  <si>
    <t>Higher of ful/note</t>
  </si>
  <si>
    <t>Loan Amount</t>
  </si>
  <si>
    <t>*Loans over 70 LTV min 1.25 DSCR</t>
  </si>
  <si>
    <t>Taxes</t>
  </si>
  <si>
    <t>Insurance</t>
  </si>
  <si>
    <t>HOA</t>
  </si>
  <si>
    <t>How much rent does my borrower need to NONI?</t>
  </si>
  <si>
    <t>Fully Indexed</t>
  </si>
  <si>
    <t>PITIA Payment</t>
  </si>
  <si>
    <t xml:space="preserve">ITIA Payment   </t>
  </si>
  <si>
    <t>Instructions:</t>
  </si>
  <si>
    <t>1)  Input interest rate</t>
  </si>
  <si>
    <t>2) Select Fixed Rate or ARM</t>
  </si>
  <si>
    <t xml:space="preserve">3) If the loan is interest only, select the IO term (in months). If it is not interest only, select "0" </t>
  </si>
  <si>
    <t>4) Input loan amount</t>
  </si>
  <si>
    <t>5) Input Taxes (this would include Mello-Roos, if applicable)</t>
  </si>
  <si>
    <t>6) Input Insurance</t>
  </si>
  <si>
    <t>7) Input HOA (If applicable)</t>
  </si>
  <si>
    <t>Fixed</t>
  </si>
  <si>
    <t>I/O</t>
  </si>
  <si>
    <t>Fixed or I/O</t>
  </si>
  <si>
    <t>term</t>
  </si>
  <si>
    <t>Eligible Assets</t>
  </si>
  <si>
    <t>Gross Rent Income</t>
  </si>
  <si>
    <t>Months</t>
  </si>
  <si>
    <t>Eligible Asset Income</t>
  </si>
  <si>
    <t>Rents</t>
  </si>
  <si>
    <t>Long Term</t>
  </si>
  <si>
    <t>Short Term</t>
  </si>
  <si>
    <t>Total Rental Income</t>
  </si>
  <si>
    <t>DSCR</t>
  </si>
  <si>
    <t>Business Asset Depletion Income</t>
  </si>
  <si>
    <t>Reserves Based of Assets</t>
  </si>
  <si>
    <t>Flood Insurance</t>
  </si>
  <si>
    <t>Qualifies for NONI</t>
  </si>
  <si>
    <t>Qualifies for NearNONI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</si>
</sst>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.0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2" fontId="0" fillId="0" borderId="2" xfId="2" applyNumberFormat="1" applyFont="1" applyBorder="1" applyProtection="1">
      <protection locked="0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2" fontId="0" fillId="0" borderId="6" xfId="2" applyNumberFormat="1" applyFont="1" applyBorder="1" applyProtection="1">
      <protection locked="0"/>
    </xf>
    <xf numFmtId="0" fontId="4" fillId="0" borderId="0" xfId="0" applyFont="1"/>
    <xf numFmtId="2" fontId="0" fillId="0" borderId="7" xfId="2" applyNumberFormat="1" applyFont="1" applyBorder="1" applyProtection="1">
      <protection locked="0"/>
    </xf>
    <xf numFmtId="0" fontId="0" fillId="0" borderId="6" xfId="2" applyNumberFormat="1" applyFont="1" applyBorder="1" applyProtection="1">
      <protection locked="0"/>
    </xf>
    <xf numFmtId="0" fontId="0" fillId="0" borderId="7" xfId="0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7" xfId="2" applyNumberFormat="1" applyFont="1" applyFill="1" applyBorder="1" applyProtection="1">
      <protection locked="0"/>
    </xf>
    <xf numFmtId="44" fontId="0" fillId="0" borderId="7" xfId="1" applyFont="1" applyBorder="1" applyProtection="1">
      <protection locked="0"/>
    </xf>
    <xf numFmtId="164" fontId="4" fillId="0" borderId="0" xfId="0" applyNumberFormat="1" applyFont="1"/>
    <xf numFmtId="0" fontId="2" fillId="2" borderId="8" xfId="0" applyFont="1" applyFill="1" applyBorder="1" applyAlignment="1">
      <alignment horizontal="right"/>
    </xf>
    <xf numFmtId="44" fontId="0" fillId="0" borderId="9" xfId="1" applyFont="1" applyBorder="1" applyProtection="1">
      <protection locked="0"/>
    </xf>
    <xf numFmtId="44" fontId="2" fillId="2" borderId="10" xfId="1" applyFont="1" applyFill="1" applyBorder="1"/>
    <xf numFmtId="0" fontId="2" fillId="3" borderId="0" xfId="0" applyFont="1" applyFill="1" applyAlignment="1">
      <alignment horizontal="center"/>
    </xf>
    <xf numFmtId="0" fontId="0" fillId="0" borderId="11" xfId="1" applyNumberFormat="1" applyFont="1" applyBorder="1"/>
    <xf numFmtId="0" fontId="4" fillId="5" borderId="0" xfId="0" applyFont="1" applyFill="1"/>
    <xf numFmtId="0" fontId="0" fillId="5" borderId="0" xfId="0" applyFill="1"/>
    <xf numFmtId="0" fontId="5" fillId="5" borderId="0" xfId="0" applyFont="1" applyFill="1"/>
    <xf numFmtId="0" fontId="3" fillId="5" borderId="0" xfId="0" applyFont="1" applyFill="1"/>
    <xf numFmtId="44" fontId="0" fillId="5" borderId="0" xfId="1" applyFont="1" applyFill="1"/>
    <xf numFmtId="1" fontId="0" fillId="5" borderId="0" xfId="0" applyNumberFormat="1" applyFill="1"/>
    <xf numFmtId="44" fontId="0" fillId="0" borderId="12" xfId="1" applyFont="1" applyBorder="1" applyProtection="1">
      <protection hidden="1"/>
    </xf>
    <xf numFmtId="44" fontId="7" fillId="0" borderId="9" xfId="1" applyFont="1" applyFill="1" applyBorder="1" applyAlignment="1" applyProtection="1">
      <alignment horizontal="center"/>
      <protection locked="0"/>
    </xf>
    <xf numFmtId="44" fontId="0" fillId="0" borderId="11" xfId="1" applyFont="1" applyBorder="1" applyProtection="1">
      <protection locked="0"/>
    </xf>
    <xf numFmtId="44" fontId="2" fillId="2" borderId="11" xfId="1" applyFont="1" applyFill="1" applyBorder="1" applyProtection="1">
      <protection hidden="1"/>
    </xf>
    <xf numFmtId="44" fontId="2" fillId="2" borderId="12" xfId="1" applyFont="1" applyFill="1" applyBorder="1" applyProtection="1">
      <protection hidden="1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2" fillId="2" borderId="16" xfId="0" applyFont="1" applyFill="1" applyBorder="1" applyAlignment="1">
      <alignment horizontal="left"/>
    </xf>
    <xf numFmtId="44" fontId="0" fillId="0" borderId="16" xfId="1" applyFont="1" applyBorder="1" applyAlignment="1" applyProtection="1">
      <alignment horizontal="center"/>
      <protection hidden="1"/>
    </xf>
    <xf numFmtId="44" fontId="0" fillId="0" borderId="20" xfId="1" applyFont="1" applyBorder="1" applyAlignment="1" applyProtection="1">
      <alignment horizontal="center"/>
      <protection hidden="1"/>
    </xf>
    <xf numFmtId="44" fontId="0" fillId="0" borderId="9" xfId="1" applyFont="1" applyBorder="1" applyAlignment="1" applyProtection="1">
      <alignment horizontal="center"/>
      <protection hidden="1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0" fillId="0" borderId="16" xfId="0" applyNumberFormat="1" applyBorder="1" applyAlignment="1" applyProtection="1">
      <alignment horizontal="center"/>
      <protection hidden="1"/>
    </xf>
    <xf numFmtId="165" fontId="0" fillId="0" borderId="20" xfId="0" applyNumberFormat="1" applyBorder="1" applyAlignment="1" applyProtection="1">
      <alignment horizontal="center"/>
      <protection hidden="1"/>
    </xf>
    <xf numFmtId="165" fontId="0" fillId="0" borderId="9" xfId="0" applyNumberFormat="1" applyBorder="1" applyAlignment="1" applyProtection="1">
      <alignment horizontal="center"/>
      <protection hidden="1"/>
    </xf>
    <xf numFmtId="0" fontId="2" fillId="6" borderId="15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0" fillId="0" borderId="13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</cellXfs>
  <cellStyles count="3">
    <cellStyle name="Currency" xfId="1" builtinId="4"/>
    <cellStyle name="Normal" xfId="0" builtinId="0"/>
    <cellStyle name="Percent" xfId="2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104774</xdr:rowOff>
    </xdr:from>
    <xdr:to>
      <xdr:col>16</xdr:col>
      <xdr:colOff>344491</xdr:colOff>
      <xdr:row>1</xdr:row>
      <xdr:rowOff>85943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BA489D-FEFE-4AB9-89EC-95A3E2CC1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104774"/>
          <a:ext cx="573091" cy="181194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1</xdr:row>
      <xdr:rowOff>123825</xdr:rowOff>
    </xdr:from>
    <xdr:to>
      <xdr:col>16</xdr:col>
      <xdr:colOff>733425</xdr:colOff>
      <xdr:row>14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3C19CD-F996-4B39-94BE-666406C2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323850"/>
          <a:ext cx="1409700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4FE5A-B785-4856-9CB2-5CF36CEA0E82}">
  <dimension ref="A1:V43"/>
  <sheetViews>
    <sheetView tabSelected="1" workbookViewId="0">
      <selection activeCell="Z16" sqref="Z16"/>
    </sheetView>
  </sheetViews>
  <sheetFormatPr defaultRowHeight="15" x14ac:dyDescent="0.25"/>
  <cols>
    <col min="2" max="2" width="20.7109375" customWidth="1"/>
    <col min="3" max="3" width="14.42578125" customWidth="1"/>
    <col min="7" max="7" width="8.5703125" hidden="1" customWidth="1"/>
    <col min="8" max="8" width="10.28515625" hidden="1" customWidth="1"/>
    <col min="9" max="9" width="12.5703125" hidden="1" customWidth="1"/>
    <col min="10" max="10" width="0" hidden="1" customWidth="1"/>
    <col min="11" max="11" width="11.28515625" hidden="1" customWidth="1"/>
    <col min="12" max="16" width="0" hidden="1" customWidth="1"/>
    <col min="17" max="17" width="12" customWidth="1"/>
    <col min="21" max="23" width="0" hidden="1" customWidth="1"/>
  </cols>
  <sheetData>
    <row r="1" spans="1:22" ht="15.75" thickBot="1" x14ac:dyDescent="0.3">
      <c r="A1" s="20"/>
      <c r="B1" s="20"/>
      <c r="C1" s="20"/>
      <c r="D1" s="20"/>
      <c r="E1" s="20"/>
      <c r="F1" s="20"/>
      <c r="Q1" s="20"/>
      <c r="R1" s="20"/>
      <c r="S1" s="20"/>
      <c r="V1" t="s">
        <v>48</v>
      </c>
    </row>
    <row r="2" spans="1:22" x14ac:dyDescent="0.25">
      <c r="A2" s="20"/>
      <c r="B2" s="30" t="s">
        <v>0</v>
      </c>
      <c r="C2" s="1">
        <v>7.5</v>
      </c>
      <c r="D2" s="20"/>
      <c r="E2" s="20"/>
      <c r="F2" s="20"/>
      <c r="G2" s="2" t="s">
        <v>1</v>
      </c>
      <c r="H2" s="2" t="s">
        <v>2</v>
      </c>
      <c r="I2" s="3" t="s">
        <v>3</v>
      </c>
      <c r="K2" s="17" t="s">
        <v>34</v>
      </c>
      <c r="L2" s="17" t="s">
        <v>33</v>
      </c>
      <c r="M2" s="17" t="s">
        <v>35</v>
      </c>
      <c r="O2" s="17" t="s">
        <v>38</v>
      </c>
      <c r="P2" s="17" t="s">
        <v>40</v>
      </c>
      <c r="Q2" s="20"/>
      <c r="R2" s="20"/>
      <c r="S2" s="20"/>
      <c r="V2" t="s">
        <v>49</v>
      </c>
    </row>
    <row r="3" spans="1:22" x14ac:dyDescent="0.25">
      <c r="A3" s="20"/>
      <c r="B3" s="31" t="s">
        <v>4</v>
      </c>
      <c r="C3" s="5" t="s">
        <v>5</v>
      </c>
      <c r="D3" s="19" t="str">
        <f>IF(C3="Arm","Arm","Fix")</f>
        <v>Arm</v>
      </c>
      <c r="E3" s="20"/>
      <c r="F3" s="20"/>
      <c r="I3" t="s">
        <v>6</v>
      </c>
      <c r="K3" t="s">
        <v>5</v>
      </c>
      <c r="L3">
        <v>0</v>
      </c>
      <c r="M3">
        <v>360</v>
      </c>
      <c r="O3">
        <v>60</v>
      </c>
      <c r="P3" t="s">
        <v>41</v>
      </c>
      <c r="Q3" s="20"/>
      <c r="R3" s="20"/>
      <c r="S3" s="20"/>
    </row>
    <row r="4" spans="1:22" hidden="1" x14ac:dyDescent="0.25">
      <c r="A4" s="20"/>
      <c r="B4" s="31" t="s">
        <v>7</v>
      </c>
      <c r="C4" s="5">
        <v>6</v>
      </c>
      <c r="D4" s="20"/>
      <c r="E4" s="20"/>
      <c r="F4" s="20"/>
      <c r="I4" t="s">
        <v>8</v>
      </c>
      <c r="K4" t="s">
        <v>32</v>
      </c>
      <c r="L4">
        <v>120</v>
      </c>
      <c r="M4">
        <v>480</v>
      </c>
      <c r="O4">
        <v>84</v>
      </c>
      <c r="P4" t="s">
        <v>42</v>
      </c>
      <c r="Q4" s="20"/>
      <c r="R4" s="20"/>
      <c r="S4" s="20"/>
    </row>
    <row r="5" spans="1:22" hidden="1" x14ac:dyDescent="0.25">
      <c r="A5" s="20"/>
      <c r="B5" s="31" t="s">
        <v>9</v>
      </c>
      <c r="C5" s="7">
        <v>3</v>
      </c>
      <c r="D5" s="20"/>
      <c r="E5" s="20"/>
      <c r="F5" s="20"/>
      <c r="I5" t="s">
        <v>8</v>
      </c>
      <c r="Q5" s="20"/>
      <c r="R5" s="20"/>
      <c r="S5" s="20"/>
    </row>
    <row r="6" spans="1:22" x14ac:dyDescent="0.25">
      <c r="A6" s="20"/>
      <c r="B6" s="31" t="s">
        <v>10</v>
      </c>
      <c r="C6" s="8">
        <v>120</v>
      </c>
      <c r="D6" s="20"/>
      <c r="E6" s="20"/>
      <c r="F6" s="20"/>
      <c r="I6" t="s">
        <v>8</v>
      </c>
      <c r="Q6" s="20"/>
      <c r="R6" s="20"/>
      <c r="S6" s="20"/>
    </row>
    <row r="7" spans="1:22" x14ac:dyDescent="0.25">
      <c r="A7" s="20"/>
      <c r="B7" s="31" t="s">
        <v>11</v>
      </c>
      <c r="C7" s="9">
        <v>360</v>
      </c>
      <c r="D7" s="20"/>
      <c r="E7" s="20"/>
      <c r="F7" s="20"/>
      <c r="Q7" s="20"/>
      <c r="R7" s="20"/>
      <c r="S7" s="20"/>
    </row>
    <row r="8" spans="1:22" hidden="1" x14ac:dyDescent="0.25">
      <c r="A8" s="20"/>
      <c r="B8" s="32" t="s">
        <v>12</v>
      </c>
      <c r="C8" s="10">
        <f>+C7-C6</f>
        <v>240</v>
      </c>
      <c r="D8" s="20"/>
      <c r="E8" s="20"/>
      <c r="F8" s="20"/>
      <c r="Q8" s="20"/>
      <c r="R8" s="20"/>
      <c r="S8" s="20"/>
    </row>
    <row r="9" spans="1:22" hidden="1" x14ac:dyDescent="0.25">
      <c r="A9" s="20"/>
      <c r="B9" s="32" t="s">
        <v>13</v>
      </c>
      <c r="C9" s="11">
        <f>ROUND((C5+C4)*8,0)/8</f>
        <v>9</v>
      </c>
      <c r="D9" s="20"/>
      <c r="E9" s="20"/>
      <c r="F9" s="20"/>
      <c r="Q9" s="20"/>
      <c r="R9" s="20"/>
      <c r="S9" s="20"/>
    </row>
    <row r="10" spans="1:22" hidden="1" x14ac:dyDescent="0.25">
      <c r="A10" s="20"/>
      <c r="B10" s="32" t="s">
        <v>14</v>
      </c>
      <c r="C10" s="11">
        <f>MAX(C9,C2)</f>
        <v>9</v>
      </c>
      <c r="D10" s="20"/>
      <c r="E10" s="20"/>
      <c r="F10" s="20"/>
      <c r="Q10" s="20"/>
      <c r="R10" s="20"/>
      <c r="S10" s="20"/>
    </row>
    <row r="11" spans="1:22" x14ac:dyDescent="0.25">
      <c r="A11" s="20"/>
      <c r="B11" s="31" t="s">
        <v>15</v>
      </c>
      <c r="C11" s="12">
        <v>750000</v>
      </c>
      <c r="D11" s="20"/>
      <c r="E11" s="20"/>
      <c r="F11" s="20"/>
      <c r="G11" s="6"/>
      <c r="H11" s="6">
        <v>4.95</v>
      </c>
      <c r="I11" s="6"/>
      <c r="J11" s="6"/>
      <c r="K11" s="6"/>
      <c r="L11" s="13" t="s">
        <v>16</v>
      </c>
      <c r="M11" s="6"/>
      <c r="N11" s="6"/>
      <c r="O11" s="6" t="s">
        <v>8</v>
      </c>
      <c r="Q11" s="20"/>
      <c r="R11" s="20"/>
      <c r="S11" s="20"/>
    </row>
    <row r="12" spans="1:22" x14ac:dyDescent="0.25">
      <c r="A12" s="20"/>
      <c r="B12" s="31" t="s">
        <v>17</v>
      </c>
      <c r="C12" s="12">
        <v>0</v>
      </c>
      <c r="D12" s="20"/>
      <c r="E12" s="20"/>
      <c r="F12" s="20"/>
      <c r="Q12" s="20"/>
      <c r="R12" s="20"/>
      <c r="S12" s="20"/>
    </row>
    <row r="13" spans="1:22" x14ac:dyDescent="0.25">
      <c r="A13" s="20"/>
      <c r="B13" s="31" t="s">
        <v>18</v>
      </c>
      <c r="C13" s="12">
        <v>0</v>
      </c>
      <c r="D13" s="20"/>
      <c r="E13" s="20"/>
      <c r="F13" s="20"/>
      <c r="Q13" s="20"/>
      <c r="R13" s="20"/>
      <c r="S13" s="20"/>
    </row>
    <row r="14" spans="1:22" x14ac:dyDescent="0.25">
      <c r="A14" s="20"/>
      <c r="B14" s="31" t="s">
        <v>47</v>
      </c>
      <c r="C14" s="12">
        <v>0</v>
      </c>
      <c r="D14" s="20"/>
      <c r="E14" s="20"/>
      <c r="F14" s="20"/>
      <c r="Q14" s="20"/>
      <c r="R14" s="20"/>
      <c r="S14" s="20"/>
    </row>
    <row r="15" spans="1:22" ht="15.75" thickBot="1" x14ac:dyDescent="0.3">
      <c r="A15" s="20"/>
      <c r="B15" s="33" t="s">
        <v>19</v>
      </c>
      <c r="C15" s="15">
        <v>0</v>
      </c>
      <c r="D15" s="20"/>
      <c r="E15" s="20"/>
      <c r="F15" s="20"/>
      <c r="Q15" s="20"/>
      <c r="R15" s="20"/>
      <c r="S15" s="20"/>
    </row>
    <row r="16" spans="1:22" ht="15.75" thickBot="1" x14ac:dyDescent="0.3">
      <c r="A16" s="20"/>
      <c r="B16" s="34"/>
      <c r="C16" s="23"/>
      <c r="D16" s="20"/>
      <c r="E16" s="20"/>
      <c r="F16" s="20"/>
      <c r="Q16" s="20"/>
      <c r="R16" s="20"/>
      <c r="S16" s="20"/>
    </row>
    <row r="17" spans="1:19" ht="15.75" hidden="1" thickBot="1" x14ac:dyDescent="0.3">
      <c r="A17" s="20"/>
      <c r="B17" s="30" t="s">
        <v>21</v>
      </c>
      <c r="C17" s="16">
        <f>IF($C$3="Fix",(PMT($C$2/100/12,$C$7,$C$11))*-1+SUM($C$12:$C$15),IF(C3="arm",(PMT($C$10/100/12,$C$8,$C$11))*-1+SUM($C$12:$C$15)))</f>
        <v>6747.9446688762973</v>
      </c>
      <c r="Q17" s="20"/>
      <c r="R17" s="20"/>
      <c r="S17" s="20"/>
    </row>
    <row r="18" spans="1:19" x14ac:dyDescent="0.25">
      <c r="A18" s="20"/>
      <c r="B18" s="31" t="s">
        <v>22</v>
      </c>
      <c r="C18" s="28" t="str">
        <f>IF(C6=120,"",PMT($C$2/100/12,$C$7,$C$11,0)*-1+SUM(C12:C15))</f>
        <v/>
      </c>
      <c r="D18" s="20"/>
      <c r="E18" s="20"/>
      <c r="F18" s="43" t="s">
        <v>44</v>
      </c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  <c r="R18" s="20"/>
      <c r="S18" s="20"/>
    </row>
    <row r="19" spans="1:19" ht="15.75" thickBot="1" x14ac:dyDescent="0.3">
      <c r="A19" s="20"/>
      <c r="B19" s="33" t="s">
        <v>23</v>
      </c>
      <c r="C19" s="29">
        <f>IF(C6=0,"",C11*C2/12/100+SUM(C12:C15))</f>
        <v>4687.5</v>
      </c>
      <c r="D19" s="20"/>
      <c r="E19" s="20"/>
      <c r="F19" s="46">
        <f>IF(C6=0,F25/C18,F25/C19)</f>
        <v>1.1946666666666668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8"/>
      <c r="R19" s="20"/>
      <c r="S19" s="20"/>
    </row>
    <row r="20" spans="1:19" ht="15.75" thickBot="1" x14ac:dyDescent="0.3">
      <c r="A20" s="20"/>
      <c r="D20" s="20"/>
      <c r="E20" s="20"/>
      <c r="F20" s="20"/>
      <c r="Q20" s="20"/>
      <c r="R20" s="20"/>
      <c r="S20" s="20"/>
    </row>
    <row r="21" spans="1:19" ht="15.75" thickBot="1" x14ac:dyDescent="0.3">
      <c r="A21" s="20"/>
      <c r="B21" s="39" t="s">
        <v>37</v>
      </c>
      <c r="C21" s="40"/>
      <c r="D21" s="20"/>
      <c r="E21" s="20"/>
      <c r="F21" s="52" t="str">
        <f>IF(F19&gt;=1,V1,V2)</f>
        <v>Qualifies for NONI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20"/>
      <c r="S21" s="20"/>
    </row>
    <row r="22" spans="1:19" ht="15.75" thickBot="1" x14ac:dyDescent="0.3">
      <c r="A22" s="20"/>
      <c r="B22" s="35" t="s">
        <v>41</v>
      </c>
      <c r="C22" s="26">
        <v>5600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ht="15.75" hidden="1" thickBot="1" x14ac:dyDescent="0.3">
      <c r="A23" s="20"/>
      <c r="B23" s="20"/>
      <c r="C23" s="20"/>
      <c r="D23" s="20"/>
      <c r="E23" s="20"/>
      <c r="F23" s="20"/>
      <c r="Q23" s="20"/>
      <c r="R23" s="20"/>
      <c r="S23" s="20"/>
    </row>
    <row r="24" spans="1:19" ht="15.75" hidden="1" thickBot="1" x14ac:dyDescent="0.3">
      <c r="A24" s="20"/>
      <c r="B24" s="41" t="s">
        <v>45</v>
      </c>
      <c r="C24" s="42"/>
      <c r="D24" s="20"/>
      <c r="E24" s="20"/>
      <c r="F24" s="49" t="s">
        <v>43</v>
      </c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  <c r="R24" s="20"/>
      <c r="S24" s="20"/>
    </row>
    <row r="25" spans="1:19" ht="15.75" hidden="1" thickBot="1" x14ac:dyDescent="0.3">
      <c r="A25" s="20"/>
      <c r="B25" s="4" t="s">
        <v>36</v>
      </c>
      <c r="C25" s="27">
        <v>0</v>
      </c>
      <c r="D25" s="20"/>
      <c r="E25" s="20"/>
      <c r="F25" s="36">
        <f>IF(B22="long term",SUM(C22,C27),C22)</f>
        <v>5600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8"/>
      <c r="R25" s="20"/>
      <c r="S25" s="20"/>
    </row>
    <row r="26" spans="1:19" hidden="1" x14ac:dyDescent="0.25">
      <c r="A26" s="20"/>
      <c r="B26" s="4" t="s">
        <v>38</v>
      </c>
      <c r="C26" s="18">
        <v>60</v>
      </c>
      <c r="D26" s="20"/>
      <c r="E26" s="20"/>
      <c r="F26" s="20"/>
      <c r="Q26" s="20"/>
      <c r="R26" s="20"/>
      <c r="S26" s="20"/>
    </row>
    <row r="27" spans="1:19" ht="15.75" hidden="1" thickBot="1" x14ac:dyDescent="0.3">
      <c r="A27" s="20"/>
      <c r="B27" s="14" t="s">
        <v>39</v>
      </c>
      <c r="C27" s="25">
        <f>C25/C26</f>
        <v>0</v>
      </c>
      <c r="D27" s="20"/>
      <c r="E27" s="20"/>
      <c r="F27" s="20"/>
      <c r="Q27" s="20"/>
      <c r="R27" s="20"/>
      <c r="S27" s="20"/>
    </row>
    <row r="28" spans="1:19" hidden="1" x14ac:dyDescent="0.25">
      <c r="A28" s="20"/>
      <c r="B28" s="20"/>
      <c r="C28" s="20"/>
      <c r="D28" s="20"/>
      <c r="E28" s="20"/>
      <c r="F28" s="20"/>
      <c r="Q28" s="20"/>
      <c r="R28" s="20"/>
      <c r="S28" s="20"/>
    </row>
    <row r="29" spans="1:19" hidden="1" x14ac:dyDescent="0.25">
      <c r="A29" s="20"/>
      <c r="B29" s="20" t="s">
        <v>46</v>
      </c>
      <c r="C29" s="24">
        <f>IF(C6=0,C25/C18,C25/C19)</f>
        <v>0</v>
      </c>
      <c r="D29" s="20"/>
      <c r="E29" s="20"/>
      <c r="F29" s="20"/>
      <c r="Q29" s="20"/>
      <c r="R29" s="20"/>
      <c r="S29" s="20"/>
    </row>
    <row r="30" spans="1:19" hidden="1" x14ac:dyDescent="0.25">
      <c r="A30" s="20"/>
      <c r="B30" s="20"/>
      <c r="C30" s="20"/>
      <c r="D30" s="20"/>
      <c r="E30" s="20"/>
      <c r="F30" s="20"/>
      <c r="Q30" s="20"/>
      <c r="R30" s="20"/>
      <c r="S30" s="20"/>
    </row>
    <row r="31" spans="1:19" hidden="1" x14ac:dyDescent="0.25">
      <c r="A31" s="20"/>
      <c r="B31" s="20"/>
      <c r="C31" s="20"/>
      <c r="D31" s="20"/>
      <c r="E31" s="20"/>
      <c r="F31" s="20"/>
      <c r="Q31" s="20"/>
      <c r="R31" s="20"/>
      <c r="S31" s="20"/>
    </row>
    <row r="32" spans="1:19" x14ac:dyDescent="0.25">
      <c r="A32" s="20"/>
      <c r="B32" s="20"/>
      <c r="C32" s="20"/>
      <c r="E32" s="20"/>
      <c r="F32" s="20"/>
      <c r="Q32" s="20"/>
      <c r="R32" s="20"/>
      <c r="S32" s="20"/>
    </row>
    <row r="33" spans="1:19" ht="18.75" x14ac:dyDescent="0.3">
      <c r="A33" s="20"/>
      <c r="B33" s="21" t="s">
        <v>20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x14ac:dyDescent="0.25">
      <c r="A35" s="20"/>
      <c r="B35" s="22" t="s">
        <v>24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20"/>
      <c r="B36" s="20" t="s">
        <v>25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20"/>
      <c r="B37" s="20" t="s">
        <v>26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x14ac:dyDescent="0.25">
      <c r="A38" s="20"/>
      <c r="B38" s="20" t="s">
        <v>27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x14ac:dyDescent="0.25">
      <c r="A39" s="20"/>
      <c r="B39" s="20" t="s">
        <v>28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x14ac:dyDescent="0.25">
      <c r="A40" s="20"/>
      <c r="B40" s="20" t="s">
        <v>29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x14ac:dyDescent="0.25">
      <c r="A41" s="20"/>
      <c r="B41" s="20" t="s">
        <v>30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x14ac:dyDescent="0.25">
      <c r="A42" s="20"/>
      <c r="B42" s="20" t="s">
        <v>31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</sheetData>
  <sheetProtection algorithmName="SHA-512" hashValue="z6j1q/Z129VJCqKNSyW562j1NoJx6P8qGVBujm5Ts36dYSqgyARGFKCbCPabN/yLgO5hdoBnzRdeeyEr0oouPw==" saltValue="mdT5zsPpKOiVWXdN7NX2Jg==" spinCount="100000" sheet="1" objects="1" scenarios="1"/>
  <mergeCells count="7">
    <mergeCell ref="F25:Q25"/>
    <mergeCell ref="B21:C21"/>
    <mergeCell ref="B24:C24"/>
    <mergeCell ref="F18:Q18"/>
    <mergeCell ref="F19:Q19"/>
    <mergeCell ref="F24:Q24"/>
    <mergeCell ref="F21:Q21"/>
  </mergeCells>
  <conditionalFormatting sqref="B24:C27">
    <cfRule type="expression" dxfId="4" priority="11">
      <formula>$B$22="short term"</formula>
    </cfRule>
  </conditionalFormatting>
  <conditionalFormatting sqref="C4:C5">
    <cfRule type="expression" dxfId="3" priority="6">
      <formula>$D$3="Fix"</formula>
    </cfRule>
    <cfRule type="expression" dxfId="2" priority="7">
      <formula>$D$3="Arm"</formula>
    </cfRule>
    <cfRule type="expression" priority="8">
      <formula>$D$3</formula>
    </cfRule>
  </conditionalFormatting>
  <conditionalFormatting sqref="F21:Q21">
    <cfRule type="cellIs" dxfId="1" priority="1" operator="equal">
      <formula>$V$2</formula>
    </cfRule>
    <cfRule type="cellIs" dxfId="0" priority="2" operator="equal">
      <formula>$V$1</formula>
    </cfRule>
  </conditionalFormatting>
  <dataValidations count="5">
    <dataValidation type="list" allowBlank="1" showInputMessage="1" showErrorMessage="1" sqref="C3" xr:uid="{7FFB4F7A-FC1E-40B8-AD9C-AA9101A4625F}">
      <formula1>$K$3:$K$4</formula1>
    </dataValidation>
    <dataValidation type="list" allowBlank="1" showInputMessage="1" showErrorMessage="1" sqref="C6" xr:uid="{5121C675-BFC6-408A-BA93-F5AE9380C2BA}">
      <formula1>$L$3:$L$4</formula1>
    </dataValidation>
    <dataValidation type="list" allowBlank="1" showInputMessage="1" showErrorMessage="1" sqref="C7" xr:uid="{50A3A9F6-E982-40BB-9DDA-B1D30962E420}">
      <formula1>$M$3</formula1>
    </dataValidation>
    <dataValidation type="list" allowBlank="1" showInputMessage="1" showErrorMessage="1" sqref="C26" xr:uid="{3D044A0C-020B-474F-B373-8061FCA2A8A0}">
      <formula1>$O$3</formula1>
    </dataValidation>
    <dataValidation type="list" allowBlank="1" showInputMessage="1" showErrorMessage="1" sqref="B22" xr:uid="{ECB38C48-BB40-4585-ADB7-7CCAD2AA1DFD}">
      <formula1>$P$3:$P$5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Harris</dc:creator>
  <cp:lastModifiedBy>Shane Harris</cp:lastModifiedBy>
  <dcterms:created xsi:type="dcterms:W3CDTF">2025-03-07T19:34:07Z</dcterms:created>
  <dcterms:modified xsi:type="dcterms:W3CDTF">2025-07-10T20:34:17Z</dcterms:modified>
</cp:coreProperties>
</file>