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econdary\Rate Sheets\Daily Rate Sheets\"/>
    </mc:Choice>
  </mc:AlternateContent>
  <xr:revisionPtr revIDLastSave="0" documentId="13_ncr:1_{AFAD1F0F-7F38-44BB-A8A4-327EA9AC49C2}" xr6:coauthVersionLast="47" xr6:coauthVersionMax="47" xr10:uidLastSave="{00000000-0000-0000-0000-000000000000}"/>
  <workbookProtection workbookAlgorithmName="SHA-512" workbookHashValue="9f7ZEOBcdTZEJhmEKdKhxinRB9QgqlZEXEm8subInEmih4/jLinhLLGBFbY9E5LcA/DjWyztiuJ8ZIqVLQf+WQ==" workbookSaltValue="Y2etzihEC9JsDrpsSbuKJw==" workbookSpinCount="100000" lockStructure="1"/>
  <bookViews>
    <workbookView xWindow="57480" yWindow="300" windowWidth="29040" windowHeight="15420" tabRatio="717" xr2:uid="{C2C448B2-6850-4867-A06E-84728566AC41}"/>
  </bookViews>
  <sheets>
    <sheet name="Cover Noni" sheetId="16" r:id="rId1"/>
    <sheet name="NONI+" sheetId="18" r:id="rId2"/>
    <sheet name="NONI" sheetId="9" r:id="rId3"/>
    <sheet name="Cover Noni58" sheetId="15" r:id="rId4"/>
    <sheet name="NONI58" sheetId="5" r:id="rId5"/>
    <sheet name="Cover NONQM" sheetId="10" r:id="rId6"/>
    <sheet name="NQHEM Premier" sheetId="8" r:id="rId7"/>
    <sheet name="NQHEM+" sheetId="1" r:id="rId8"/>
    <sheet name="NQHEM" sheetId="3" r:id="rId9"/>
    <sheet name="Cover the2nd" sheetId="14" r:id="rId10"/>
    <sheet name="2nd+" sheetId="17" r:id="rId11"/>
    <sheet name="2ndOO" sheetId="11" r:id="rId12"/>
    <sheet name="2ndNOO" sheetId="12" r:id="rId13"/>
    <sheet name="Cover ITIN" sheetId="21" r:id="rId14"/>
    <sheet name="ITIN" sheetId="20" r:id="rId15"/>
    <sheet name="Cover theBlanket" sheetId="23" r:id="rId16"/>
    <sheet name="theBlanket" sheetId="22" r:id="rId17"/>
    <sheet name="margins" sheetId="2" state="hidden" r:id="rId18"/>
  </sheets>
  <externalReferences>
    <externalReference r:id="rId19"/>
    <externalReference r:id="rId20"/>
  </externalReferences>
  <definedNames>
    <definedName name="bb_Q0FCMjY4M0FEQTU4NDYxM0" localSheetId="13" hidden="1">#REF!</definedName>
    <definedName name="bb_Q0FCMjY4M0FEQTU4NDYxM0" localSheetId="0" hidden="1">#REF!</definedName>
    <definedName name="bb_Q0FCMjY4M0FEQTU4NDYxM0" localSheetId="3" hidden="1">#REF!</definedName>
    <definedName name="bb_Q0FCMjY4M0FEQTU4NDYxM0" localSheetId="5" hidden="1">#REF!</definedName>
    <definedName name="bb_Q0FCMjY4M0FEQTU4NDYxM0" localSheetId="9" hidden="1">#REF!</definedName>
    <definedName name="bb_Q0FCMjY4M0FEQTU4NDYxM0" localSheetId="15" hidden="1">#REF!</definedName>
    <definedName name="bb_Q0FCMjY4M0FEQTU4NDYxM0" hidden="1">#REF!</definedName>
    <definedName name="Error_BankStmt" localSheetId="13">#REF!</definedName>
    <definedName name="Error_BankStmt" localSheetId="0">#REF!</definedName>
    <definedName name="Error_BankStmt" localSheetId="3">#REF!</definedName>
    <definedName name="Error_BankStmt" localSheetId="5">#REF!</definedName>
    <definedName name="Error_BankStmt" localSheetId="9">#REF!</definedName>
    <definedName name="Error_BankStmt" localSheetId="15">#REF!</definedName>
    <definedName name="Error_BankStmt">#REF!</definedName>
    <definedName name="Error_DSCR" localSheetId="13">#REF!</definedName>
    <definedName name="Error_DSCR" localSheetId="0">#REF!</definedName>
    <definedName name="Error_DSCR" localSheetId="3">#REF!</definedName>
    <definedName name="Error_DSCR" localSheetId="5">#REF!</definedName>
    <definedName name="Error_DSCR" localSheetId="9">#REF!</definedName>
    <definedName name="Error_DSCR" localSheetId="15">#REF!</definedName>
    <definedName name="Error_DSCR">#REF!</definedName>
    <definedName name="Error_DTI" localSheetId="13">#REF!</definedName>
    <definedName name="Error_DTI" localSheetId="0">#REF!</definedName>
    <definedName name="Error_DTI" localSheetId="3">#REF!</definedName>
    <definedName name="Error_DTI" localSheetId="5">#REF!</definedName>
    <definedName name="Error_DTI" localSheetId="9">#REF!</definedName>
    <definedName name="Error_DTI" localSheetId="15">#REF!</definedName>
    <definedName name="Error_DTI">#REF!</definedName>
    <definedName name="ExpDts">#REF!</definedName>
    <definedName name="IA">#REF!</definedName>
    <definedName name="IA_1">#REF!</definedName>
    <definedName name="IA_2">#REF!</definedName>
    <definedName name="IA_3">#REF!</definedName>
    <definedName name="Input_purpose">#REF!</definedName>
    <definedName name="InvestorAccessPending" hidden="1">#REF!</definedName>
    <definedName name="IPA">#REF!</definedName>
    <definedName name="IPAm">#REF!</definedName>
    <definedName name="List_AmortTerm" localSheetId="13">#REF!</definedName>
    <definedName name="List_AmortTerm" localSheetId="0">#REF!</definedName>
    <definedName name="List_AmortTerm" localSheetId="3">#REF!</definedName>
    <definedName name="List_AmortTerm" localSheetId="5">#REF!</definedName>
    <definedName name="List_AmortTerm" localSheetId="9">#REF!</definedName>
    <definedName name="List_AmortTerm" localSheetId="15">#REF!</definedName>
    <definedName name="List_AmortTerm">#REF!</definedName>
    <definedName name="List_AmortType" localSheetId="13">#REF!</definedName>
    <definedName name="List_AmortType" localSheetId="0">#REF!</definedName>
    <definedName name="List_AmortType" localSheetId="3">#REF!</definedName>
    <definedName name="List_AmortType" localSheetId="5">#REF!</definedName>
    <definedName name="List_AmortType" localSheetId="9">#REF!</definedName>
    <definedName name="List_AmortType" localSheetId="15">#REF!</definedName>
    <definedName name="List_AmortType">#REF!</definedName>
    <definedName name="List_BankStmt" localSheetId="13">#REF!</definedName>
    <definedName name="List_BankStmt" localSheetId="0">#REF!</definedName>
    <definedName name="List_BankStmt" localSheetId="3">#REF!</definedName>
    <definedName name="List_BankStmt" localSheetId="5">#REF!</definedName>
    <definedName name="List_BankStmt" localSheetId="9">#REF!</definedName>
    <definedName name="List_BankStmt" localSheetId="15">#REF!</definedName>
    <definedName name="List_BankStmt">#REF!</definedName>
    <definedName name="List_CreditHistory" localSheetId="13">#REF!</definedName>
    <definedName name="List_CreditHistory" localSheetId="0">#REF!</definedName>
    <definedName name="List_CreditHistory" localSheetId="3">#REF!</definedName>
    <definedName name="List_CreditHistory" localSheetId="5">#REF!</definedName>
    <definedName name="List_CreditHistory" localSheetId="9">#REF!</definedName>
    <definedName name="List_CreditHistory" localSheetId="15">#REF!</definedName>
    <definedName name="List_CreditHistory">#REF!</definedName>
    <definedName name="List_DocType" localSheetId="13">#REF!</definedName>
    <definedName name="List_DocType" localSheetId="0">#REF!</definedName>
    <definedName name="List_DocType" localSheetId="3">#REF!</definedName>
    <definedName name="List_DocType" localSheetId="5">#REF!</definedName>
    <definedName name="List_DocType" localSheetId="9">#REF!</definedName>
    <definedName name="List_DocType" localSheetId="15">#REF!</definedName>
    <definedName name="List_DocType">#REF!</definedName>
    <definedName name="List_HousingHistory" localSheetId="13">#REF!</definedName>
    <definedName name="List_HousingHistory" localSheetId="0">#REF!</definedName>
    <definedName name="List_HousingHistory" localSheetId="3">#REF!</definedName>
    <definedName name="List_HousingHistory" localSheetId="5">#REF!</definedName>
    <definedName name="List_HousingHistory" localSheetId="9">#REF!</definedName>
    <definedName name="List_HousingHistory" localSheetId="15">#REF!</definedName>
    <definedName name="List_HousingHistory">#REF!</definedName>
    <definedName name="List_LockTerm" localSheetId="13">#REF!</definedName>
    <definedName name="List_LockTerm" localSheetId="0">#REF!</definedName>
    <definedName name="List_LockTerm" localSheetId="3">#REF!</definedName>
    <definedName name="List_LockTerm" localSheetId="5">#REF!</definedName>
    <definedName name="List_LockTerm" localSheetId="9">#REF!</definedName>
    <definedName name="List_LockTerm" localSheetId="15">#REF!</definedName>
    <definedName name="List_LockTerm">#REF!</definedName>
    <definedName name="List_Occupancy" localSheetId="13">#REF!</definedName>
    <definedName name="List_Occupancy" localSheetId="0">#REF!</definedName>
    <definedName name="List_Occupancy" localSheetId="3">#REF!</definedName>
    <definedName name="List_Occupancy" localSheetId="5">#REF!</definedName>
    <definedName name="List_Occupancy" localSheetId="9">#REF!</definedName>
    <definedName name="List_Occupancy" localSheetId="15">#REF!</definedName>
    <definedName name="List_Occupancy">#REF!</definedName>
    <definedName name="List_Payment" localSheetId="13">#REF!</definedName>
    <definedName name="List_Payment" localSheetId="0">#REF!</definedName>
    <definedName name="List_Payment" localSheetId="3">#REF!</definedName>
    <definedName name="List_Payment" localSheetId="5">#REF!</definedName>
    <definedName name="List_Payment" localSheetId="9">#REF!</definedName>
    <definedName name="List_Payment" localSheetId="15">#REF!</definedName>
    <definedName name="List_Payment">#REF!</definedName>
    <definedName name="List_PrepayPenalty" localSheetId="13">#REF!</definedName>
    <definedName name="List_PrepayPenalty" localSheetId="0">#REF!</definedName>
    <definedName name="List_PrepayPenalty" localSheetId="3">#REF!</definedName>
    <definedName name="List_PrepayPenalty" localSheetId="5">#REF!</definedName>
    <definedName name="List_PrepayPenalty" localSheetId="9">#REF!</definedName>
    <definedName name="List_PrepayPenalty" localSheetId="15">#REF!</definedName>
    <definedName name="List_PrepayPenalty">#REF!</definedName>
    <definedName name="List_Product" localSheetId="13">#REF!</definedName>
    <definedName name="List_Product" localSheetId="0">#REF!</definedName>
    <definedName name="List_Product" localSheetId="3">#REF!</definedName>
    <definedName name="List_Product" localSheetId="5">#REF!</definedName>
    <definedName name="List_Product" localSheetId="9">#REF!</definedName>
    <definedName name="List_Product" localSheetId="15">#REF!</definedName>
    <definedName name="List_Product">#REF!</definedName>
    <definedName name="List_PropertyType" localSheetId="13">#REF!</definedName>
    <definedName name="List_PropertyType" localSheetId="0">#REF!</definedName>
    <definedName name="List_PropertyType" localSheetId="3">#REF!</definedName>
    <definedName name="List_PropertyType" localSheetId="5">#REF!</definedName>
    <definedName name="List_PropertyType" localSheetId="9">#REF!</definedName>
    <definedName name="List_PropertyType" localSheetId="15">#REF!</definedName>
    <definedName name="List_PropertyType">#REF!</definedName>
    <definedName name="List_Purpose" localSheetId="13">#REF!</definedName>
    <definedName name="List_Purpose" localSheetId="0">#REF!</definedName>
    <definedName name="List_Purpose" localSheetId="3">#REF!</definedName>
    <definedName name="List_Purpose" localSheetId="5">#REF!</definedName>
    <definedName name="List_Purpose" localSheetId="9">#REF!</definedName>
    <definedName name="List_Purpose" localSheetId="15">#REF!</definedName>
    <definedName name="List_Purpose">#REF!</definedName>
    <definedName name="List_Servicing" localSheetId="13">#REF!</definedName>
    <definedName name="List_Servicing" localSheetId="0">#REF!</definedName>
    <definedName name="List_Servicing" localSheetId="3">#REF!</definedName>
    <definedName name="List_Servicing" localSheetId="5">#REF!</definedName>
    <definedName name="List_Servicing" localSheetId="9">#REF!</definedName>
    <definedName name="List_Servicing" localSheetId="15">#REF!</definedName>
    <definedName name="List_Servicing">#REF!</definedName>
    <definedName name="List_State" localSheetId="13">#REF!</definedName>
    <definedName name="List_State" localSheetId="0">#REF!</definedName>
    <definedName name="List_State" localSheetId="3">#REF!</definedName>
    <definedName name="List_State" localSheetId="5">#REF!</definedName>
    <definedName name="List_State" localSheetId="9">#REF!</definedName>
    <definedName name="List_State" localSheetId="15">#REF!</definedName>
    <definedName name="List_State">#REF!</definedName>
    <definedName name="NearA" localSheetId="13">#REF!</definedName>
    <definedName name="NearA" localSheetId="0">#REF!</definedName>
    <definedName name="NearA" localSheetId="3">#REF!</definedName>
    <definedName name="NearA" localSheetId="5">#REF!</definedName>
    <definedName name="NearA" localSheetId="9">#REF!</definedName>
    <definedName name="NearA" localSheetId="15">#REF!</definedName>
    <definedName name="NearA">#REF!</definedName>
    <definedName name="NearAp" localSheetId="13">#REF!</definedName>
    <definedName name="NearAp" localSheetId="0">#REF!</definedName>
    <definedName name="NearAp" localSheetId="3">#REF!</definedName>
    <definedName name="NearAp" localSheetId="5">#REF!</definedName>
    <definedName name="NearAp" localSheetId="9">#REF!</definedName>
    <definedName name="NearAp" localSheetId="15">#REF!</definedName>
    <definedName name="NearAp">#REF!</definedName>
    <definedName name="NonAm" localSheetId="13">#REF!</definedName>
    <definedName name="NonAm" localSheetId="0">#REF!</definedName>
    <definedName name="NonAm" localSheetId="3">#REF!</definedName>
    <definedName name="NonAm" localSheetId="5">#REF!</definedName>
    <definedName name="NonAm" localSheetId="9">#REF!</definedName>
    <definedName name="NonAm" localSheetId="15">#REF!</definedName>
    <definedName name="NonAm">#REF!</definedName>
    <definedName name="NonB" localSheetId="13">#REF!</definedName>
    <definedName name="NonB" localSheetId="0">#REF!</definedName>
    <definedName name="NonB" localSheetId="3">#REF!</definedName>
    <definedName name="NonB" localSheetId="5">#REF!</definedName>
    <definedName name="NonB" localSheetId="9">#REF!</definedName>
    <definedName name="NonB" localSheetId="15">#REF!</definedName>
    <definedName name="NonB">#REF!</definedName>
    <definedName name="NonBp">#REF!</definedName>
    <definedName name="NonRHE">#REF!</definedName>
    <definedName name="_xlnm.Print_Area" localSheetId="10">'2nd+'!$A$1:$Q$58</definedName>
    <definedName name="_xlnm.Print_Area" localSheetId="12">'2ndNOO'!$A$1:$O$67</definedName>
    <definedName name="_xlnm.Print_Area" localSheetId="11">'2ndOO'!$A$1:$O$67</definedName>
    <definedName name="_xlnm.Print_Area" localSheetId="13">'Cover ITIN'!$A$1:$P$77</definedName>
    <definedName name="_xlnm.Print_Area" localSheetId="0">'Cover Noni'!$A$1:$P$77</definedName>
    <definedName name="_xlnm.Print_Area" localSheetId="3">'Cover Noni58'!$A$1:$P$77</definedName>
    <definedName name="_xlnm.Print_Area" localSheetId="5">'Cover NONQM'!$A$1:$P$77</definedName>
    <definedName name="_xlnm.Print_Area" localSheetId="9">'Cover the2nd'!$A$1:$P$77</definedName>
    <definedName name="_xlnm.Print_Area" localSheetId="15">'Cover theBlanket'!$A$1:$P$77</definedName>
    <definedName name="_xlnm.Print_Area" localSheetId="14">ITIN!$A$1:$R$39</definedName>
    <definedName name="_xlnm.Print_Area" localSheetId="2">NONI!$A$1:$M$93</definedName>
    <definedName name="_xlnm.Print_Area" localSheetId="1">'NONI+'!$A$1:$M$78</definedName>
    <definedName name="_xlnm.Print_Area" localSheetId="4">NONI58!$A$1:$J$73</definedName>
    <definedName name="_xlnm.Print_Area" localSheetId="8">NQHEM!$A$1:$V$77</definedName>
    <definedName name="_xlnm.Print_Area" localSheetId="7">'NQHEM+'!$A$1:$V$75</definedName>
    <definedName name="_xlnm.Print_Area" localSheetId="16">theBlanket!$A$1:$J$73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9" l="1"/>
  <c r="M27" i="9"/>
  <c r="M26" i="9"/>
  <c r="M25" i="9"/>
  <c r="M24" i="9"/>
  <c r="M23" i="9"/>
  <c r="M22" i="9"/>
  <c r="M21" i="9"/>
  <c r="M20" i="9"/>
  <c r="M19" i="9"/>
  <c r="M18" i="9"/>
  <c r="M17" i="9"/>
  <c r="M16" i="9"/>
  <c r="M24" i="18"/>
  <c r="M23" i="18"/>
  <c r="M22" i="18"/>
  <c r="M21" i="18"/>
  <c r="M20" i="18"/>
  <c r="M19" i="18"/>
  <c r="M18" i="18"/>
  <c r="M17" i="18"/>
  <c r="M16" i="18"/>
  <c r="M15" i="18"/>
  <c r="J43" i="18" l="1"/>
  <c r="J42" i="18"/>
  <c r="M29" i="9" l="1"/>
  <c r="O33" i="2" l="1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A5" i="2" s="1"/>
  <c r="F5" i="2" l="1"/>
  <c r="C5" i="2"/>
  <c r="D5" i="2"/>
  <c r="V31" i="3"/>
  <c r="V30" i="1"/>
  <c r="V29" i="8"/>
  <c r="H9" i="23"/>
  <c r="U26" i="17"/>
  <c r="AI3" i="2" l="1"/>
  <c r="AH3" i="2"/>
  <c r="AE3" i="2" l="1"/>
  <c r="AD3" i="2"/>
  <c r="V28" i="3" l="1"/>
  <c r="V27" i="3"/>
  <c r="V26" i="3"/>
  <c r="V25" i="3"/>
  <c r="V24" i="3"/>
  <c r="V23" i="3"/>
  <c r="V22" i="3"/>
  <c r="V21" i="3"/>
  <c r="V30" i="3"/>
  <c r="AZ2" i="2" l="1"/>
  <c r="AY2" i="2"/>
  <c r="AX2" i="2"/>
  <c r="AW2" i="2"/>
  <c r="AV2" i="2"/>
  <c r="U18" i="17" l="1"/>
  <c r="U16" i="17"/>
  <c r="U25" i="17"/>
  <c r="U24" i="17"/>
  <c r="U23" i="17"/>
  <c r="U22" i="17"/>
  <c r="U21" i="17"/>
  <c r="U19" i="17"/>
  <c r="U17" i="17"/>
  <c r="U20" i="17"/>
  <c r="CH5" i="2" l="1"/>
  <c r="CG5" i="2"/>
  <c r="CB3" i="2"/>
  <c r="BX3" i="2"/>
  <c r="BT3" i="2"/>
  <c r="M20" i="22" l="1"/>
  <c r="M24" i="22"/>
  <c r="M23" i="22"/>
  <c r="M22" i="22"/>
  <c r="M19" i="22"/>
  <c r="M18" i="22"/>
  <c r="M17" i="22"/>
  <c r="M16" i="22"/>
  <c r="M21" i="22"/>
  <c r="M15" i="22"/>
  <c r="CM31" i="2"/>
  <c r="CM30" i="2"/>
  <c r="CM29" i="2"/>
  <c r="CM28" i="2"/>
  <c r="CM27" i="2"/>
  <c r="CM26" i="2"/>
  <c r="CM25" i="2"/>
  <c r="CM24" i="2"/>
  <c r="CM23" i="2"/>
  <c r="CM22" i="2"/>
  <c r="CM21" i="2"/>
  <c r="CM20" i="2"/>
  <c r="CM19" i="2"/>
  <c r="CM18" i="2"/>
  <c r="CM17" i="2"/>
  <c r="CM16" i="2"/>
  <c r="CM15" i="2"/>
  <c r="CM14" i="2"/>
  <c r="CM13" i="2"/>
  <c r="CM12" i="2"/>
  <c r="CM11" i="2"/>
  <c r="CM10" i="2"/>
  <c r="CM9" i="2"/>
  <c r="CM8" i="2"/>
  <c r="CM7" i="2"/>
  <c r="CM6" i="2"/>
  <c r="CM5" i="2"/>
  <c r="CM4" i="2"/>
  <c r="CM3" i="2"/>
  <c r="CL4" i="2"/>
  <c r="CL5" i="2"/>
  <c r="CL6" i="2"/>
  <c r="CL7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" i="2"/>
  <c r="CK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K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CK5" i="2"/>
  <c r="CK4" i="2"/>
  <c r="CK3" i="2"/>
  <c r="CJ31" i="2"/>
  <c r="CJ30" i="2"/>
  <c r="CJ29" i="2"/>
  <c r="CJ28" i="2"/>
  <c r="CJ27" i="2"/>
  <c r="CJ26" i="2"/>
  <c r="CJ25" i="2"/>
  <c r="CJ24" i="2"/>
  <c r="CJ23" i="2"/>
  <c r="CJ22" i="2"/>
  <c r="CJ21" i="2"/>
  <c r="CJ20" i="2"/>
  <c r="CJ19" i="2"/>
  <c r="CJ18" i="2"/>
  <c r="CJ17" i="2"/>
  <c r="CJ16" i="2"/>
  <c r="CJ15" i="2"/>
  <c r="CJ14" i="2"/>
  <c r="CJ13" i="2"/>
  <c r="CJ12" i="2"/>
  <c r="CJ11" i="2"/>
  <c r="CJ10" i="2"/>
  <c r="CJ9" i="2"/>
  <c r="CJ8" i="2"/>
  <c r="CJ7" i="2"/>
  <c r="CJ6" i="2"/>
  <c r="CJ5" i="2"/>
  <c r="CJ4" i="2"/>
  <c r="CJ3" i="2"/>
  <c r="M25" i="22"/>
  <c r="M14" i="22"/>
  <c r="M26" i="22" l="1"/>
  <c r="M12" i="22" l="1"/>
  <c r="M28" i="22" s="1"/>
  <c r="BW43" i="2" l="1"/>
  <c r="BW42" i="2"/>
  <c r="BW41" i="2"/>
  <c r="BW40" i="2"/>
  <c r="BW39" i="2"/>
  <c r="BW38" i="2"/>
  <c r="BW37" i="2"/>
  <c r="BW36" i="2"/>
  <c r="BW35" i="2"/>
  <c r="BW34" i="2"/>
  <c r="BW33" i="2"/>
  <c r="BW32" i="2"/>
  <c r="BW31" i="2"/>
  <c r="BW30" i="2"/>
  <c r="BW29" i="2"/>
  <c r="BW28" i="2"/>
  <c r="BW27" i="2"/>
  <c r="BW26" i="2"/>
  <c r="BW25" i="2"/>
  <c r="BW24" i="2"/>
  <c r="BW23" i="2"/>
  <c r="BW22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" i="2"/>
  <c r="BW7" i="2"/>
  <c r="BW6" i="2"/>
  <c r="BW5" i="2"/>
  <c r="BW4" i="2"/>
  <c r="BW3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S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S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S5" i="2"/>
  <c r="BS4" i="2"/>
  <c r="BS3" i="2"/>
  <c r="AS14" i="2"/>
  <c r="AS13" i="2"/>
  <c r="AS12" i="2"/>
  <c r="AS11" i="2"/>
  <c r="AS10" i="2"/>
  <c r="AS9" i="2"/>
  <c r="T33" i="2"/>
  <c r="S33" i="2"/>
  <c r="R33" i="2"/>
  <c r="Q33" i="2"/>
  <c r="P33" i="2"/>
  <c r="T32" i="2"/>
  <c r="S32" i="2"/>
  <c r="R32" i="2"/>
  <c r="Q32" i="2"/>
  <c r="P32" i="2"/>
  <c r="T31" i="2"/>
  <c r="S31" i="2"/>
  <c r="R31" i="2"/>
  <c r="Q31" i="2"/>
  <c r="P31" i="2"/>
  <c r="T30" i="2"/>
  <c r="S30" i="2"/>
  <c r="R30" i="2"/>
  <c r="Q30" i="2"/>
  <c r="P30" i="2"/>
  <c r="T29" i="2"/>
  <c r="S29" i="2"/>
  <c r="R29" i="2"/>
  <c r="Q29" i="2"/>
  <c r="P29" i="2"/>
  <c r="T28" i="2"/>
  <c r="S28" i="2"/>
  <c r="R28" i="2"/>
  <c r="Q28" i="2"/>
  <c r="P28" i="2"/>
  <c r="T27" i="2"/>
  <c r="S27" i="2"/>
  <c r="R27" i="2"/>
  <c r="Q27" i="2"/>
  <c r="P27" i="2"/>
  <c r="T26" i="2"/>
  <c r="S26" i="2"/>
  <c r="R26" i="2"/>
  <c r="Q26" i="2"/>
  <c r="P26" i="2"/>
  <c r="T25" i="2"/>
  <c r="S25" i="2"/>
  <c r="R25" i="2"/>
  <c r="Q25" i="2"/>
  <c r="P25" i="2"/>
  <c r="T24" i="2"/>
  <c r="S24" i="2"/>
  <c r="R24" i="2"/>
  <c r="Q24" i="2"/>
  <c r="P24" i="2"/>
  <c r="T23" i="2"/>
  <c r="S23" i="2"/>
  <c r="R23" i="2"/>
  <c r="Q23" i="2"/>
  <c r="P23" i="2"/>
  <c r="T22" i="2"/>
  <c r="S22" i="2"/>
  <c r="R22" i="2"/>
  <c r="Q22" i="2"/>
  <c r="P22" i="2"/>
  <c r="T21" i="2"/>
  <c r="S21" i="2"/>
  <c r="R21" i="2"/>
  <c r="Q21" i="2"/>
  <c r="P21" i="2"/>
  <c r="T20" i="2"/>
  <c r="S20" i="2"/>
  <c r="R20" i="2"/>
  <c r="Q20" i="2"/>
  <c r="P20" i="2"/>
  <c r="T19" i="2"/>
  <c r="S19" i="2"/>
  <c r="R19" i="2"/>
  <c r="Q19" i="2"/>
  <c r="P19" i="2"/>
  <c r="T18" i="2"/>
  <c r="S18" i="2"/>
  <c r="R18" i="2"/>
  <c r="Q18" i="2"/>
  <c r="P18" i="2"/>
  <c r="T17" i="2"/>
  <c r="S17" i="2"/>
  <c r="R17" i="2"/>
  <c r="Q17" i="2"/>
  <c r="P17" i="2"/>
  <c r="T16" i="2"/>
  <c r="S16" i="2"/>
  <c r="R16" i="2"/>
  <c r="Q16" i="2"/>
  <c r="P16" i="2"/>
  <c r="T15" i="2"/>
  <c r="S15" i="2"/>
  <c r="R15" i="2"/>
  <c r="Q15" i="2"/>
  <c r="P15" i="2"/>
  <c r="T14" i="2"/>
  <c r="S14" i="2"/>
  <c r="R14" i="2"/>
  <c r="Q14" i="2"/>
  <c r="P14" i="2"/>
  <c r="T13" i="2"/>
  <c r="S13" i="2"/>
  <c r="R13" i="2"/>
  <c r="Q13" i="2"/>
  <c r="P13" i="2"/>
  <c r="T12" i="2"/>
  <c r="S12" i="2"/>
  <c r="R12" i="2"/>
  <c r="Q12" i="2"/>
  <c r="P12" i="2"/>
  <c r="T11" i="2"/>
  <c r="S11" i="2"/>
  <c r="R11" i="2"/>
  <c r="Q11" i="2"/>
  <c r="P11" i="2"/>
  <c r="T10" i="2"/>
  <c r="S10" i="2"/>
  <c r="R10" i="2"/>
  <c r="Q10" i="2"/>
  <c r="P10" i="2"/>
  <c r="T9" i="2"/>
  <c r="S9" i="2"/>
  <c r="R9" i="2"/>
  <c r="Q9" i="2"/>
  <c r="P9" i="2"/>
  <c r="T8" i="2"/>
  <c r="S8" i="2"/>
  <c r="R8" i="2"/>
  <c r="Q8" i="2"/>
  <c r="P8" i="2"/>
  <c r="T7" i="2"/>
  <c r="S7" i="2"/>
  <c r="R7" i="2"/>
  <c r="Q7" i="2"/>
  <c r="P7" i="2"/>
  <c r="T6" i="2"/>
  <c r="S6" i="2"/>
  <c r="R6" i="2"/>
  <c r="Q6" i="2"/>
  <c r="P6" i="2"/>
  <c r="T5" i="2"/>
  <c r="S5" i="2"/>
  <c r="R5" i="2"/>
  <c r="Q5" i="2"/>
  <c r="P5" i="2"/>
  <c r="CA49" i="2"/>
  <c r="CA48" i="2"/>
  <c r="CA47" i="2"/>
  <c r="CA46" i="2"/>
  <c r="CA45" i="2"/>
  <c r="CA44" i="2"/>
  <c r="CA43" i="2"/>
  <c r="CA42" i="2"/>
  <c r="CA41" i="2"/>
  <c r="CA40" i="2"/>
  <c r="CA39" i="2"/>
  <c r="CA38" i="2"/>
  <c r="CA37" i="2"/>
  <c r="CA36" i="2"/>
  <c r="CA35" i="2"/>
  <c r="CA34" i="2"/>
  <c r="CA33" i="2"/>
  <c r="CA32" i="2"/>
  <c r="CA31" i="2"/>
  <c r="CA30" i="2"/>
  <c r="CA29" i="2"/>
  <c r="CA28" i="2"/>
  <c r="CA27" i="2"/>
  <c r="CA26" i="2"/>
  <c r="CA25" i="2"/>
  <c r="CA24" i="2"/>
  <c r="CA23" i="2"/>
  <c r="CA22" i="2"/>
  <c r="CA21" i="2"/>
  <c r="CA20" i="2"/>
  <c r="CA19" i="2"/>
  <c r="CA18" i="2"/>
  <c r="CA17" i="2"/>
  <c r="CA16" i="2"/>
  <c r="CA15" i="2"/>
  <c r="CA14" i="2"/>
  <c r="CA13" i="2"/>
  <c r="CA12" i="2"/>
  <c r="CA11" i="2"/>
  <c r="CA10" i="2"/>
  <c r="CA9" i="2"/>
  <c r="CA8" i="2"/>
  <c r="CA7" i="2"/>
  <c r="CA6" i="2"/>
  <c r="CA5" i="2"/>
  <c r="CA4" i="2"/>
  <c r="CA3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3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K3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AU2" i="2"/>
  <c r="AM3" i="2" l="1"/>
  <c r="AO3" i="2" s="1"/>
  <c r="AL3" i="2"/>
  <c r="AN3" i="2" s="1"/>
  <c r="AS28" i="2" l="1"/>
  <c r="AS27" i="2"/>
  <c r="BH16" i="2" l="1"/>
  <c r="BH17" i="2" s="1"/>
  <c r="BH18" i="2" s="1"/>
  <c r="BG16" i="2"/>
  <c r="BG17" i="2" s="1"/>
  <c r="BG18" i="2" s="1"/>
  <c r="BF16" i="2"/>
  <c r="BF17" i="2" s="1"/>
  <c r="BF18" i="2" s="1"/>
  <c r="BE16" i="2"/>
  <c r="BE17" i="2" s="1"/>
  <c r="BE18" i="2" s="1"/>
  <c r="V29" i="3"/>
  <c r="V27" i="8"/>
  <c r="V28" i="1"/>
  <c r="M23" i="5" l="1"/>
  <c r="M22" i="5"/>
  <c r="M21" i="5"/>
  <c r="M20" i="5"/>
  <c r="M19" i="5"/>
  <c r="M18" i="5"/>
  <c r="M17" i="5"/>
  <c r="M16" i="5"/>
  <c r="M15" i="5"/>
  <c r="BH13" i="2" l="1"/>
  <c r="BH14" i="2" s="1"/>
  <c r="BG13" i="2"/>
  <c r="BG14" i="2" s="1"/>
  <c r="BF13" i="2"/>
  <c r="BF14" i="2" s="1"/>
  <c r="BE13" i="2"/>
  <c r="BE14" i="2" s="1"/>
  <c r="T19" i="12" l="1"/>
  <c r="R20" i="20" l="1"/>
  <c r="R12" i="20"/>
  <c r="R19" i="20"/>
  <c r="R18" i="20"/>
  <c r="R17" i="20"/>
  <c r="R16" i="20"/>
  <c r="R15" i="20"/>
  <c r="R14" i="20"/>
  <c r="R13" i="20"/>
  <c r="R21" i="20" l="1"/>
  <c r="R10" i="20"/>
  <c r="BH7" i="2"/>
  <c r="BG7" i="2"/>
  <c r="BF7" i="2"/>
  <c r="BE7" i="2"/>
  <c r="R23" i="20" l="1"/>
  <c r="V21" i="1"/>
  <c r="T24" i="11" l="1"/>
  <c r="T23" i="11"/>
  <c r="T22" i="11"/>
  <c r="T21" i="11"/>
  <c r="T20" i="11"/>
  <c r="M25" i="18" l="1"/>
  <c r="AZ3" i="2" l="1"/>
  <c r="AZ4" i="2" s="1"/>
  <c r="AZ5" i="2" s="1"/>
  <c r="AZ6" i="2" s="1"/>
  <c r="AZ7" i="2" s="1"/>
  <c r="AZ8" i="2" s="1"/>
  <c r="AZ9" i="2" s="1"/>
  <c r="AZ10" i="2" s="1"/>
  <c r="AZ11" i="2" s="1"/>
  <c r="AZ12" i="2" s="1"/>
  <c r="AZ13" i="2" s="1"/>
  <c r="AZ14" i="2" s="1"/>
  <c r="AZ15" i="2" s="1"/>
  <c r="AZ16" i="2" s="1"/>
  <c r="AZ17" i="2" s="1"/>
  <c r="AZ18" i="2" s="1"/>
  <c r="AZ19" i="2" s="1"/>
  <c r="AZ20" i="2" s="1"/>
  <c r="AZ21" i="2" s="1"/>
  <c r="AZ22" i="2" s="1"/>
  <c r="AZ23" i="2" s="1"/>
  <c r="AZ24" i="2" s="1"/>
  <c r="AZ25" i="2" s="1"/>
  <c r="AZ26" i="2" s="1"/>
  <c r="AZ27" i="2" s="1"/>
  <c r="AZ28" i="2" s="1"/>
  <c r="AZ29" i="2" s="1"/>
  <c r="AZ30" i="2" s="1"/>
  <c r="AY3" i="2"/>
  <c r="AY4" i="2" s="1"/>
  <c r="AY5" i="2" s="1"/>
  <c r="AY6" i="2" s="1"/>
  <c r="AY7" i="2" s="1"/>
  <c r="AY8" i="2" s="1"/>
  <c r="AY9" i="2" s="1"/>
  <c r="AY10" i="2" s="1"/>
  <c r="AY11" i="2" s="1"/>
  <c r="AY12" i="2" s="1"/>
  <c r="AY13" i="2" s="1"/>
  <c r="AY14" i="2" s="1"/>
  <c r="AY15" i="2" s="1"/>
  <c r="AY16" i="2" s="1"/>
  <c r="AY17" i="2" s="1"/>
  <c r="AY18" i="2" s="1"/>
  <c r="AY19" i="2" s="1"/>
  <c r="AY20" i="2" s="1"/>
  <c r="AY21" i="2" s="1"/>
  <c r="AY22" i="2" s="1"/>
  <c r="AY23" i="2" s="1"/>
  <c r="AY24" i="2" s="1"/>
  <c r="AY25" i="2" s="1"/>
  <c r="AY26" i="2" s="1"/>
  <c r="AY27" i="2" s="1"/>
  <c r="AY28" i="2" s="1"/>
  <c r="AY29" i="2" s="1"/>
  <c r="AY30" i="2" s="1"/>
  <c r="AX3" i="2"/>
  <c r="AX4" i="2" s="1"/>
  <c r="AX5" i="2" s="1"/>
  <c r="AX6" i="2" s="1"/>
  <c r="AX7" i="2" s="1"/>
  <c r="AX8" i="2" s="1"/>
  <c r="AX9" i="2" s="1"/>
  <c r="AX10" i="2" s="1"/>
  <c r="AX11" i="2" s="1"/>
  <c r="AX12" i="2" s="1"/>
  <c r="AX13" i="2" s="1"/>
  <c r="AX14" i="2" s="1"/>
  <c r="AX15" i="2" s="1"/>
  <c r="AX16" i="2" s="1"/>
  <c r="AX17" i="2" s="1"/>
  <c r="AX18" i="2" s="1"/>
  <c r="AX19" i="2" s="1"/>
  <c r="AX20" i="2" s="1"/>
  <c r="AX21" i="2" s="1"/>
  <c r="AX22" i="2" s="1"/>
  <c r="AX23" i="2" s="1"/>
  <c r="AX24" i="2" s="1"/>
  <c r="AX25" i="2" s="1"/>
  <c r="AX26" i="2" s="1"/>
  <c r="AX27" i="2" s="1"/>
  <c r="AX28" i="2" s="1"/>
  <c r="AX29" i="2" s="1"/>
  <c r="AX30" i="2" s="1"/>
  <c r="AW3" i="2"/>
  <c r="AW4" i="2" s="1"/>
  <c r="AW5" i="2" s="1"/>
  <c r="AW6" i="2" s="1"/>
  <c r="AW7" i="2" s="1"/>
  <c r="AW8" i="2" s="1"/>
  <c r="AW9" i="2" s="1"/>
  <c r="AW10" i="2" s="1"/>
  <c r="AW11" i="2" s="1"/>
  <c r="AW12" i="2" s="1"/>
  <c r="AW13" i="2" s="1"/>
  <c r="AW14" i="2" s="1"/>
  <c r="AW15" i="2" s="1"/>
  <c r="AW16" i="2" s="1"/>
  <c r="AW17" i="2" s="1"/>
  <c r="AW18" i="2" s="1"/>
  <c r="AW19" i="2" s="1"/>
  <c r="AW20" i="2" s="1"/>
  <c r="AW21" i="2" s="1"/>
  <c r="AW22" i="2" s="1"/>
  <c r="AW23" i="2" s="1"/>
  <c r="AW24" i="2" s="1"/>
  <c r="AW25" i="2" s="1"/>
  <c r="AW26" i="2" s="1"/>
  <c r="AW27" i="2" s="1"/>
  <c r="AW28" i="2" s="1"/>
  <c r="AW29" i="2" s="1"/>
  <c r="AW30" i="2" s="1"/>
  <c r="AV3" i="2"/>
  <c r="AV4" i="2" s="1"/>
  <c r="AV5" i="2" s="1"/>
  <c r="AV6" i="2" s="1"/>
  <c r="AV7" i="2" s="1"/>
  <c r="AV8" i="2" s="1"/>
  <c r="AV9" i="2" s="1"/>
  <c r="AV10" i="2" s="1"/>
  <c r="AV11" i="2" s="1"/>
  <c r="AV12" i="2" s="1"/>
  <c r="AV13" i="2" s="1"/>
  <c r="AV14" i="2" s="1"/>
  <c r="AV15" i="2" s="1"/>
  <c r="AV16" i="2" s="1"/>
  <c r="AV17" i="2" s="1"/>
  <c r="AV18" i="2" s="1"/>
  <c r="AV19" i="2" s="1"/>
  <c r="AV20" i="2" s="1"/>
  <c r="AV21" i="2" s="1"/>
  <c r="AV22" i="2" s="1"/>
  <c r="AV23" i="2" s="1"/>
  <c r="AV24" i="2" s="1"/>
  <c r="AV25" i="2" s="1"/>
  <c r="AV26" i="2" s="1"/>
  <c r="AV27" i="2" s="1"/>
  <c r="AV28" i="2" s="1"/>
  <c r="AV29" i="2" s="1"/>
  <c r="AV30" i="2" s="1"/>
  <c r="CB4" i="2" l="1"/>
  <c r="CB5" i="2" s="1"/>
  <c r="CB6" i="2" s="1"/>
  <c r="CB7" i="2" s="1"/>
  <c r="CB8" i="2" s="1"/>
  <c r="CB9" i="2" s="1"/>
  <c r="CB10" i="2" s="1"/>
  <c r="CB11" i="2" s="1"/>
  <c r="CB12" i="2" s="1"/>
  <c r="CB13" i="2" s="1"/>
  <c r="CB14" i="2" s="1"/>
  <c r="CB15" i="2" s="1"/>
  <c r="CB16" i="2" s="1"/>
  <c r="CB17" i="2" s="1"/>
  <c r="CB18" i="2" s="1"/>
  <c r="CB19" i="2" s="1"/>
  <c r="CB20" i="2" s="1"/>
  <c r="CB21" i="2" s="1"/>
  <c r="CB22" i="2" s="1"/>
  <c r="CB23" i="2" s="1"/>
  <c r="CB24" i="2" s="1"/>
  <c r="CB25" i="2" s="1"/>
  <c r="CB26" i="2" s="1"/>
  <c r="CB27" i="2" s="1"/>
  <c r="CB28" i="2" s="1"/>
  <c r="U14" i="17" l="1"/>
  <c r="CB29" i="2"/>
  <c r="U27" i="17"/>
  <c r="U28" i="17" s="1"/>
  <c r="V20" i="8"/>
  <c r="U30" i="17" l="1"/>
  <c r="CB30" i="2"/>
  <c r="V30" i="8"/>
  <c r="V28" i="8"/>
  <c r="V26" i="8"/>
  <c r="V25" i="8"/>
  <c r="V24" i="8"/>
  <c r="V23" i="8"/>
  <c r="V22" i="8"/>
  <c r="V21" i="8"/>
  <c r="V19" i="8"/>
  <c r="V18" i="8"/>
  <c r="V17" i="8"/>
  <c r="V31" i="8" l="1"/>
  <c r="CB31" i="2"/>
  <c r="CB32" i="2" l="1"/>
  <c r="CB33" i="2" l="1"/>
  <c r="T17" i="11"/>
  <c r="CB34" i="2" l="1"/>
  <c r="T24" i="12"/>
  <c r="T23" i="12"/>
  <c r="T22" i="12"/>
  <c r="T21" i="12"/>
  <c r="T20" i="12"/>
  <c r="T18" i="12"/>
  <c r="T17" i="12"/>
  <c r="T16" i="12"/>
  <c r="T25" i="11"/>
  <c r="T19" i="11"/>
  <c r="T18" i="11"/>
  <c r="T16" i="11"/>
  <c r="T26" i="11" l="1"/>
  <c r="T25" i="12"/>
  <c r="CB35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D7" i="2" l="1"/>
  <c r="F7" i="2"/>
  <c r="C7" i="2"/>
  <c r="D11" i="2"/>
  <c r="F11" i="2"/>
  <c r="C11" i="2"/>
  <c r="D15" i="2"/>
  <c r="F15" i="2"/>
  <c r="C15" i="2"/>
  <c r="D19" i="2"/>
  <c r="F19" i="2"/>
  <c r="C19" i="2"/>
  <c r="D23" i="2"/>
  <c r="F23" i="2"/>
  <c r="C23" i="2"/>
  <c r="D27" i="2"/>
  <c r="F27" i="2"/>
  <c r="C27" i="2"/>
  <c r="D31" i="2"/>
  <c r="F31" i="2"/>
  <c r="C31" i="2"/>
  <c r="D8" i="2"/>
  <c r="F8" i="2"/>
  <c r="C8" i="2"/>
  <c r="F12" i="2"/>
  <c r="D12" i="2"/>
  <c r="C12" i="2"/>
  <c r="D16" i="2"/>
  <c r="C16" i="2"/>
  <c r="F16" i="2"/>
  <c r="D20" i="2"/>
  <c r="F20" i="2"/>
  <c r="C20" i="2"/>
  <c r="D24" i="2"/>
  <c r="F24" i="2"/>
  <c r="C24" i="2"/>
  <c r="C28" i="2"/>
  <c r="D28" i="2"/>
  <c r="F28" i="2"/>
  <c r="D32" i="2"/>
  <c r="F32" i="2"/>
  <c r="C32" i="2"/>
  <c r="D9" i="2"/>
  <c r="F9" i="2"/>
  <c r="C9" i="2"/>
  <c r="D13" i="2"/>
  <c r="F13" i="2"/>
  <c r="C13" i="2"/>
  <c r="D17" i="2"/>
  <c r="F17" i="2"/>
  <c r="C17" i="2"/>
  <c r="D21" i="2"/>
  <c r="F21" i="2"/>
  <c r="C21" i="2"/>
  <c r="D25" i="2"/>
  <c r="F25" i="2"/>
  <c r="C25" i="2"/>
  <c r="D29" i="2"/>
  <c r="F29" i="2"/>
  <c r="C29" i="2"/>
  <c r="D33" i="2"/>
  <c r="F33" i="2"/>
  <c r="C33" i="2"/>
  <c r="D6" i="2"/>
  <c r="F6" i="2"/>
  <c r="C6" i="2"/>
  <c r="D10" i="2"/>
  <c r="F10" i="2"/>
  <c r="C10" i="2"/>
  <c r="D14" i="2"/>
  <c r="F14" i="2"/>
  <c r="C14" i="2"/>
  <c r="D18" i="2"/>
  <c r="F18" i="2"/>
  <c r="C18" i="2"/>
  <c r="D22" i="2"/>
  <c r="F22" i="2"/>
  <c r="C22" i="2"/>
  <c r="D26" i="2"/>
  <c r="F26" i="2"/>
  <c r="C26" i="2"/>
  <c r="D30" i="2"/>
  <c r="F30" i="2"/>
  <c r="C30" i="2"/>
  <c r="CB36" i="2"/>
  <c r="CB37" i="2" l="1"/>
  <c r="M24" i="5"/>
  <c r="M14" i="5"/>
  <c r="V32" i="3"/>
  <c r="V20" i="3"/>
  <c r="V19" i="3"/>
  <c r="V18" i="3"/>
  <c r="V17" i="3"/>
  <c r="V31" i="1"/>
  <c r="V29" i="1"/>
  <c r="V27" i="1"/>
  <c r="V26" i="1"/>
  <c r="V25" i="1"/>
  <c r="V24" i="1"/>
  <c r="V23" i="1"/>
  <c r="V22" i="1"/>
  <c r="V20" i="1"/>
  <c r="V19" i="1"/>
  <c r="V18" i="1"/>
  <c r="V17" i="1"/>
  <c r="BX4" i="2"/>
  <c r="BX5" i="2" s="1"/>
  <c r="BX6" i="2" s="1"/>
  <c r="BX7" i="2" s="1"/>
  <c r="BX8" i="2" s="1"/>
  <c r="BX9" i="2" s="1"/>
  <c r="BX10" i="2" s="1"/>
  <c r="BX11" i="2" s="1"/>
  <c r="BX12" i="2" s="1"/>
  <c r="BX13" i="2" s="1"/>
  <c r="BX14" i="2" s="1"/>
  <c r="BX15" i="2" s="1"/>
  <c r="BX16" i="2" s="1"/>
  <c r="BX17" i="2" s="1"/>
  <c r="BX18" i="2" s="1"/>
  <c r="BX19" i="2" s="1"/>
  <c r="BX20" i="2" s="1"/>
  <c r="BX21" i="2" s="1"/>
  <c r="BX22" i="2" s="1"/>
  <c r="BX23" i="2" s="1"/>
  <c r="BX24" i="2" s="1"/>
  <c r="BX25" i="2" s="1"/>
  <c r="BX26" i="2" s="1"/>
  <c r="BX27" i="2" s="1"/>
  <c r="BX28" i="2" s="1"/>
  <c r="BX29" i="2" s="1"/>
  <c r="BX30" i="2" s="1"/>
  <c r="BX31" i="2" s="1"/>
  <c r="BX32" i="2" s="1"/>
  <c r="BX33" i="2" s="1"/>
  <c r="BX34" i="2" s="1"/>
  <c r="BX35" i="2" s="1"/>
  <c r="BX36" i="2" s="1"/>
  <c r="BX37" i="2" s="1"/>
  <c r="BX38" i="2" s="1"/>
  <c r="BX39" i="2" s="1"/>
  <c r="BX40" i="2" s="1"/>
  <c r="BX41" i="2" s="1"/>
  <c r="BX42" i="2" s="1"/>
  <c r="BX43" i="2" s="1"/>
  <c r="BT4" i="2"/>
  <c r="BT5" i="2" s="1"/>
  <c r="BT6" i="2" s="1"/>
  <c r="BT7" i="2" s="1"/>
  <c r="BT8" i="2" s="1"/>
  <c r="BT9" i="2" s="1"/>
  <c r="BT10" i="2" s="1"/>
  <c r="BT11" i="2" s="1"/>
  <c r="BT12" i="2" s="1"/>
  <c r="BT13" i="2" s="1"/>
  <c r="BT14" i="2" s="1"/>
  <c r="BT15" i="2" s="1"/>
  <c r="BT16" i="2" s="1"/>
  <c r="BT17" i="2" s="1"/>
  <c r="BT18" i="2" s="1"/>
  <c r="BT19" i="2" s="1"/>
  <c r="BT20" i="2" s="1"/>
  <c r="BT21" i="2" s="1"/>
  <c r="BT22" i="2" s="1"/>
  <c r="BT23" i="2" s="1"/>
  <c r="BT24" i="2" s="1"/>
  <c r="BT25" i="2" s="1"/>
  <c r="BT26" i="2" s="1"/>
  <c r="BT27" i="2" s="1"/>
  <c r="BT28" i="2" s="1"/>
  <c r="BT29" i="2" s="1"/>
  <c r="BT30" i="2" s="1"/>
  <c r="BT31" i="2" s="1"/>
  <c r="BT32" i="2" s="1"/>
  <c r="BT33" i="2" s="1"/>
  <c r="BT34" i="2" s="1"/>
  <c r="BT35" i="2" s="1"/>
  <c r="BT36" i="2" s="1"/>
  <c r="BT37" i="2" s="1"/>
  <c r="BT38" i="2" s="1"/>
  <c r="BT39" i="2" s="1"/>
  <c r="BT40" i="2" s="1"/>
  <c r="BT41" i="2" s="1"/>
  <c r="BT42" i="2" s="1"/>
  <c r="BT43" i="2" s="1"/>
  <c r="V33" i="3" l="1"/>
  <c r="V32" i="1"/>
  <c r="M25" i="5"/>
  <c r="CB38" i="2"/>
  <c r="CB39" i="2" l="1"/>
  <c r="T13" i="11"/>
  <c r="T28" i="11" s="1"/>
  <c r="T13" i="12"/>
  <c r="T27" i="12" s="1"/>
  <c r="M30" i="9"/>
  <c r="CB40" i="2" l="1"/>
  <c r="M15" i="9"/>
  <c r="CB41" i="2" l="1"/>
  <c r="M14" i="9"/>
  <c r="M31" i="9" s="1"/>
  <c r="CB42" i="2" l="1"/>
  <c r="M14" i="18"/>
  <c r="M26" i="18" s="1"/>
  <c r="M12" i="18"/>
  <c r="M12" i="9"/>
  <c r="BQ8" i="2"/>
  <c r="BQ7" i="2"/>
  <c r="BQ6" i="2"/>
  <c r="BQ5" i="2"/>
  <c r="BQ4" i="2"/>
  <c r="BQ3" i="2"/>
  <c r="AU3" i="2"/>
  <c r="M33" i="9" l="1"/>
  <c r="M28" i="18"/>
  <c r="CB43" i="2"/>
  <c r="AU4" i="2"/>
  <c r="CB44" i="2" l="1"/>
  <c r="AU5" i="2"/>
  <c r="CB45" i="2" l="1"/>
  <c r="AU6" i="2"/>
  <c r="CB46" i="2" l="1"/>
  <c r="AU7" i="2"/>
  <c r="CB47" i="2" l="1"/>
  <c r="AU8" i="2"/>
  <c r="AE4" i="2"/>
  <c r="AD4" i="2"/>
  <c r="AL4" i="2" s="1"/>
  <c r="AI4" i="2"/>
  <c r="AH4" i="2"/>
  <c r="AM4" i="2" l="1"/>
  <c r="AO4" i="2" s="1"/>
  <c r="AN4" i="2"/>
  <c r="CB48" i="2"/>
  <c r="AH5" i="2"/>
  <c r="AI5" i="2"/>
  <c r="AU9" i="2"/>
  <c r="AE5" i="2"/>
  <c r="AD5" i="2"/>
  <c r="AL5" i="2" s="1"/>
  <c r="AM5" i="2" l="1"/>
  <c r="AN5" i="2"/>
  <c r="AI6" i="2"/>
  <c r="AH6" i="2"/>
  <c r="AH7" i="2" s="1"/>
  <c r="CB49" i="2"/>
  <c r="AU10" i="2"/>
  <c r="AE6" i="2"/>
  <c r="AM6" i="2" s="1"/>
  <c r="AD6" i="2"/>
  <c r="AO5" i="2" l="1"/>
  <c r="AL6" i="2"/>
  <c r="AN6" i="2" s="1"/>
  <c r="AO6" i="2"/>
  <c r="AI7" i="2"/>
  <c r="AE7" i="2"/>
  <c r="AU11" i="2"/>
  <c r="AI8" i="2"/>
  <c r="AH8" i="2"/>
  <c r="AE8" i="2"/>
  <c r="AD7" i="2"/>
  <c r="AL7" i="2" l="1"/>
  <c r="AN7" i="2" s="1"/>
  <c r="AM8" i="2"/>
  <c r="AO8" i="2" s="1"/>
  <c r="AM7" i="2"/>
  <c r="AO7" i="2" s="1"/>
  <c r="AU12" i="2"/>
  <c r="AI9" i="2"/>
  <c r="AH9" i="2"/>
  <c r="AE9" i="2"/>
  <c r="AM9" i="2" s="1"/>
  <c r="AD8" i="2"/>
  <c r="AL8" i="2" l="1"/>
  <c r="AN8" i="2" s="1"/>
  <c r="AO9" i="2"/>
  <c r="AU13" i="2"/>
  <c r="AI10" i="2"/>
  <c r="AH10" i="2"/>
  <c r="AE10" i="2"/>
  <c r="AM10" i="2" s="1"/>
  <c r="AD9" i="2"/>
  <c r="AL9" i="2" l="1"/>
  <c r="AN9" i="2" s="1"/>
  <c r="AO10" i="2"/>
  <c r="AU14" i="2"/>
  <c r="AI11" i="2"/>
  <c r="AH11" i="2"/>
  <c r="AE11" i="2"/>
  <c r="AM11" i="2" s="1"/>
  <c r="AD10" i="2"/>
  <c r="AL10" i="2" l="1"/>
  <c r="AN10" i="2" s="1"/>
  <c r="AO11" i="2"/>
  <c r="AU15" i="2"/>
  <c r="AI12" i="2"/>
  <c r="AH12" i="2"/>
  <c r="AE12" i="2"/>
  <c r="AM12" i="2" s="1"/>
  <c r="AD11" i="2"/>
  <c r="AL11" i="2" l="1"/>
  <c r="AN11" i="2" s="1"/>
  <c r="AO12" i="2"/>
  <c r="AU16" i="2"/>
  <c r="AI13" i="2"/>
  <c r="AH13" i="2"/>
  <c r="AE13" i="2"/>
  <c r="AM13" i="2" s="1"/>
  <c r="AD12" i="2"/>
  <c r="AL12" i="2" l="1"/>
  <c r="AN12" i="2" s="1"/>
  <c r="AO13" i="2"/>
  <c r="AU17" i="2"/>
  <c r="AI14" i="2"/>
  <c r="AH14" i="2"/>
  <c r="AE14" i="2"/>
  <c r="AM14" i="2" s="1"/>
  <c r="AD13" i="2"/>
  <c r="AL13" i="2" l="1"/>
  <c r="AN13" i="2" s="1"/>
  <c r="AO14" i="2"/>
  <c r="V14" i="8"/>
  <c r="V33" i="8" s="1"/>
  <c r="AU18" i="2"/>
  <c r="AI15" i="2"/>
  <c r="AH15" i="2"/>
  <c r="AE15" i="2"/>
  <c r="AM15" i="2" s="1"/>
  <c r="AD14" i="2"/>
  <c r="AL14" i="2" l="1"/>
  <c r="AN14" i="2" s="1"/>
  <c r="AO15" i="2"/>
  <c r="AU19" i="2"/>
  <c r="AI16" i="2"/>
  <c r="AH16" i="2"/>
  <c r="AE16" i="2"/>
  <c r="AM16" i="2" s="1"/>
  <c r="AD15" i="2"/>
  <c r="AL15" i="2" l="1"/>
  <c r="AN15" i="2" s="1"/>
  <c r="AO16" i="2"/>
  <c r="V14" i="3"/>
  <c r="V35" i="3" s="1"/>
  <c r="AU20" i="2"/>
  <c r="AI17" i="2"/>
  <c r="AH17" i="2"/>
  <c r="AE17" i="2"/>
  <c r="AM17" i="2" s="1"/>
  <c r="AD16" i="2"/>
  <c r="AL16" i="2" l="1"/>
  <c r="AN16" i="2" s="1"/>
  <c r="AO17" i="2"/>
  <c r="AU21" i="2"/>
  <c r="AI18" i="2"/>
  <c r="AH18" i="2"/>
  <c r="AE18" i="2"/>
  <c r="AM18" i="2" s="1"/>
  <c r="AD17" i="2"/>
  <c r="AL17" i="2" l="1"/>
  <c r="AN17" i="2" s="1"/>
  <c r="AO18" i="2"/>
  <c r="AU22" i="2"/>
  <c r="AI19" i="2"/>
  <c r="AH19" i="2"/>
  <c r="AE19" i="2"/>
  <c r="AM19" i="2" s="1"/>
  <c r="AD18" i="2"/>
  <c r="AL18" i="2" l="1"/>
  <c r="AN18" i="2" s="1"/>
  <c r="AO19" i="2"/>
  <c r="V14" i="1"/>
  <c r="V34" i="1" s="1"/>
  <c r="AU23" i="2"/>
  <c r="AI20" i="2"/>
  <c r="AH20" i="2"/>
  <c r="AE20" i="2"/>
  <c r="AM20" i="2" s="1"/>
  <c r="AD19" i="2"/>
  <c r="AL19" i="2" l="1"/>
  <c r="AN19" i="2" s="1"/>
  <c r="AO20" i="2"/>
  <c r="AU24" i="2"/>
  <c r="AI21" i="2"/>
  <c r="AH21" i="2"/>
  <c r="AE21" i="2"/>
  <c r="AM21" i="2" s="1"/>
  <c r="AD20" i="2"/>
  <c r="AL20" i="2" l="1"/>
  <c r="AN20" i="2" s="1"/>
  <c r="AO21" i="2"/>
  <c r="AU25" i="2"/>
  <c r="AI22" i="2"/>
  <c r="AH22" i="2"/>
  <c r="AE22" i="2"/>
  <c r="AM22" i="2" s="1"/>
  <c r="AD21" i="2"/>
  <c r="AL21" i="2" l="1"/>
  <c r="AN21" i="2" s="1"/>
  <c r="AO22" i="2"/>
  <c r="AU26" i="2"/>
  <c r="AI23" i="2"/>
  <c r="AH23" i="2"/>
  <c r="AE23" i="2"/>
  <c r="AM23" i="2" s="1"/>
  <c r="AD22" i="2"/>
  <c r="AL22" i="2" l="1"/>
  <c r="AN22" i="2" s="1"/>
  <c r="AO23" i="2"/>
  <c r="AU27" i="2"/>
  <c r="AI24" i="2"/>
  <c r="AH24" i="2"/>
  <c r="AE24" i="2"/>
  <c r="AM24" i="2" s="1"/>
  <c r="AD23" i="2"/>
  <c r="AL23" i="2" l="1"/>
  <c r="AN23" i="2" s="1"/>
  <c r="AO24" i="2"/>
  <c r="AU28" i="2"/>
  <c r="AI25" i="2"/>
  <c r="AH25" i="2"/>
  <c r="AE25" i="2"/>
  <c r="AM25" i="2" s="1"/>
  <c r="AD24" i="2"/>
  <c r="AL24" i="2" l="1"/>
  <c r="AN24" i="2" s="1"/>
  <c r="AO25" i="2"/>
  <c r="AU29" i="2"/>
  <c r="AI26" i="2"/>
  <c r="AH26" i="2"/>
  <c r="AE26" i="2"/>
  <c r="AM26" i="2" s="1"/>
  <c r="AD25" i="2"/>
  <c r="AL25" i="2" l="1"/>
  <c r="AN25" i="2" s="1"/>
  <c r="AO26" i="2"/>
  <c r="AU30" i="2"/>
  <c r="AI27" i="2"/>
  <c r="AH27" i="2"/>
  <c r="AE27" i="2"/>
  <c r="AD26" i="2"/>
  <c r="AL26" i="2" l="1"/>
  <c r="AN26" i="2" s="1"/>
  <c r="AM27" i="2"/>
  <c r="AO27" i="2" s="1"/>
  <c r="M12" i="5"/>
  <c r="M27" i="5" s="1"/>
  <c r="AD27" i="2"/>
  <c r="AL27" i="2" l="1"/>
  <c r="AN27" i="2" s="1"/>
</calcChain>
</file>

<file path=xl/sharedStrings.xml><?xml version="1.0" encoding="utf-8"?>
<sst xmlns="http://schemas.openxmlformats.org/spreadsheetml/2006/main" count="2678" uniqueCount="566">
  <si>
    <t xml:space="preserve">NMLS # 133519 </t>
  </si>
  <si>
    <t>MAX PRICE AND LOCK TERM</t>
  </si>
  <si>
    <t>Note Rate</t>
  </si>
  <si>
    <t>Full Doc</t>
  </si>
  <si>
    <t>Alt Doc</t>
  </si>
  <si>
    <t>Max Price</t>
  </si>
  <si>
    <t>36 Months</t>
  </si>
  <si>
    <t>15 Lock Period</t>
  </si>
  <si>
    <t>24 Months</t>
  </si>
  <si>
    <t>30 Lock Period</t>
  </si>
  <si>
    <t>12 Months</t>
  </si>
  <si>
    <t>0 Months</t>
  </si>
  <si>
    <t>7/6 ARM</t>
  </si>
  <si>
    <t>NA</t>
  </si>
  <si>
    <t>&lt;=50.00</t>
  </si>
  <si>
    <t>50.01-55.00</t>
  </si>
  <si>
    <t>55.01-60.00</t>
  </si>
  <si>
    <t>60.01-65.00</t>
  </si>
  <si>
    <t>65.01-70.00</t>
  </si>
  <si>
    <t>70.01-75.00</t>
  </si>
  <si>
    <t>75.01-80.00</t>
  </si>
  <si>
    <t>80.01-85.00</t>
  </si>
  <si>
    <t>85.01-90.00</t>
  </si>
  <si>
    <t>740-759</t>
  </si>
  <si>
    <t>720-739</t>
  </si>
  <si>
    <t>700-719</t>
  </si>
  <si>
    <t>680-699</t>
  </si>
  <si>
    <t>660-679</t>
  </si>
  <si>
    <t>2nd Home</t>
  </si>
  <si>
    <t>ARM Notes</t>
  </si>
  <si>
    <t>ARM Index:  SOFR</t>
  </si>
  <si>
    <t>Floor Rate = Note Rate</t>
  </si>
  <si>
    <t>Extension Fees</t>
  </si>
  <si>
    <t>*2 total lock extensions allowed</t>
  </si>
  <si>
    <t>30 Yr Fix</t>
  </si>
  <si>
    <t>Coupon</t>
  </si>
  <si>
    <t>NQHEM+</t>
  </si>
  <si>
    <t>NQHEM</t>
  </si>
  <si>
    <t>760-779</t>
  </si>
  <si>
    <t>780+</t>
  </si>
  <si>
    <t>Bank Statement - 12/24 Months</t>
  </si>
  <si>
    <t>1099 - 12/24 Months</t>
  </si>
  <si>
    <t>Asset Utilization</t>
  </si>
  <si>
    <t xml:space="preserve">Alt Doc </t>
  </si>
  <si>
    <t xml:space="preserve">Additional </t>
  </si>
  <si>
    <t>Adjustments</t>
  </si>
  <si>
    <t>Bank Statement - 12 Months</t>
  </si>
  <si>
    <t>1099 - 12 Months</t>
  </si>
  <si>
    <t>DTI</t>
  </si>
  <si>
    <t>43.01%-50%</t>
  </si>
  <si>
    <t>&gt;50%</t>
  </si>
  <si>
    <t>&lt;=$250,000</t>
  </si>
  <si>
    <t>Loan Balance</t>
  </si>
  <si>
    <t>$250,001 - $750,000</t>
  </si>
  <si>
    <t>$750,001 - $1,000,000</t>
  </si>
  <si>
    <t>$1,000,001 - $1,500,000</t>
  </si>
  <si>
    <t>$1,500,001 - $2,000,000</t>
  </si>
  <si>
    <t>$2,000,001 - $2,500,000</t>
  </si>
  <si>
    <t>$2,500,001 - $3,000,000</t>
  </si>
  <si>
    <t>$3,000,001 - $3,500,000</t>
  </si>
  <si>
    <t>$3,500,001 - $4,000,000</t>
  </si>
  <si>
    <t>Purpose</t>
  </si>
  <si>
    <t>Purchase</t>
  </si>
  <si>
    <t>R/T Refi</t>
  </si>
  <si>
    <t>Cash-Out Refi</t>
  </si>
  <si>
    <t>Occupancy</t>
  </si>
  <si>
    <t>Investor</t>
  </si>
  <si>
    <t>Property Type</t>
  </si>
  <si>
    <t>Condo</t>
  </si>
  <si>
    <t>2-4 Unit</t>
  </si>
  <si>
    <t>Amortization</t>
  </si>
  <si>
    <t>Interest Only - 30 Year Term</t>
  </si>
  <si>
    <t>Interest Only - 40 Year Term</t>
  </si>
  <si>
    <t>Other</t>
  </si>
  <si>
    <t>Escrow Waiver</t>
  </si>
  <si>
    <t>1) Prepayment penalties not allowed in AK, KS, MI, MN, NM, OH, and RI</t>
  </si>
  <si>
    <t>&gt;43%</t>
  </si>
  <si>
    <t>Housing History</t>
  </si>
  <si>
    <t>1x30x12</t>
  </si>
  <si>
    <t>0x60x12</t>
  </si>
  <si>
    <t>0x90x12</t>
  </si>
  <si>
    <t>Housing Event</t>
  </si>
  <si>
    <t>&gt;=36 Mo</t>
  </si>
  <si>
    <t>Seasoning</t>
  </si>
  <si>
    <t>24 - 35 Mo</t>
  </si>
  <si>
    <t>12 - 23 Mo</t>
  </si>
  <si>
    <t>740+</t>
  </si>
  <si>
    <t>640-659</t>
  </si>
  <si>
    <t>620-639</t>
  </si>
  <si>
    <t>600-619</t>
  </si>
  <si>
    <t xml:space="preserve">Margin: 5.000%  </t>
  </si>
  <si>
    <t>CAPS:  5/1/5</t>
  </si>
  <si>
    <t>Full Doc: NQHEM+</t>
  </si>
  <si>
    <t>Alt Doc: NQHEM+</t>
  </si>
  <si>
    <t>Full Doc: NQHEM</t>
  </si>
  <si>
    <t>Alt Doc: NQHEM</t>
  </si>
  <si>
    <t>5 days</t>
  </si>
  <si>
    <t>7 days</t>
  </si>
  <si>
    <t>10 days</t>
  </si>
  <si>
    <t>15 days</t>
  </si>
  <si>
    <t>10/6 ARM</t>
  </si>
  <si>
    <t>WVOE</t>
  </si>
  <si>
    <t>rate</t>
  </si>
  <si>
    <t>5/6 Arm</t>
  </si>
  <si>
    <t>15 Yr Fx</t>
  </si>
  <si>
    <t>30 Yr Fx</t>
  </si>
  <si>
    <t>Arm Margin</t>
  </si>
  <si>
    <t>Fixed Margin</t>
  </si>
  <si>
    <t>margin change</t>
  </si>
  <si>
    <t>30 day lock adjustment</t>
  </si>
  <si>
    <t>Prepay Term</t>
  </si>
  <si>
    <t>Min Price</t>
  </si>
  <si>
    <t>60 Months</t>
  </si>
  <si>
    <t>48 Months</t>
  </si>
  <si>
    <t>No Penalty</t>
  </si>
  <si>
    <t>10/ 6 ARM</t>
  </si>
  <si>
    <t>PrePay Notes</t>
  </si>
  <si>
    <t>ARM Requirements</t>
  </si>
  <si>
    <t>ARM Index</t>
  </si>
  <si>
    <t>SOFR 30AVG</t>
  </si>
  <si>
    <t>ARM Margin</t>
  </si>
  <si>
    <t>2/1/5</t>
  </si>
  <si>
    <t>Reset Frequency</t>
  </si>
  <si>
    <t>6 mo</t>
  </si>
  <si>
    <t>Lock Period Adjustments</t>
  </si>
  <si>
    <t>30 days</t>
  </si>
  <si>
    <t>45 days</t>
  </si>
  <si>
    <t>DSCR</t>
  </si>
  <si>
    <t>80.01-85</t>
  </si>
  <si>
    <t>760+</t>
  </si>
  <si>
    <t>&gt;=1.25</t>
  </si>
  <si>
    <t>1.00-1.24</t>
  </si>
  <si>
    <t>.75-.99</t>
  </si>
  <si>
    <t>&lt;.75</t>
  </si>
  <si>
    <t>&lt;=50</t>
  </si>
  <si>
    <t>50.01-55</t>
  </si>
  <si>
    <t>55.01-60</t>
  </si>
  <si>
    <t>60.01-65</t>
  </si>
  <si>
    <t>65.01-70</t>
  </si>
  <si>
    <t>70.01-75</t>
  </si>
  <si>
    <t>75.01-80</t>
  </si>
  <si>
    <t>&gt;36 Mo</t>
  </si>
  <si>
    <t>&lt;=$150,000</t>
  </si>
  <si>
    <t>$150,001 - $250,000</t>
  </si>
  <si>
    <t>250,001-500,000</t>
  </si>
  <si>
    <t>500,001-1,000,000</t>
  </si>
  <si>
    <t>1,000,001-1,500,000</t>
  </si>
  <si>
    <t>1,500,001-2,000,000</t>
  </si>
  <si>
    <t>2,000,001-2,500,000</t>
  </si>
  <si>
    <t>2,500,001-3,000,000</t>
  </si>
  <si>
    <t>3,000,001-3,500,000</t>
  </si>
  <si>
    <t>CO Refi &amp; FICO&gt;=700</t>
  </si>
  <si>
    <t>CO Refi &amp; FICO&lt;700</t>
  </si>
  <si>
    <t>State</t>
  </si>
  <si>
    <t>CT, IL, NJ, NY</t>
  </si>
  <si>
    <t>40 Year</t>
  </si>
  <si>
    <t>Interest Only</t>
  </si>
  <si>
    <t>5% Fixed</t>
  </si>
  <si>
    <t>Prepayment</t>
  </si>
  <si>
    <t xml:space="preserve">  Penalty Term*</t>
  </si>
  <si>
    <t>Foreign National</t>
  </si>
  <si>
    <t>Verus</t>
  </si>
  <si>
    <t>RateSheet</t>
  </si>
  <si>
    <t>DSCR Multi Property (5-8 Residential Units)</t>
  </si>
  <si>
    <t>1) Prepayment penalties not allowed in AK, KS, MI, MN, MS, NM, OH, and RI</t>
  </si>
  <si>
    <t xml:space="preserve">2) Prepayment penalties not allowed on loans vested to individuals </t>
  </si>
  <si>
    <t xml:space="preserve">     in IL and NJ</t>
  </si>
  <si>
    <t xml:space="preserve">3) Prepayment penalties not allowed on loan amounts less </t>
  </si>
  <si>
    <t xml:space="preserve">     than $278,204 in PA</t>
  </si>
  <si>
    <t>Program Codes</t>
  </si>
  <si>
    <t>TBD58-FX30</t>
  </si>
  <si>
    <t>Beacon DSCR 30 Yr Fixed</t>
  </si>
  <si>
    <t>TBD58-FX30IO</t>
  </si>
  <si>
    <t>Beacon DSCR 30 Yr Fixed IO</t>
  </si>
  <si>
    <t>TBD58-30AL07</t>
  </si>
  <si>
    <t>Beacon DSCR 7/6 ARM</t>
  </si>
  <si>
    <t>TBD58-30AL07IO</t>
  </si>
  <si>
    <t xml:space="preserve">Beacon DSCR 7/6 ARM IO </t>
  </si>
  <si>
    <t>TBD58-30AL010</t>
  </si>
  <si>
    <t>Beacon DSCR 10/6 ARM</t>
  </si>
  <si>
    <t>TBD58-30AL010IO</t>
  </si>
  <si>
    <t xml:space="preserve">Beacon DSCR 10/6 ARM IO </t>
  </si>
  <si>
    <t>7yr &amp; 10yr ARM Caps</t>
  </si>
  <si>
    <t xml:space="preserve"> 5/1/5</t>
  </si>
  <si>
    <t>DSCR &gt;= 1.00</t>
  </si>
  <si>
    <t>Housing Event Seasoning</t>
  </si>
  <si>
    <t>2-8 Mixed Use</t>
  </si>
  <si>
    <t>IO - 30 Yr Term</t>
  </si>
  <si>
    <t>ACH Waiver</t>
  </si>
  <si>
    <t>LOCK DESK</t>
  </si>
  <si>
    <t>APPRAISAL ORDER PROCEDURES</t>
  </si>
  <si>
    <t>CONTACT:</t>
  </si>
  <si>
    <t>E-mail:</t>
  </si>
  <si>
    <t>lockdesk@thelender.com</t>
  </si>
  <si>
    <t>Direct:</t>
  </si>
  <si>
    <t>833-381-8733</t>
  </si>
  <si>
    <t>Lock Desk Closes at 3:00 PM PST</t>
  </si>
  <si>
    <t>TABLE OF CONTENTS</t>
  </si>
  <si>
    <t>Page 2</t>
  </si>
  <si>
    <t>Page 3</t>
  </si>
  <si>
    <t>*EXTENSION FEES</t>
  </si>
  <si>
    <t>5 day</t>
  </si>
  <si>
    <t>Eligible States</t>
  </si>
  <si>
    <t xml:space="preserve">AK*, AL, AR, AZ, CA, CO, CT, DC, DE, FL, GA, HI, IA, ID, IL, IN, KS*, KY, LA, MA, MD, ME, MI*, MN*, MO, MS, MT, </t>
  </si>
  <si>
    <t>*See Matrix for restrictions and additional details regarding Prepayment Penalty</t>
  </si>
  <si>
    <t>LOSS PAYEE</t>
  </si>
  <si>
    <t>Hometown Equity Mortgage, LLC dba theLender its successors and/or assigns</t>
  </si>
  <si>
    <t>25531 Commercentre Dr #250, Lake Forest, CA 92630</t>
  </si>
  <si>
    <t>For use by mortgage professionals only.  Mortgage Financing Provided by Hometown Equity Mortgage, LLC dba theLender  NMLS #133519 .  Rates, terms and programs subject to change without notice.</t>
  </si>
  <si>
    <t>CPA Prepared P&amp;L - 12 Months or 24 Months</t>
  </si>
  <si>
    <t>Condotel</t>
  </si>
  <si>
    <t>5%,4%,3%,2%,1%</t>
  </si>
  <si>
    <t>5%,4%,3%,2%</t>
  </si>
  <si>
    <t>5%,4%,3%</t>
  </si>
  <si>
    <t>5%,4%</t>
  </si>
  <si>
    <t>Declining PrePay:</t>
  </si>
  <si>
    <t>7 day</t>
  </si>
  <si>
    <t>10 day</t>
  </si>
  <si>
    <t>15 day</t>
  </si>
  <si>
    <t xml:space="preserve">Full Doc - 2 Years </t>
  </si>
  <si>
    <t>Full Doc - 2 Years</t>
  </si>
  <si>
    <t>Choose a Selection</t>
  </si>
  <si>
    <t>7/6 Arm</t>
  </si>
  <si>
    <t>10/6 Arm</t>
  </si>
  <si>
    <t>yes</t>
  </si>
  <si>
    <t>no</t>
  </si>
  <si>
    <t>*NONIPricer</t>
  </si>
  <si>
    <t>Category</t>
  </si>
  <si>
    <t>Inputs</t>
  </si>
  <si>
    <t>Price</t>
  </si>
  <si>
    <t>Product</t>
  </si>
  <si>
    <t>Interest Rate ---&gt;</t>
  </si>
  <si>
    <t>FICO Range</t>
  </si>
  <si>
    <t>Housing Events</t>
  </si>
  <si>
    <t>40 Year Term</t>
  </si>
  <si>
    <t>5% PPP</t>
  </si>
  <si>
    <t>Declining PPP</t>
  </si>
  <si>
    <t>Lock Period</t>
  </si>
  <si>
    <t>Total LLPAs</t>
  </si>
  <si>
    <t>Final Price ---&gt;</t>
  </si>
  <si>
    <t>*NONI Pricer is a pricing tool only, please refer to the matrix for eligibility</t>
  </si>
  <si>
    <t>Foreign National 680+</t>
  </si>
  <si>
    <t>NQHEM Premier</t>
  </si>
  <si>
    <t>Full Doc: NQHEM Premier</t>
  </si>
  <si>
    <t>Margin</t>
  </si>
  <si>
    <t>Verus Ratesheet Current - base rates are linked to pricing</t>
  </si>
  <si>
    <t>Time:</t>
  </si>
  <si>
    <t>SOFR 30AVG:</t>
  </si>
  <si>
    <t>Rate</t>
  </si>
  <si>
    <t>5/6 ARM</t>
  </si>
  <si>
    <t>15 YR FIX</t>
  </si>
  <si>
    <t>30 YR FIX</t>
  </si>
  <si>
    <t>Fees</t>
  </si>
  <si>
    <r>
      <t>Pre-Close Review (Delegated)</t>
    </r>
    <r>
      <rPr>
        <vertAlign val="superscript"/>
        <sz val="10"/>
        <color theme="1"/>
        <rFont val="Times New Roman"/>
        <family val="1"/>
      </rPr>
      <t>1</t>
    </r>
  </si>
  <si>
    <r>
      <t>Non-Delegated Review</t>
    </r>
    <r>
      <rPr>
        <vertAlign val="superscript"/>
        <sz val="10"/>
        <color theme="1"/>
        <rFont val="Times New Roman"/>
        <family val="1"/>
      </rPr>
      <t>1</t>
    </r>
  </si>
  <si>
    <r>
      <t>Funding</t>
    </r>
    <r>
      <rPr>
        <vertAlign val="superscript"/>
        <sz val="10"/>
        <color theme="1"/>
        <rFont val="Times New Roman"/>
        <family val="1"/>
      </rPr>
      <t>2</t>
    </r>
  </si>
  <si>
    <t xml:space="preserve">1) Fee is applied regardless of final purchase status </t>
  </si>
  <si>
    <t>2) Fee is applied only if loan is purchased by VMC</t>
  </si>
  <si>
    <t>* See the VMC Seller Guide for other fees that may apply</t>
  </si>
  <si>
    <r>
      <t>Prepay Term</t>
    </r>
    <r>
      <rPr>
        <vertAlign val="superscript"/>
        <sz val="10"/>
        <rFont val="Times New Roman"/>
        <family val="1"/>
      </rPr>
      <t>1-4</t>
    </r>
  </si>
  <si>
    <t>4) Only declining prepayment penalty structures allowed in MS</t>
  </si>
  <si>
    <t xml:space="preserve">5) Acceptable structures include the following: </t>
  </si>
  <si>
    <r>
      <rPr>
        <i/>
        <sz val="6"/>
        <color theme="1"/>
        <rFont val="Times New Roman"/>
        <family val="1"/>
      </rPr>
      <t>▪</t>
    </r>
    <r>
      <rPr>
        <i/>
        <sz val="10"/>
        <color theme="1"/>
        <rFont val="Times New Roman"/>
        <family val="1"/>
      </rPr>
      <t xml:space="preserve">6 mo Interest 
</t>
    </r>
  </si>
  <si>
    <r>
      <rPr>
        <i/>
        <sz val="6"/>
        <color theme="1"/>
        <rFont val="Times New Roman"/>
        <family val="1"/>
      </rPr>
      <t>▪</t>
    </r>
    <r>
      <rPr>
        <i/>
        <sz val="10"/>
        <color theme="1"/>
        <rFont val="Times New Roman"/>
        <family val="1"/>
      </rPr>
      <t>3%,4%,or 5% fixed percentage</t>
    </r>
  </si>
  <si>
    <r>
      <rPr>
        <i/>
        <sz val="6"/>
        <color theme="1"/>
        <rFont val="Times New Roman"/>
        <family val="1"/>
      </rPr>
      <t>▪</t>
    </r>
    <r>
      <rPr>
        <i/>
        <sz val="10"/>
        <color theme="1"/>
        <rFont val="Times New Roman"/>
        <family val="1"/>
      </rPr>
      <t xml:space="preserve">Declining structures that do not exceed 5% and do not drop below 3% in the first 3 years. </t>
    </r>
  </si>
  <si>
    <t xml:space="preserve">  For example: (5%/4%/3%/3%/3%) or (5%/4%/3%/2%/1%)</t>
  </si>
  <si>
    <t>Price Adjustments</t>
  </si>
  <si>
    <t>FICO/CLTV</t>
  </si>
  <si>
    <t>LLPA's with Additional Margin, add additional margin for any specific LLPA</t>
  </si>
  <si>
    <t>$250,001 - $500,000</t>
  </si>
  <si>
    <t>$500,001 - $1,000,000</t>
  </si>
  <si>
    <t>Cash-Out Refi &amp; FICO&gt;=700</t>
  </si>
  <si>
    <t>Cash-Out Refi &amp; FICO&lt;700</t>
  </si>
  <si>
    <t>40 Year Maturity</t>
  </si>
  <si>
    <r>
      <t xml:space="preserve">  Penalty Term</t>
    </r>
    <r>
      <rPr>
        <vertAlign val="superscript"/>
        <sz val="10"/>
        <rFont val="Times New Roman"/>
        <family val="1"/>
      </rPr>
      <t>1-5</t>
    </r>
  </si>
  <si>
    <t>(Other allowable PPP)</t>
  </si>
  <si>
    <t>Other Price Adjustments</t>
  </si>
  <si>
    <t>Program Restrictions</t>
  </si>
  <si>
    <t>Housing</t>
  </si>
  <si>
    <t>(BK/FC/SS/DIL)</t>
  </si>
  <si>
    <t>60 days</t>
  </si>
  <si>
    <t>5yr ARM Caps</t>
  </si>
  <si>
    <t>Min FICO</t>
  </si>
  <si>
    <t>Extension Fee</t>
  </si>
  <si>
    <t>5 Days</t>
  </si>
  <si>
    <t>5/1/5</t>
  </si>
  <si>
    <t>Max LTV</t>
  </si>
  <si>
    <t>* Extensions available in 5 day increments up to 30 days</t>
  </si>
  <si>
    <t>Amort Term</t>
  </si>
  <si>
    <t>Term</t>
  </si>
  <si>
    <t>I/O Term</t>
  </si>
  <si>
    <t>5yr ARM &amp; 7yr ARM &amp; 10yr ARM</t>
  </si>
  <si>
    <t>5yr ARM I/O &amp; 7yr ARM I/O &amp; 10yr ARM I/O (30 Yr)</t>
  </si>
  <si>
    <t>5yr ARM I/O &amp; 7yr ARM I/O &amp; 10yr ARM I/O (40 Yr)</t>
  </si>
  <si>
    <t>15 YR FIXED</t>
  </si>
  <si>
    <t xml:space="preserve">30 YR FIXED </t>
  </si>
  <si>
    <t>30 YR FIXED I/O</t>
  </si>
  <si>
    <t>40 YR FIXED I/O</t>
  </si>
  <si>
    <t>40 YR FIXED</t>
  </si>
  <si>
    <t>* Qualifying Rate: All ARMs qualified at the Greater of the Fully Indexed Rate or Note Rate.</t>
  </si>
  <si>
    <t xml:space="preserve">   All Fixed Rate qualified at the Note Rate.</t>
  </si>
  <si>
    <t>Non Warrantable Condo</t>
  </si>
  <si>
    <t>NONI</t>
  </si>
  <si>
    <t>1. AK, KS, MI, MN, MS, NM, OH, &amp; RI must buyout PPP</t>
  </si>
  <si>
    <t>7yr/10yr ARM Caps</t>
  </si>
  <si>
    <t>NONI 58</t>
  </si>
  <si>
    <t>AMC selection can be made at: https://www.thelender.com/appraisals/</t>
  </si>
  <si>
    <t>Underwriting Fee: $1,995</t>
  </si>
  <si>
    <t>Margin Changes</t>
  </si>
  <si>
    <t>OO</t>
  </si>
  <si>
    <t>NOO</t>
  </si>
  <si>
    <t>Date</t>
  </si>
  <si>
    <t>Modular</t>
  </si>
  <si>
    <t>Condo-Warrantable</t>
  </si>
  <si>
    <t>Site Condo</t>
  </si>
  <si>
    <t>Rowhouse</t>
  </si>
  <si>
    <t>Townhouse</t>
  </si>
  <si>
    <t>PUD</t>
  </si>
  <si>
    <t>D-PUD</t>
  </si>
  <si>
    <t>SFR</t>
  </si>
  <si>
    <t>Second Home</t>
  </si>
  <si>
    <t>Owner Occupied</t>
  </si>
  <si>
    <t>Cash-Out</t>
  </si>
  <si>
    <t>Rate-Term</t>
  </si>
  <si>
    <t>45.01-50</t>
  </si>
  <si>
    <t>43.01-45</t>
  </si>
  <si>
    <t>400,001-450k</t>
  </si>
  <si>
    <t>300,001-400k</t>
  </si>
  <si>
    <t>200,001-300k</t>
  </si>
  <si>
    <t>175,001-200k</t>
  </si>
  <si>
    <t>150,001-175k</t>
  </si>
  <si>
    <t>125,001-150k</t>
  </si>
  <si>
    <t>Loan Amount</t>
  </si>
  <si>
    <t>30yr Fixed</t>
  </si>
  <si>
    <t>20yr Fixed</t>
  </si>
  <si>
    <t>15yr Fixed</t>
  </si>
  <si>
    <t>10yr Fixed</t>
  </si>
  <si>
    <t>24mo Bank Stmt</t>
  </si>
  <si>
    <t>12mo Bank Stmt</t>
  </si>
  <si>
    <t>No Bank Stmt</t>
  </si>
  <si>
    <t>Bank Statements</t>
  </si>
  <si>
    <t>660 - 679</t>
  </si>
  <si>
    <t>680 - 699</t>
  </si>
  <si>
    <t>700 - 719</t>
  </si>
  <si>
    <t>720 - 739</t>
  </si>
  <si>
    <t>740 - 759</t>
  </si>
  <si>
    <t>760 - 779</t>
  </si>
  <si>
    <t>780 - 799</t>
  </si>
  <si>
    <t>≥ 800</t>
  </si>
  <si>
    <t>Bank Statement</t>
  </si>
  <si>
    <t>Full Doc W-2</t>
  </si>
  <si>
    <t>CLTV</t>
  </si>
  <si>
    <t>*Extension Max: 15 days</t>
  </si>
  <si>
    <t>Extension Fees*</t>
  </si>
  <si>
    <t>4.  Loan must be U/W Approved status to lock</t>
  </si>
  <si>
    <t>3.  Lock cutoff  3:00 PM PST</t>
  </si>
  <si>
    <t>Program Notes</t>
  </si>
  <si>
    <t>Fixed Rate</t>
  </si>
  <si>
    <t>the2nd OO</t>
  </si>
  <si>
    <t>Non-Perm Resident Alien</t>
  </si>
  <si>
    <t>Permanent Resident Alien</t>
  </si>
  <si>
    <t>Citizenship</t>
  </si>
  <si>
    <t>the2nd NOO</t>
  </si>
  <si>
    <t>Full Doc 2</t>
  </si>
  <si>
    <t>Full Doc 1</t>
  </si>
  <si>
    <t>Full Doc - 1 Year</t>
  </si>
  <si>
    <t>Alt Doc add</t>
  </si>
  <si>
    <t>No</t>
  </si>
  <si>
    <t>*NQHEM+ Pricer</t>
  </si>
  <si>
    <t>*NQHEM Pricer</t>
  </si>
  <si>
    <t>Housing Seasoning</t>
  </si>
  <si>
    <t>*NONI58 Pricer</t>
  </si>
  <si>
    <t>NONI:</t>
  </si>
  <si>
    <t>Premier:</t>
  </si>
  <si>
    <t>NONI58</t>
  </si>
  <si>
    <t>Yes</t>
  </si>
  <si>
    <t xml:space="preserve">3. PA - Loan amounts &lt; $301,022 cannot have a prepayment penalty </t>
  </si>
  <si>
    <t xml:space="preserve">     than $301,022 in PA</t>
  </si>
  <si>
    <t>NQHEM +</t>
  </si>
  <si>
    <t>2ndOO</t>
  </si>
  <si>
    <t>2ndNOO</t>
  </si>
  <si>
    <t>Page 4</t>
  </si>
  <si>
    <t>Page 5</t>
  </si>
  <si>
    <t>NON QM Fees</t>
  </si>
  <si>
    <t>*Doc Prep Fee:  $599 (Business Purpose Only)</t>
  </si>
  <si>
    <t xml:space="preserve">NON QM </t>
  </si>
  <si>
    <t>Effective Date:</t>
  </si>
  <si>
    <t xml:space="preserve">theNONI </t>
  </si>
  <si>
    <t>Noni Near Noni Products</t>
  </si>
  <si>
    <t>Business Purpose Matrix</t>
  </si>
  <si>
    <t>Noni58 Products</t>
  </si>
  <si>
    <t>NONI58 Matrix</t>
  </si>
  <si>
    <t>NQHEM Matrix</t>
  </si>
  <si>
    <t>the2nd Products</t>
  </si>
  <si>
    <t>2nd Mortgage Matrix</t>
  </si>
  <si>
    <t>theLender Non-QM Business Purpose Rate Sheet</t>
  </si>
  <si>
    <t>theLender Non-QM Business Purpose 5- 8 Unit Rate Sheet</t>
  </si>
  <si>
    <t>theLender NQHEM Rate Sheet</t>
  </si>
  <si>
    <t>NQHEM Products</t>
  </si>
  <si>
    <t>theLender 2nds Rate Sheet</t>
  </si>
  <si>
    <t>1.  UW Fee $999</t>
  </si>
  <si>
    <t>2.  Borrower Paid Comp Only with Max 1.5 pts allowed</t>
  </si>
  <si>
    <t>pre 1/25</t>
  </si>
  <si>
    <t>Full Doc - 1 Year (+ 2 Year Adj)</t>
  </si>
  <si>
    <t>2nd OO</t>
  </si>
  <si>
    <t>2nd NOO</t>
  </si>
  <si>
    <t>*2ndOO Pricer</t>
  </si>
  <si>
    <t>2-4 Units</t>
  </si>
  <si>
    <t>NC, ND, NE, NH, NJ, NM*, NV, NY, OH*, OK, OR, PA, RI*, SC, SD, TN, TX, UT, VA, VT, WA, WI, WV, WY</t>
  </si>
  <si>
    <t>2ndOO and 2ndNOO:  $999</t>
  </si>
  <si>
    <t>the 2nd Fees</t>
  </si>
  <si>
    <t>Prepay Penalty</t>
  </si>
  <si>
    <t>CLTV Range</t>
  </si>
  <si>
    <t>NC, ND, NE, NH, NJ, NM*, NV, OH*, OK, OR, PA, RI*, SC, SD, TN, TX, UT, VA, VT, WA, WI, WV, WY</t>
  </si>
  <si>
    <t>Max Price (&gt;3mm)</t>
  </si>
  <si>
    <t>Alt Doc: NQHEM Premier</t>
  </si>
  <si>
    <t>36.01%-43%</t>
  </si>
  <si>
    <t>*NQHEM Premier Pricer</t>
  </si>
  <si>
    <t>2nd OO+</t>
  </si>
  <si>
    <t>W-2</t>
  </si>
  <si>
    <t>Self-Employed</t>
  </si>
  <si>
    <t>2nd OO +</t>
  </si>
  <si>
    <t>Employment</t>
  </si>
  <si>
    <t>*2ndOO+ Pricer</t>
  </si>
  <si>
    <t>2nds</t>
  </si>
  <si>
    <t>2nd+</t>
  </si>
  <si>
    <t>25yr Fixed</t>
  </si>
  <si>
    <t>the2nd+</t>
  </si>
  <si>
    <t>*See Matrix for restrictions and additional details.</t>
  </si>
  <si>
    <t>NONI+</t>
  </si>
  <si>
    <t>*NONI+ Pricer</t>
  </si>
  <si>
    <t>2,000,001 - 2,500,000</t>
  </si>
  <si>
    <t>2,500,001 - 3,000,000</t>
  </si>
  <si>
    <t>3,000,001 - 3,500,000</t>
  </si>
  <si>
    <t>250,001 - 500,000</t>
  </si>
  <si>
    <t>500,001 - 1,000,000</t>
  </si>
  <si>
    <t>1,000,001 - 1,500,000</t>
  </si>
  <si>
    <t>1,500,001 - 2,000,000</t>
  </si>
  <si>
    <t>450,001-550k</t>
  </si>
  <si>
    <t>#NA</t>
  </si>
  <si>
    <t>&lt;= 40</t>
  </si>
  <si>
    <t>40.01 - 45</t>
  </si>
  <si>
    <t>45.01 - 50</t>
  </si>
  <si>
    <t>800+</t>
  </si>
  <si>
    <t>75,000 - 100k</t>
  </si>
  <si>
    <t>100,001 - 150k</t>
  </si>
  <si>
    <t>150,001 - 200k</t>
  </si>
  <si>
    <t>200,001 - 350k</t>
  </si>
  <si>
    <t>350,001 - 500k</t>
  </si>
  <si>
    <t>theNONI+</t>
  </si>
  <si>
    <t>Funding Fee: $575</t>
  </si>
  <si>
    <t>Doc Prep Fee:  $599 (Business Purpose Only)</t>
  </si>
  <si>
    <t>Additional Eligibility Criteria</t>
  </si>
  <si>
    <t>30 Yr Fixed</t>
  </si>
  <si>
    <t>Loan Amt</t>
  </si>
  <si>
    <t>Min Amount</t>
  </si>
  <si>
    <t>Max Amount</t>
  </si>
  <si>
    <t>&gt;$1.0M</t>
  </si>
  <si>
    <t>Max 75 LTV</t>
  </si>
  <si>
    <t>700 -719</t>
  </si>
  <si>
    <t>Max DTI</t>
  </si>
  <si>
    <t>Credit Event</t>
  </si>
  <si>
    <t>Seasoning (Mnth)</t>
  </si>
  <si>
    <t>Credit Event Max LTV</t>
  </si>
  <si>
    <t>Additional Loan Level Price Adjusters</t>
  </si>
  <si>
    <t>12 Mnth Full Doc</t>
  </si>
  <si>
    <t>Non-Warrantable Condo</t>
  </si>
  <si>
    <t>DTI &gt; 45</t>
  </si>
  <si>
    <t>1x30 in 12 Mo</t>
  </si>
  <si>
    <t>UPB &lt;150k</t>
  </si>
  <si>
    <t>UPB &gt; $1.0mm</t>
  </si>
  <si>
    <t>Program Products</t>
  </si>
  <si>
    <t>5/6mo</t>
  </si>
  <si>
    <t>Margin:  3.75%, Index- SOFR 30 Day Avg: 2/1/5 Cap, 6MO Reset Period</t>
  </si>
  <si>
    <t>7/6mo</t>
  </si>
  <si>
    <t>Margin:  3.75%, Index- SOFR 30 Day Avg: 5/1/5 Cap, 6MO Reset Period</t>
  </si>
  <si>
    <t>Days</t>
  </si>
  <si>
    <t>Price Adj</t>
  </si>
  <si>
    <t xml:space="preserve">Max Price </t>
  </si>
  <si>
    <t>ITIN</t>
  </si>
  <si>
    <t>theLender ITIN Rate Sheet</t>
  </si>
  <si>
    <t>theITIN</t>
  </si>
  <si>
    <t>theITIN Matrix</t>
  </si>
  <si>
    <t>Product Pricing 15 Day Locks</t>
  </si>
  <si>
    <t>NW Condo</t>
  </si>
  <si>
    <t>Housing Lates</t>
  </si>
  <si>
    <t>UPB</t>
  </si>
  <si>
    <t>*ITIN Pricer</t>
  </si>
  <si>
    <t>*ITIN Pricer is a pricing tool only, please refer to the matrix for eligibility</t>
  </si>
  <si>
    <t>*2ndNOO Pricer</t>
  </si>
  <si>
    <t>FICO/CLTV Price Adjusters</t>
  </si>
  <si>
    <t>75,000-125k</t>
  </si>
  <si>
    <t>400,001-500,000</t>
  </si>
  <si>
    <t>12 Mnth Bank Statement/1099</t>
  </si>
  <si>
    <t>Doc Type</t>
  </si>
  <si>
    <t>Foreign National Only</t>
  </si>
  <si>
    <t>FL</t>
  </si>
  <si>
    <t>PREPAY PENALTY LLPAs</t>
  </si>
  <si>
    <t>LLPA</t>
  </si>
  <si>
    <t>Premier</t>
  </si>
  <si>
    <t>1) Prepayment penalties for Investor Only</t>
  </si>
  <si>
    <t>2) Prepayment penalties not allowed in AK, KS, MI, MN, NM, OH, and RI</t>
  </si>
  <si>
    <t>3) Prepayment penalties not allowed on loans vested to individuals in IL &amp; NJ</t>
  </si>
  <si>
    <t>4) Prepayment penalties not allowed on loan amounts less than $301,022 in PA</t>
  </si>
  <si>
    <t>FN State Adj</t>
  </si>
  <si>
    <t>DSCR CC</t>
  </si>
  <si>
    <t>7/6 arm</t>
  </si>
  <si>
    <t>10/6 arm</t>
  </si>
  <si>
    <t>30 fixed</t>
  </si>
  <si>
    <t>margin</t>
  </si>
  <si>
    <t>*DSCR CC Pricer</t>
  </si>
  <si>
    <t>3,000,001-4,000,000</t>
  </si>
  <si>
    <t xml:space="preserve">2. IL &amp; NJ -Prepayment penalties not allowed on loans vested to individuals </t>
  </si>
  <si>
    <t xml:space="preserve">15 Day Price </t>
  </si>
  <si>
    <t xml:space="preserve">DSCR CC </t>
  </si>
  <si>
    <t>&gt;= 1.20</t>
  </si>
  <si>
    <t>Declining PrePay</t>
  </si>
  <si>
    <t xml:space="preserve">  Penalty Term</t>
  </si>
  <si>
    <t>400,000-500,000</t>
  </si>
  <si>
    <t>*DSCR CC Pricer is a pricing tool only, please refer to the matrix for eligibility</t>
  </si>
  <si>
    <t>*NONI58 Pricer is a pricing tool only, please refer to the matrix for eligibility</t>
  </si>
  <si>
    <t>*NQHEM Pricer is a pricing tool only, please refer to the matrix for eligibility</t>
  </si>
  <si>
    <t>*2nd Pricer is a pricing tool only, please refer to the matrix for eligibility</t>
  </si>
  <si>
    <t>Additional Alt Doc Adj</t>
  </si>
  <si>
    <t>FICO Range FD</t>
  </si>
  <si>
    <t>FD 1 Year + 2 Year Adj</t>
  </si>
  <si>
    <t>FICO Range AD</t>
  </si>
  <si>
    <t>Add Alt Doc Adj</t>
  </si>
  <si>
    <t>Price Special</t>
  </si>
  <si>
    <t>1. the2nd Owner Occupied FULL DOC (1yr and 2yr):</t>
  </si>
  <si>
    <t>2. the2nd Owner Occupied Bank Statement:</t>
  </si>
  <si>
    <t>1. the2nd Non-Owner:</t>
  </si>
  <si>
    <t>$100,000 - $150,000</t>
  </si>
  <si>
    <t>CT, IL</t>
  </si>
  <si>
    <t>*</t>
  </si>
  <si>
    <t>CPA Prepared P&amp;L - 24 Months</t>
  </si>
  <si>
    <t xml:space="preserve"> theBlanket (Cross Collateral) Rate Sheet</t>
  </si>
  <si>
    <t>theBlanket Product</t>
  </si>
  <si>
    <t>theBlanket</t>
  </si>
  <si>
    <t>theBlanket Matrix</t>
  </si>
  <si>
    <t>Cash-Out Refi &amp; DSCR&gt;=1.0</t>
  </si>
  <si>
    <t>Cash-Out Refi &amp; DSCR&lt;1.0</t>
  </si>
  <si>
    <t>CO Refi &amp; DSCR &lt;1.0</t>
  </si>
  <si>
    <t>CO Refi &amp; DSCR &gt;=1.0</t>
  </si>
  <si>
    <t xml:space="preserve">Cash-Out Refi </t>
  </si>
  <si>
    <t>State Adj</t>
  </si>
  <si>
    <t>CT, IL, NJ</t>
  </si>
  <si>
    <t>theBlanket Fees</t>
  </si>
  <si>
    <t>CO Refi</t>
  </si>
  <si>
    <t xml:space="preserve">AK*, AL, AR, AZ, CA, CO, CT, DC, DE, FL, GA, IA, ID, IL, IN, KS*, KY, LA, MA, MD, ME, MI*, MN*, MO, MS, MT, </t>
  </si>
  <si>
    <t>Short Term Rental</t>
  </si>
  <si>
    <t>STR</t>
  </si>
  <si>
    <t>15 Day Price</t>
  </si>
  <si>
    <t>Hard coded</t>
  </si>
  <si>
    <t>Make changes here</t>
  </si>
  <si>
    <t>FICO/CLTV LLPAs (Price Adjustments)</t>
  </si>
  <si>
    <t>OTHER LLPAs (Price Adjustments)</t>
  </si>
  <si>
    <t xml:space="preserve">  Penalty Term1-3</t>
  </si>
  <si>
    <t>Lock Desk Hours: 8am – 3:00pm PST</t>
  </si>
  <si>
    <t xml:space="preserve">Email: lockdesk@thelender.com </t>
  </si>
  <si>
    <t>Full/Alt Doc FICO/CLTV LLPAs (Price Adjustments)</t>
  </si>
  <si>
    <t>Price Incentive: 0.625</t>
  </si>
  <si>
    <t>Minimum Note Rate: 8.250%</t>
  </si>
  <si>
    <t>Price Incentive: 0.375</t>
  </si>
  <si>
    <t>Price Incentive: 0.250</t>
  </si>
  <si>
    <t>Minimum Note Rate: 10.500%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</si>
</sst>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3" formatCode="_(* #,##0.00_);_(* \(#,##0.00\);_(* &quot;-&quot;??_);_(@_)"/>
    <numFmt numFmtId="164" formatCode="0.000"/>
    <numFmt numFmtId="165" formatCode="0.0000"/>
    <numFmt numFmtId="166" formatCode="0.000%"/>
    <numFmt numFmtId="167" formatCode="0.0"/>
    <numFmt numFmtId="168" formatCode="[$-F800]dddd\,\ mmmm\ dd\,\ yyyy"/>
    <numFmt numFmtId="169" formatCode="0.000_);\(0.000\)"/>
    <numFmt numFmtId="170" formatCode="&quot;$&quot;#,##0"/>
    <numFmt numFmtId="171" formatCode="[$-F400]h:mm:ss\ AM/PM"/>
    <numFmt numFmtId="172" formatCode="#,##0.000_);\(#,##0.000\)"/>
    <numFmt numFmtId="173" formatCode="#,##0.000"/>
    <numFmt numFmtId="174" formatCode="\+0.000;\-0.000;&quot;-&quot;"/>
    <numFmt numFmtId="175" formatCode="[$-409]mmmm\ d\,\ yyyy;@"/>
    <numFmt numFmtId="176" formatCode="_(* #,##0.000_);_(* \(#,##0.000\);_(* &quot;-&quot;??_);_(@_)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5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sz val="10"/>
      <name val="Calibri"/>
      <family val="2"/>
      <scheme val="minor"/>
    </font>
    <font>
      <sz val="10"/>
      <color theme="0"/>
      <name val="Calibri"/>
      <family val="2"/>
    </font>
    <font>
      <strike/>
      <sz val="10"/>
      <color theme="0"/>
      <name val="Calibri"/>
      <family val="2"/>
      <scheme val="minor"/>
    </font>
    <font>
      <strike/>
      <sz val="10"/>
      <name val="Calibri"/>
      <family val="2"/>
      <scheme val="minor"/>
    </font>
    <font>
      <sz val="8"/>
      <color rgb="FF3E454D"/>
      <name val="Verdana"/>
      <family val="2"/>
    </font>
    <font>
      <sz val="10"/>
      <color theme="0"/>
      <name val="Calibri"/>
      <family val="2"/>
      <scheme val="minor"/>
    </font>
    <font>
      <sz val="9"/>
      <color rgb="FFFFFFFF"/>
      <name val="Calibri"/>
      <family val="2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8"/>
      <color rgb="FFFFFFFF"/>
      <name val="Calibri"/>
      <family val="2"/>
    </font>
    <font>
      <sz val="10"/>
      <color rgb="FFFF0000"/>
      <name val="Calibri"/>
      <family val="2"/>
      <scheme val="minor"/>
    </font>
    <font>
      <b/>
      <sz val="9"/>
      <color rgb="FFFFFFFF"/>
      <name val="Calibri"/>
      <family val="2"/>
    </font>
    <font>
      <b/>
      <sz val="8"/>
      <color rgb="FFFFFFFF"/>
      <name val="Calibri"/>
      <family val="2"/>
    </font>
    <font>
      <b/>
      <u/>
      <sz val="8"/>
      <color rgb="FFFFFFFF"/>
      <name val="Calibri"/>
      <family val="2"/>
    </font>
    <font>
      <b/>
      <sz val="9"/>
      <color theme="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</font>
    <font>
      <sz val="11"/>
      <color theme="1"/>
      <name val="Museo Sans 500"/>
    </font>
    <font>
      <b/>
      <sz val="20"/>
      <color theme="0"/>
      <name val="Museo Sans 500"/>
    </font>
    <font>
      <b/>
      <sz val="25"/>
      <color theme="0"/>
      <name val="Museo Sans 500"/>
    </font>
    <font>
      <b/>
      <sz val="10"/>
      <color theme="0"/>
      <name val="Museo Sans 500"/>
    </font>
    <font>
      <b/>
      <sz val="10"/>
      <color theme="0"/>
      <name val="Tw Cen MT"/>
      <family val="2"/>
    </font>
    <font>
      <sz val="8"/>
      <color theme="1"/>
      <name val="Calibri"/>
      <family val="2"/>
      <scheme val="minor"/>
    </font>
    <font>
      <b/>
      <sz val="15"/>
      <name val="Museo Sans 500"/>
    </font>
    <font>
      <b/>
      <sz val="10"/>
      <color rgb="FFFFFFFF"/>
      <name val="Calibri"/>
      <family val="2"/>
    </font>
    <font>
      <u/>
      <sz val="11"/>
      <color theme="10"/>
      <name val="Calibri"/>
      <family val="2"/>
      <scheme val="minor"/>
    </font>
    <font>
      <sz val="7"/>
      <color rgb="FF3E454D"/>
      <name val="Verdana"/>
      <family val="2"/>
    </font>
    <font>
      <sz val="11"/>
      <color theme="1"/>
      <name val="Verdana"/>
      <family val="2"/>
    </font>
    <font>
      <u/>
      <sz val="6"/>
      <color theme="10"/>
      <name val="Verdana"/>
      <family val="2"/>
    </font>
    <font>
      <u/>
      <sz val="6"/>
      <color rgb="FF3E454D"/>
      <name val="Verdana"/>
      <family val="2"/>
    </font>
    <font>
      <sz val="6"/>
      <color rgb="FF3E454D"/>
      <name val="Verdana"/>
      <family val="2"/>
    </font>
    <font>
      <sz val="11"/>
      <color rgb="FF3E454D"/>
      <name val="Verdana"/>
      <family val="2"/>
    </font>
    <font>
      <sz val="87"/>
      <color rgb="FF3E454D"/>
      <name val="Verdana"/>
      <family val="2"/>
    </font>
    <font>
      <sz val="12"/>
      <color rgb="FFFF0000"/>
      <name val="Verdana"/>
      <family val="2"/>
    </font>
    <font>
      <sz val="12"/>
      <color theme="1"/>
      <name val="Verdana"/>
      <family val="2"/>
    </font>
    <font>
      <sz val="14"/>
      <color rgb="FFBA990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9"/>
      <color rgb="FFFF0000"/>
      <name val="Verdana"/>
      <family val="2"/>
    </font>
    <font>
      <sz val="9"/>
      <color rgb="FFBA9900"/>
      <name val="Verdana"/>
      <family val="2"/>
    </font>
    <font>
      <sz val="8"/>
      <color theme="0"/>
      <name val="Verdana"/>
      <family val="2"/>
    </font>
    <font>
      <sz val="6"/>
      <color rgb="FFFF0000"/>
      <name val="Verdana"/>
      <family val="2"/>
    </font>
    <font>
      <sz val="7"/>
      <color rgb="FFFF0000"/>
      <name val="Verdana"/>
      <family val="2"/>
    </font>
    <font>
      <sz val="9"/>
      <color rgb="FF3E454D"/>
      <name val="Verdana"/>
      <family val="2"/>
    </font>
    <font>
      <sz val="8"/>
      <color rgb="FF3E454D"/>
      <name val="Verdana Pro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8"/>
      <color rgb="FF3E454D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rgb="FFE50229"/>
      <name val="Verdana"/>
      <family val="2"/>
    </font>
    <font>
      <sz val="8"/>
      <color rgb="FFE50229"/>
      <name val="Verdana"/>
      <family val="2"/>
    </font>
    <font>
      <sz val="8"/>
      <color rgb="FFBA9900"/>
      <name val="Verdana"/>
      <family val="2"/>
    </font>
    <font>
      <sz val="10"/>
      <color rgb="FF3E454D"/>
      <name val="Verdana"/>
      <family val="2"/>
    </font>
    <font>
      <sz val="12"/>
      <color theme="1"/>
      <name val="Calibri"/>
      <family val="2"/>
      <scheme val="minor"/>
    </font>
    <font>
      <b/>
      <u/>
      <sz val="11"/>
      <color rgb="FFE50229"/>
      <name val="Calibri"/>
      <family val="2"/>
      <scheme val="minor"/>
    </font>
    <font>
      <sz val="11"/>
      <color rgb="FF3E454D"/>
      <name val="Calibri"/>
      <family val="2"/>
      <scheme val="minor"/>
    </font>
    <font>
      <sz val="10"/>
      <color rgb="FF3E454D"/>
      <name val="Calibri"/>
      <family val="2"/>
      <scheme val="minor"/>
    </font>
    <font>
      <sz val="11"/>
      <name val="Verdana"/>
      <family val="2"/>
    </font>
    <font>
      <b/>
      <u/>
      <sz val="12"/>
      <color rgb="FFBA9900"/>
      <name val="Verdana"/>
      <family val="2"/>
    </font>
    <font>
      <b/>
      <u/>
      <sz val="12"/>
      <color rgb="FF3E454D"/>
      <name val="Verdana"/>
      <family val="2"/>
    </font>
    <font>
      <sz val="5"/>
      <color theme="0"/>
      <name val="Verdana"/>
      <family val="2"/>
    </font>
    <font>
      <sz val="6"/>
      <color theme="0"/>
      <name val="Verdana"/>
      <family val="2"/>
    </font>
    <font>
      <b/>
      <sz val="11.5"/>
      <name val="Museo Sans 500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</font>
    <font>
      <sz val="9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Museo Sans 500"/>
    </font>
    <font>
      <sz val="11"/>
      <name val="Museo Sans 500"/>
    </font>
    <font>
      <sz val="11"/>
      <color theme="0"/>
      <name val="Museo Sans 500"/>
    </font>
    <font>
      <b/>
      <sz val="9"/>
      <color rgb="FF3F3F3F"/>
      <name val="Calibri"/>
      <family val="2"/>
      <scheme val="minor"/>
    </font>
    <font>
      <sz val="9"/>
      <name val="Museo Sans 500"/>
    </font>
    <font>
      <sz val="10"/>
      <name val="Museo Sans 500"/>
    </font>
    <font>
      <sz val="11"/>
      <name val="Calibri"/>
      <family val="2"/>
      <scheme val="minor"/>
    </font>
    <font>
      <u/>
      <sz val="11"/>
      <color rgb="FFE50229"/>
      <name val="Calibri"/>
      <family val="2"/>
      <scheme val="minor"/>
    </font>
    <font>
      <sz val="12"/>
      <color theme="0"/>
      <name val="Verdana"/>
      <family val="2"/>
    </font>
    <font>
      <sz val="9"/>
      <color rgb="FF3E454D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u/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0"/>
      <name val="Times New Roman"/>
      <family val="1"/>
    </font>
    <font>
      <i/>
      <sz val="6"/>
      <color theme="1"/>
      <name val="Times New Roman"/>
      <family val="1"/>
    </font>
    <font>
      <b/>
      <sz val="10"/>
      <color theme="0"/>
      <name val="Times New Roman"/>
      <family val="1"/>
    </font>
    <font>
      <u/>
      <sz val="10"/>
      <name val="Times New Roman"/>
      <family val="1"/>
    </font>
    <font>
      <sz val="10"/>
      <color rgb="FF000000"/>
      <name val="Times New Roman"/>
      <family val="1"/>
    </font>
    <font>
      <i/>
      <sz val="9.5"/>
      <name val="Times New Roman"/>
      <family val="1"/>
    </font>
    <font>
      <sz val="9.5"/>
      <name val="Times New Roman"/>
      <family val="1"/>
    </font>
    <font>
      <b/>
      <sz val="10"/>
      <color rgb="FFE50229"/>
      <name val="Calibri"/>
      <family val="2"/>
      <scheme val="minor"/>
    </font>
    <font>
      <b/>
      <u/>
      <sz val="10"/>
      <color theme="1"/>
      <name val="Times New Roman"/>
      <family val="1"/>
    </font>
    <font>
      <b/>
      <sz val="10"/>
      <color rgb="FFD7AC11"/>
      <name val="Arial"/>
      <family val="2"/>
    </font>
    <font>
      <b/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name val="Calibri"/>
      <family val="2"/>
      <scheme val="minor"/>
    </font>
    <font>
      <b/>
      <sz val="10"/>
      <color rgb="FF3E454D"/>
      <name val="Calibri"/>
      <family val="2"/>
      <scheme val="minor"/>
    </font>
    <font>
      <b/>
      <sz val="9"/>
      <color rgb="FFFF0000"/>
      <name val="Calibri"/>
      <family val="2"/>
    </font>
    <font>
      <b/>
      <sz val="14"/>
      <color rgb="FF005370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1"/>
      <color theme="1"/>
      <name val="Garamond"/>
      <family val="1"/>
    </font>
    <font>
      <b/>
      <sz val="9"/>
      <color rgb="FFE50229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b/>
      <u/>
      <sz val="9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Tw Cen MT"/>
      <family val="2"/>
    </font>
    <font>
      <u/>
      <sz val="10"/>
      <color theme="10"/>
      <name val="Calibri"/>
      <family val="2"/>
      <scheme val="minor"/>
    </font>
    <font>
      <b/>
      <sz val="10"/>
      <color theme="0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rgb="FFE4002B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50229"/>
        <bgColor indexed="64"/>
      </patternFill>
    </fill>
    <fill>
      <patternFill patternType="solid">
        <fgColor theme="6" tint="0.7999816888943144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3E454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EF2EC"/>
        <bgColor indexed="64"/>
      </patternFill>
    </fill>
    <fill>
      <patternFill patternType="solid">
        <fgColor theme="1"/>
        <bgColor indexed="64"/>
      </patternFill>
    </fill>
  </fills>
  <borders count="206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44546A"/>
      </left>
      <right/>
      <top style="thin">
        <color rgb="FF44546A"/>
      </top>
      <bottom/>
      <diagonal/>
    </border>
    <border>
      <left/>
      <right style="thin">
        <color theme="3"/>
      </right>
      <top style="thin">
        <color rgb="FF44546A"/>
      </top>
      <bottom style="thin">
        <color theme="3"/>
      </bottom>
      <diagonal/>
    </border>
    <border>
      <left style="medium">
        <color rgb="FF44546A"/>
      </left>
      <right/>
      <top style="medium">
        <color rgb="FF44546A"/>
      </top>
      <bottom/>
      <diagonal/>
    </border>
    <border>
      <left style="thin">
        <color indexed="64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rgb="FF44546A"/>
      </left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medium">
        <color rgb="FF44546A"/>
      </left>
      <right/>
      <top/>
      <bottom/>
      <diagonal/>
    </border>
    <border>
      <left style="thin">
        <color rgb="FF44546A"/>
      </left>
      <right/>
      <top/>
      <bottom style="thin">
        <color indexed="64"/>
      </bottom>
      <diagonal/>
    </border>
    <border>
      <left style="medium">
        <color rgb="FF44546A"/>
      </left>
      <right/>
      <top/>
      <bottom style="medium">
        <color rgb="FF44546A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indexed="64"/>
      </right>
      <top style="thin">
        <color theme="2" tint="-0.24994659260841701"/>
      </top>
      <bottom/>
      <diagonal/>
    </border>
    <border>
      <left style="medium">
        <color rgb="FFE50229"/>
      </left>
      <right/>
      <top style="medium">
        <color rgb="FFE50229"/>
      </top>
      <bottom/>
      <diagonal/>
    </border>
    <border>
      <left/>
      <right/>
      <top style="medium">
        <color rgb="FFE50229"/>
      </top>
      <bottom/>
      <diagonal/>
    </border>
    <border>
      <left style="medium">
        <color rgb="FFE50229"/>
      </left>
      <right/>
      <top/>
      <bottom style="medium">
        <color rgb="FFE50229"/>
      </bottom>
      <diagonal/>
    </border>
    <border>
      <left/>
      <right/>
      <top/>
      <bottom style="medium">
        <color rgb="FFE5022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44546A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E50229"/>
      </right>
      <top style="medium">
        <color rgb="FFE50229"/>
      </top>
      <bottom/>
      <diagonal/>
    </border>
    <border>
      <left style="thin">
        <color rgb="FFE50229"/>
      </left>
      <right style="medium">
        <color rgb="FFE50229"/>
      </right>
      <top style="medium">
        <color rgb="FFE5022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0"/>
      </left>
      <right/>
      <top/>
      <bottom/>
      <diagonal/>
    </border>
    <border>
      <left/>
      <right style="double">
        <color theme="0"/>
      </right>
      <top/>
      <bottom/>
      <diagonal/>
    </border>
    <border>
      <left style="thin">
        <color rgb="FF3E454D"/>
      </left>
      <right/>
      <top style="thin">
        <color rgb="FF3E454D"/>
      </top>
      <bottom/>
      <diagonal/>
    </border>
    <border>
      <left/>
      <right/>
      <top style="thin">
        <color rgb="FF3E454D"/>
      </top>
      <bottom/>
      <diagonal/>
    </border>
    <border>
      <left/>
      <right style="thin">
        <color rgb="FF3E454D"/>
      </right>
      <top style="thin">
        <color rgb="FF3E454D"/>
      </top>
      <bottom/>
      <diagonal/>
    </border>
    <border>
      <left style="thin">
        <color rgb="FF3E454D"/>
      </left>
      <right/>
      <top/>
      <bottom/>
      <diagonal/>
    </border>
    <border>
      <left/>
      <right style="thin">
        <color rgb="FF3E454D"/>
      </right>
      <top/>
      <bottom/>
      <diagonal/>
    </border>
    <border>
      <left/>
      <right/>
      <top/>
      <bottom style="thin">
        <color rgb="FF3E454D"/>
      </bottom>
      <diagonal/>
    </border>
    <border>
      <left/>
      <right style="thin">
        <color rgb="FF3E454D"/>
      </right>
      <top/>
      <bottom style="thin">
        <color rgb="FF3E454D"/>
      </bottom>
      <diagonal/>
    </border>
    <border>
      <left style="thin">
        <color rgb="FF3E454D"/>
      </left>
      <right/>
      <top/>
      <bottom style="thin">
        <color rgb="FF3E454D"/>
      </bottom>
      <diagonal/>
    </border>
    <border>
      <left/>
      <right/>
      <top style="thin">
        <color theme="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theme="2" tint="-9.9948118533890809E-2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2" tint="-9.9948118533890809E-2"/>
      </left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 tint="-9.9948118533890809E-2"/>
      </left>
      <right style="thin">
        <color indexed="64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indexed="64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2" tint="-9.9948118533890809E-2"/>
      </left>
      <right style="thin">
        <color indexed="64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 style="thin">
        <color theme="2" tint="-9.9948118533890809E-2"/>
      </right>
      <top style="thin">
        <color indexed="64"/>
      </top>
      <bottom style="thin">
        <color theme="2" tint="-9.9948118533890809E-2"/>
      </bottom>
      <diagonal/>
    </border>
    <border>
      <left/>
      <right/>
      <top style="thin">
        <color theme="0" tint="-0.49998474074526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theme="2" tint="-9.9948118533890809E-2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9.9948118533890809E-2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medium">
        <color rgb="FFE50229"/>
      </right>
      <top/>
      <bottom style="medium">
        <color rgb="FFE50229"/>
      </bottom>
      <diagonal/>
    </border>
    <border>
      <left/>
      <right style="thin">
        <color indexed="64"/>
      </right>
      <top style="thin">
        <color rgb="FF3E454D"/>
      </top>
      <bottom/>
      <diagonal/>
    </border>
    <border>
      <left style="thin">
        <color indexed="64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indexed="64"/>
      </right>
      <top style="thin">
        <color theme="2" tint="-9.9948118533890809E-2"/>
      </top>
      <bottom/>
      <diagonal/>
    </border>
    <border>
      <left/>
      <right style="thin">
        <color theme="2" tint="-9.9948118533890809E-2"/>
      </right>
      <top style="thin">
        <color theme="0" tint="-0.24994659260841701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theme="2" tint="-9.9948118533890809E-2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3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  <border>
      <left style="thin">
        <color indexed="64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rgb="FF3E454D"/>
      </top>
      <bottom/>
      <diagonal/>
    </border>
    <border>
      <left style="thin">
        <color indexed="64"/>
      </left>
      <right/>
      <top/>
      <bottom style="thin">
        <color rgb="FF3E454D"/>
      </bottom>
      <diagonal/>
    </border>
    <border>
      <left/>
      <right style="thin">
        <color indexed="64"/>
      </right>
      <top/>
      <bottom style="thin">
        <color rgb="FF3E454D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6" fillId="14" borderId="77" applyNumberFormat="0" applyAlignment="0" applyProtection="0"/>
    <xf numFmtId="0" fontId="87" fillId="15" borderId="78" applyNumberFormat="0" applyAlignment="0" applyProtection="0"/>
    <xf numFmtId="0" fontId="88" fillId="15" borderId="7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363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64" fontId="13" fillId="0" borderId="7" xfId="1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165" fontId="13" fillId="0" borderId="13" xfId="1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6" fillId="0" borderId="0" xfId="1" applyNumberFormat="1" applyFont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165" fontId="13" fillId="0" borderId="23" xfId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18" fillId="3" borderId="24" xfId="0" applyFont="1" applyFill="1" applyBorder="1" applyAlignment="1">
      <alignment horizontal="left" vertical="center"/>
    </xf>
    <xf numFmtId="164" fontId="18" fillId="3" borderId="5" xfId="0" applyNumberFormat="1" applyFont="1" applyFill="1" applyBorder="1" applyAlignment="1">
      <alignment horizontal="right" vertical="center"/>
    </xf>
    <xf numFmtId="165" fontId="8" fillId="0" borderId="25" xfId="0" applyNumberFormat="1" applyFont="1" applyBorder="1" applyAlignment="1">
      <alignment horizontal="left" vertical="center"/>
    </xf>
    <xf numFmtId="0" fontId="19" fillId="2" borderId="17" xfId="0" applyFont="1" applyFill="1" applyBorder="1" applyAlignment="1">
      <alignment horizontal="center" vertical="center"/>
    </xf>
    <xf numFmtId="165" fontId="20" fillId="0" borderId="0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5" fontId="9" fillId="0" borderId="0" xfId="0" applyNumberFormat="1" applyFont="1"/>
    <xf numFmtId="0" fontId="2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7" fillId="0" borderId="1" xfId="0" applyFont="1" applyBorder="1"/>
    <xf numFmtId="0" fontId="26" fillId="2" borderId="32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left" vertical="center"/>
    </xf>
    <xf numFmtId="0" fontId="19" fillId="2" borderId="30" xfId="0" applyFont="1" applyFill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165" fontId="8" fillId="0" borderId="23" xfId="0" applyNumberFormat="1" applyFont="1" applyBorder="1" applyAlignment="1">
      <alignment vertical="center"/>
    </xf>
    <xf numFmtId="0" fontId="9" fillId="0" borderId="18" xfId="0" quotePrefix="1" applyFont="1" applyBorder="1" applyAlignment="1">
      <alignment vertical="center"/>
    </xf>
    <xf numFmtId="165" fontId="0" fillId="0" borderId="26" xfId="0" applyNumberForma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165" fontId="0" fillId="0" borderId="23" xfId="0" applyNumberFormat="1" applyBorder="1" applyAlignment="1">
      <alignment vertical="center"/>
    </xf>
    <xf numFmtId="164" fontId="9" fillId="0" borderId="26" xfId="0" applyNumberFormat="1" applyFont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" fillId="0" borderId="0" xfId="0" applyFont="1"/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0" borderId="0" xfId="0" applyFont="1"/>
    <xf numFmtId="0" fontId="36" fillId="0" borderId="0" xfId="0" applyFont="1"/>
    <xf numFmtId="0" fontId="36" fillId="0" borderId="36" xfId="0" applyFont="1" applyBorder="1"/>
    <xf numFmtId="0" fontId="36" fillId="0" borderId="37" xfId="0" applyFont="1" applyBorder="1"/>
    <xf numFmtId="0" fontId="36" fillId="0" borderId="38" xfId="0" applyFont="1" applyBorder="1"/>
    <xf numFmtId="0" fontId="36" fillId="0" borderId="39" xfId="0" applyFont="1" applyBorder="1"/>
    <xf numFmtId="0" fontId="36" fillId="0" borderId="39" xfId="0" applyFont="1" applyBorder="1" applyAlignment="1">
      <alignment horizontal="center"/>
    </xf>
    <xf numFmtId="0" fontId="38" fillId="0" borderId="39" xfId="0" applyFont="1" applyBorder="1" applyAlignment="1">
      <alignment vertical="center"/>
    </xf>
    <xf numFmtId="0" fontId="39" fillId="0" borderId="39" xfId="0" applyFont="1" applyBorder="1"/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0" xfId="0" applyFont="1"/>
    <xf numFmtId="0" fontId="36" fillId="5" borderId="0" xfId="0" applyFont="1" applyFill="1"/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/>
    </xf>
    <xf numFmtId="0" fontId="8" fillId="0" borderId="50" xfId="0" applyFont="1" applyBorder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64" fontId="8" fillId="0" borderId="52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164" fontId="8" fillId="0" borderId="55" xfId="0" applyNumberFormat="1" applyFont="1" applyBorder="1" applyAlignment="1">
      <alignment horizontal="center" vertical="center"/>
    </xf>
    <xf numFmtId="0" fontId="11" fillId="5" borderId="2" xfId="0" applyFont="1" applyFill="1" applyBorder="1" applyAlignment="1">
      <alignment horizontal="left"/>
    </xf>
    <xf numFmtId="0" fontId="11" fillId="5" borderId="28" xfId="0" applyFont="1" applyFill="1" applyBorder="1" applyAlignment="1">
      <alignment horizontal="center"/>
    </xf>
    <xf numFmtId="166" fontId="41" fillId="8" borderId="18" xfId="1" applyNumberFormat="1" applyFont="1" applyFill="1" applyBorder="1" applyAlignment="1">
      <alignment horizontal="left"/>
    </xf>
    <xf numFmtId="166" fontId="41" fillId="9" borderId="21" xfId="1" applyNumberFormat="1" applyFont="1" applyFill="1" applyBorder="1" applyAlignment="1">
      <alignment horizontal="left"/>
    </xf>
    <xf numFmtId="166" fontId="41" fillId="9" borderId="18" xfId="1" applyNumberFormat="1" applyFont="1" applyFill="1" applyBorder="1" applyAlignment="1">
      <alignment horizontal="left"/>
    </xf>
    <xf numFmtId="166" fontId="41" fillId="8" borderId="18" xfId="1" applyNumberFormat="1" applyFont="1" applyFill="1" applyBorder="1" applyAlignment="1">
      <alignment horizontal="left" wrapText="1"/>
    </xf>
    <xf numFmtId="166" fontId="41" fillId="0" borderId="18" xfId="1" applyNumberFormat="1" applyFont="1" applyBorder="1" applyAlignment="1">
      <alignment horizontal="left" wrapText="1"/>
    </xf>
    <xf numFmtId="166" fontId="41" fillId="4" borderId="21" xfId="1" applyNumberFormat="1" applyFont="1" applyFill="1" applyBorder="1" applyAlignment="1">
      <alignment horizontal="left" wrapText="1"/>
    </xf>
    <xf numFmtId="166" fontId="41" fillId="0" borderId="2" xfId="1" applyNumberFormat="1" applyFont="1" applyFill="1" applyBorder="1" applyAlignment="1">
      <alignment wrapText="1"/>
    </xf>
    <xf numFmtId="166" fontId="41" fillId="4" borderId="21" xfId="1" applyNumberFormat="1" applyFont="1" applyFill="1" applyBorder="1" applyAlignment="1">
      <alignment horizontal="left"/>
    </xf>
    <xf numFmtId="166" fontId="41" fillId="10" borderId="27" xfId="1" applyNumberFormat="1" applyFont="1" applyFill="1" applyBorder="1" applyAlignment="1">
      <alignment horizontal="left"/>
    </xf>
    <xf numFmtId="166" fontId="41" fillId="4" borderId="2" xfId="1" applyNumberFormat="1" applyFont="1" applyFill="1" applyBorder="1" applyAlignment="1">
      <alignment horizontal="left"/>
    </xf>
    <xf numFmtId="166" fontId="41" fillId="10" borderId="18" xfId="1" applyNumberFormat="1" applyFont="1" applyFill="1" applyBorder="1" applyAlignment="1">
      <alignment horizontal="left"/>
    </xf>
    <xf numFmtId="166" fontId="41" fillId="4" borderId="18" xfId="1" applyNumberFormat="1" applyFont="1" applyFill="1" applyBorder="1" applyAlignment="1">
      <alignment horizontal="left"/>
    </xf>
    <xf numFmtId="166" fontId="41" fillId="10" borderId="21" xfId="1" applyNumberFormat="1" applyFont="1" applyFill="1" applyBorder="1" applyAlignment="1">
      <alignment horizontal="left"/>
    </xf>
    <xf numFmtId="166" fontId="41" fillId="0" borderId="21" xfId="1" applyNumberFormat="1" applyFont="1" applyFill="1" applyBorder="1" applyAlignment="1">
      <alignment horizontal="left"/>
    </xf>
    <xf numFmtId="164" fontId="0" fillId="0" borderId="0" xfId="0" applyNumberFormat="1"/>
    <xf numFmtId="0" fontId="8" fillId="0" borderId="0" xfId="0" applyFont="1" applyAlignment="1">
      <alignment horizontal="center" vertical="center"/>
    </xf>
    <xf numFmtId="164" fontId="0" fillId="0" borderId="60" xfId="0" applyNumberFormat="1" applyBorder="1"/>
    <xf numFmtId="164" fontId="0" fillId="0" borderId="51" xfId="0" applyNumberFormat="1" applyBorder="1"/>
    <xf numFmtId="0" fontId="8" fillId="0" borderId="54" xfId="0" applyFont="1" applyBorder="1" applyAlignment="1">
      <alignment horizontal="center" vertical="center"/>
    </xf>
    <xf numFmtId="164" fontId="0" fillId="0" borderId="59" xfId="0" applyNumberFormat="1" applyBorder="1"/>
    <xf numFmtId="0" fontId="42" fillId="0" borderId="0" xfId="0" applyFont="1" applyAlignment="1">
      <alignment horizontal="center" vertical="center" wrapText="1"/>
    </xf>
    <xf numFmtId="0" fontId="5" fillId="0" borderId="0" xfId="0" applyFont="1"/>
    <xf numFmtId="0" fontId="35" fillId="2" borderId="30" xfId="0" applyFont="1" applyFill="1" applyBorder="1" applyAlignment="1">
      <alignment horizontal="center" vertical="center"/>
    </xf>
    <xf numFmtId="2" fontId="8" fillId="0" borderId="50" xfId="3" applyNumberFormat="1" applyFont="1" applyFill="1" applyBorder="1" applyAlignment="1"/>
    <xf numFmtId="2" fontId="8" fillId="0" borderId="53" xfId="3" applyNumberFormat="1" applyFont="1" applyFill="1" applyBorder="1" applyAlignment="1"/>
    <xf numFmtId="166" fontId="7" fillId="0" borderId="50" xfId="1" applyNumberFormat="1" applyFont="1" applyFill="1" applyBorder="1" applyAlignment="1">
      <alignment horizontal="left"/>
    </xf>
    <xf numFmtId="0" fontId="8" fillId="0" borderId="52" xfId="3" applyNumberFormat="1" applyFont="1" applyFill="1" applyBorder="1" applyAlignment="1">
      <alignment horizontal="center"/>
    </xf>
    <xf numFmtId="10" fontId="8" fillId="0" borderId="52" xfId="3" applyNumberFormat="1" applyFont="1" applyFill="1" applyBorder="1" applyAlignment="1">
      <alignment horizontal="center"/>
    </xf>
    <xf numFmtId="166" fontId="22" fillId="0" borderId="50" xfId="1" applyNumberFormat="1" applyFont="1" applyFill="1" applyBorder="1" applyAlignment="1">
      <alignment horizontal="left"/>
    </xf>
    <xf numFmtId="2" fontId="8" fillId="0" borderId="52" xfId="3" applyNumberFormat="1" applyFont="1" applyFill="1" applyBorder="1" applyAlignment="1">
      <alignment horizontal="center"/>
    </xf>
    <xf numFmtId="166" fontId="7" fillId="0" borderId="53" xfId="1" applyNumberFormat="1" applyFont="1" applyFill="1" applyBorder="1" applyAlignment="1">
      <alignment horizontal="left"/>
    </xf>
    <xf numFmtId="0" fontId="8" fillId="0" borderId="55" xfId="3" applyNumberFormat="1" applyFont="1" applyFill="1" applyBorder="1" applyAlignment="1">
      <alignment horizontal="center"/>
    </xf>
    <xf numFmtId="0" fontId="43" fillId="2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164" fontId="8" fillId="0" borderId="18" xfId="1" applyNumberFormat="1" applyFont="1" applyFill="1" applyBorder="1" applyAlignment="1">
      <alignment horizontal="center"/>
    </xf>
    <xf numFmtId="0" fontId="43" fillId="2" borderId="22" xfId="0" applyFont="1" applyFill="1" applyBorder="1" applyAlignment="1">
      <alignment horizontal="center" vertical="center"/>
    </xf>
    <xf numFmtId="0" fontId="0" fillId="0" borderId="18" xfId="0" applyBorder="1"/>
    <xf numFmtId="0" fontId="11" fillId="0" borderId="18" xfId="0" applyFont="1" applyBorder="1" applyAlignment="1">
      <alignment horizontal="center"/>
    </xf>
    <xf numFmtId="0" fontId="40" fillId="5" borderId="27" xfId="0" applyFont="1" applyFill="1" applyBorder="1" applyAlignment="1">
      <alignment horizontal="center" vertical="center" wrapText="1"/>
    </xf>
    <xf numFmtId="164" fontId="8" fillId="0" borderId="18" xfId="1" applyNumberFormat="1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Continuous"/>
    </xf>
    <xf numFmtId="9" fontId="11" fillId="5" borderId="18" xfId="0" applyNumberFormat="1" applyFont="1" applyFill="1" applyBorder="1" applyAlignment="1">
      <alignment horizontal="centerContinuous"/>
    </xf>
    <xf numFmtId="0" fontId="11" fillId="5" borderId="18" xfId="0" applyFont="1" applyFill="1" applyBorder="1" applyAlignment="1">
      <alignment horizontal="centerContinuous"/>
    </xf>
    <xf numFmtId="0" fontId="11" fillId="5" borderId="21" xfId="0" applyFont="1" applyFill="1" applyBorder="1" applyAlignment="1">
      <alignment horizontal="centerContinuous"/>
    </xf>
    <xf numFmtId="0" fontId="82" fillId="0" borderId="62" xfId="0" applyFont="1" applyBorder="1" applyAlignment="1">
      <alignment horizontal="center"/>
    </xf>
    <xf numFmtId="0" fontId="28" fillId="2" borderId="27" xfId="0" applyFont="1" applyFill="1" applyBorder="1" applyAlignment="1">
      <alignment horizontal="center" vertical="center"/>
    </xf>
    <xf numFmtId="0" fontId="28" fillId="2" borderId="28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84" fillId="0" borderId="17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/>
    </xf>
    <xf numFmtId="165" fontId="85" fillId="0" borderId="17" xfId="1" applyNumberFormat="1" applyFont="1" applyFill="1" applyBorder="1" applyAlignment="1">
      <alignment horizontal="center" vertical="center"/>
    </xf>
    <xf numFmtId="164" fontId="8" fillId="6" borderId="0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Border="1" applyAlignment="1" applyProtection="1">
      <alignment horizontal="center"/>
      <protection hidden="1"/>
    </xf>
    <xf numFmtId="165" fontId="8" fillId="0" borderId="76" xfId="0" applyNumberFormat="1" applyFont="1" applyBorder="1" applyAlignment="1">
      <alignment horizontal="left" vertical="center"/>
    </xf>
    <xf numFmtId="164" fontId="8" fillId="0" borderId="76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left" vertical="center"/>
    </xf>
    <xf numFmtId="166" fontId="41" fillId="10" borderId="2" xfId="1" applyNumberFormat="1" applyFont="1" applyFill="1" applyBorder="1" applyAlignment="1">
      <alignment horizontal="left"/>
    </xf>
    <xf numFmtId="164" fontId="8" fillId="6" borderId="18" xfId="1" applyNumberFormat="1" applyFont="1" applyFill="1" applyBorder="1" applyAlignment="1">
      <alignment horizontal="left"/>
    </xf>
    <xf numFmtId="164" fontId="8" fillId="0" borderId="18" xfId="1" applyNumberFormat="1" applyFont="1" applyBorder="1" applyAlignment="1">
      <alignment horizontal="left"/>
    </xf>
    <xf numFmtId="164" fontId="8" fillId="0" borderId="21" xfId="1" applyNumberFormat="1" applyFont="1" applyBorder="1" applyAlignment="1">
      <alignment horizontal="left"/>
    </xf>
    <xf numFmtId="164" fontId="8" fillId="0" borderId="10" xfId="0" applyNumberFormat="1" applyFont="1" applyBorder="1" applyAlignment="1" applyProtection="1">
      <alignment horizontal="center" vertical="center"/>
      <protection hidden="1"/>
    </xf>
    <xf numFmtId="164" fontId="8" fillId="0" borderId="11" xfId="0" applyNumberFormat="1" applyFont="1" applyBorder="1" applyAlignment="1" applyProtection="1">
      <alignment horizontal="center" vertical="center"/>
      <protection hidden="1"/>
    </xf>
    <xf numFmtId="165" fontId="8" fillId="0" borderId="9" xfId="0" applyNumberFormat="1" applyFont="1" applyBorder="1" applyAlignment="1" applyProtection="1">
      <alignment horizontal="left" vertical="center"/>
      <protection hidden="1"/>
    </xf>
    <xf numFmtId="165" fontId="20" fillId="0" borderId="19" xfId="1" applyNumberFormat="1" applyFont="1" applyFill="1" applyBorder="1" applyAlignment="1" applyProtection="1">
      <alignment horizontal="center" vertical="center"/>
      <protection hidden="1"/>
    </xf>
    <xf numFmtId="165" fontId="20" fillId="0" borderId="20" xfId="1" applyNumberFormat="1" applyFont="1" applyFill="1" applyBorder="1" applyAlignment="1" applyProtection="1">
      <alignment horizontal="center" vertical="center"/>
      <protection hidden="1"/>
    </xf>
    <xf numFmtId="165" fontId="20" fillId="0" borderId="22" xfId="1" applyNumberFormat="1" applyFont="1" applyFill="1" applyBorder="1" applyAlignment="1" applyProtection="1">
      <alignment horizontal="center" vertical="center"/>
      <protection hidden="1"/>
    </xf>
    <xf numFmtId="165" fontId="20" fillId="0" borderId="23" xfId="1" applyNumberFormat="1" applyFont="1" applyFill="1" applyBorder="1" applyAlignment="1" applyProtection="1">
      <alignment horizontal="center" vertical="center"/>
      <protection hidden="1"/>
    </xf>
    <xf numFmtId="165" fontId="20" fillId="0" borderId="35" xfId="1" applyNumberFormat="1" applyFont="1" applyFill="1" applyBorder="1" applyAlignment="1" applyProtection="1">
      <alignment horizontal="center" vertical="center"/>
      <protection hidden="1"/>
    </xf>
    <xf numFmtId="165" fontId="20" fillId="0" borderId="28" xfId="1" applyNumberFormat="1" applyFont="1" applyFill="1" applyBorder="1" applyAlignment="1" applyProtection="1">
      <alignment horizontal="center" vertical="center"/>
      <protection hidden="1"/>
    </xf>
    <xf numFmtId="165" fontId="20" fillId="0" borderId="29" xfId="1" applyNumberFormat="1" applyFont="1" applyFill="1" applyBorder="1" applyAlignment="1" applyProtection="1">
      <alignment horizontal="center" vertical="center"/>
      <protection hidden="1"/>
    </xf>
    <xf numFmtId="165" fontId="20" fillId="0" borderId="17" xfId="1" applyNumberFormat="1" applyFont="1" applyFill="1" applyBorder="1" applyAlignment="1" applyProtection="1">
      <alignment horizontal="center" vertical="center"/>
      <protection hidden="1"/>
    </xf>
    <xf numFmtId="165" fontId="20" fillId="0" borderId="4" xfId="1" applyNumberFormat="1" applyFont="1" applyFill="1" applyBorder="1" applyAlignment="1" applyProtection="1">
      <alignment horizontal="center" vertical="center"/>
      <protection hidden="1"/>
    </xf>
    <xf numFmtId="165" fontId="20" fillId="0" borderId="0" xfId="1" applyNumberFormat="1" applyFont="1" applyFill="1" applyBorder="1" applyAlignment="1" applyProtection="1">
      <alignment horizontal="center" vertical="center"/>
      <protection hidden="1"/>
    </xf>
    <xf numFmtId="165" fontId="20" fillId="0" borderId="26" xfId="1" applyNumberFormat="1" applyFont="1" applyFill="1" applyBorder="1" applyAlignment="1" applyProtection="1">
      <alignment horizontal="center" vertical="center"/>
      <protection hidden="1"/>
    </xf>
    <xf numFmtId="165" fontId="20" fillId="4" borderId="0" xfId="1" applyNumberFormat="1" applyFont="1" applyFill="1" applyBorder="1" applyAlignment="1" applyProtection="1">
      <alignment horizontal="center" vertical="center"/>
      <protection hidden="1"/>
    </xf>
    <xf numFmtId="165" fontId="20" fillId="4" borderId="26" xfId="1" applyNumberFormat="1" applyFont="1" applyFill="1" applyBorder="1" applyAlignment="1" applyProtection="1">
      <alignment horizontal="center" vertical="center"/>
      <protection hidden="1"/>
    </xf>
    <xf numFmtId="165" fontId="20" fillId="4" borderId="22" xfId="1" applyNumberFormat="1" applyFont="1" applyFill="1" applyBorder="1" applyAlignment="1" applyProtection="1">
      <alignment horizontal="center" vertical="center"/>
      <protection hidden="1"/>
    </xf>
    <xf numFmtId="165" fontId="20" fillId="4" borderId="23" xfId="1" applyNumberFormat="1" applyFont="1" applyFill="1" applyBorder="1" applyAlignment="1" applyProtection="1">
      <alignment horizontal="center" vertical="center"/>
      <protection hidden="1"/>
    </xf>
    <xf numFmtId="166" fontId="41" fillId="0" borderId="30" xfId="1" applyNumberFormat="1" applyFont="1" applyFill="1" applyBorder="1" applyAlignment="1" applyProtection="1">
      <alignment horizontal="left" vertical="center"/>
      <protection hidden="1"/>
    </xf>
    <xf numFmtId="164" fontId="8" fillId="0" borderId="28" xfId="1" applyNumberFormat="1" applyFont="1" applyFill="1" applyBorder="1" applyAlignment="1" applyProtection="1">
      <alignment horizontal="center" vertical="center"/>
      <protection hidden="1"/>
    </xf>
    <xf numFmtId="166" fontId="41" fillId="0" borderId="32" xfId="1" applyNumberFormat="1" applyFont="1" applyFill="1" applyBorder="1" applyAlignment="1" applyProtection="1">
      <alignment horizontal="left" wrapText="1"/>
      <protection hidden="1"/>
    </xf>
    <xf numFmtId="164" fontId="8" fillId="0" borderId="0" xfId="1" applyNumberFormat="1" applyFont="1" applyFill="1" applyBorder="1" applyAlignment="1" applyProtection="1">
      <alignment horizontal="center"/>
      <protection hidden="1"/>
    </xf>
    <xf numFmtId="166" fontId="41" fillId="0" borderId="33" xfId="1" applyNumberFormat="1" applyFont="1" applyFill="1" applyBorder="1" applyAlignment="1" applyProtection="1">
      <alignment horizontal="left" wrapText="1"/>
      <protection hidden="1"/>
    </xf>
    <xf numFmtId="164" fontId="8" fillId="0" borderId="22" xfId="1" applyNumberFormat="1" applyFont="1" applyFill="1" applyBorder="1" applyAlignment="1" applyProtection="1">
      <alignment horizontal="center"/>
      <protection hidden="1"/>
    </xf>
    <xf numFmtId="166" fontId="41" fillId="0" borderId="31" xfId="1" applyNumberFormat="1" applyFont="1" applyFill="1" applyBorder="1" applyAlignment="1" applyProtection="1">
      <alignment horizontal="left" wrapText="1"/>
      <protection hidden="1"/>
    </xf>
    <xf numFmtId="164" fontId="8" fillId="0" borderId="17" xfId="1" applyNumberFormat="1" applyFont="1" applyFill="1" applyBorder="1" applyAlignment="1" applyProtection="1">
      <alignment horizontal="center"/>
      <protection hidden="1"/>
    </xf>
    <xf numFmtId="164" fontId="8" fillId="6" borderId="50" xfId="1" applyNumberFormat="1" applyFont="1" applyFill="1" applyBorder="1" applyAlignment="1" applyProtection="1">
      <alignment horizontal="center"/>
      <protection hidden="1"/>
    </xf>
    <xf numFmtId="164" fontId="8" fillId="6" borderId="52" xfId="1" applyNumberFormat="1" applyFont="1" applyFill="1" applyBorder="1" applyAlignment="1" applyProtection="1">
      <alignment horizontal="center"/>
      <protection hidden="1"/>
    </xf>
    <xf numFmtId="164" fontId="8" fillId="0" borderId="50" xfId="1" applyNumberFormat="1" applyFont="1" applyBorder="1" applyAlignment="1" applyProtection="1">
      <alignment horizontal="center"/>
      <protection hidden="1"/>
    </xf>
    <xf numFmtId="164" fontId="8" fillId="0" borderId="52" xfId="1" applyNumberFormat="1" applyFont="1" applyBorder="1" applyAlignment="1" applyProtection="1">
      <alignment horizontal="center"/>
      <protection hidden="1"/>
    </xf>
    <xf numFmtId="164" fontId="8" fillId="6" borderId="53" xfId="1" applyNumberFormat="1" applyFont="1" applyFill="1" applyBorder="1" applyAlignment="1" applyProtection="1">
      <alignment horizontal="center"/>
      <protection hidden="1"/>
    </xf>
    <xf numFmtId="164" fontId="8" fillId="6" borderId="54" xfId="1" applyNumberFormat="1" applyFont="1" applyFill="1" applyBorder="1" applyAlignment="1" applyProtection="1">
      <alignment horizontal="center"/>
      <protection hidden="1"/>
    </xf>
    <xf numFmtId="164" fontId="8" fillId="6" borderId="55" xfId="1" applyNumberFormat="1" applyFont="1" applyFill="1" applyBorder="1" applyAlignment="1" applyProtection="1">
      <alignment horizontal="center"/>
      <protection hidden="1"/>
    </xf>
    <xf numFmtId="164" fontId="8" fillId="0" borderId="52" xfId="0" applyNumberFormat="1" applyFont="1" applyBorder="1" applyAlignment="1" applyProtection="1">
      <alignment horizontal="center" vertical="center"/>
      <protection hidden="1"/>
    </xf>
    <xf numFmtId="164" fontId="8" fillId="0" borderId="55" xfId="0" applyNumberFormat="1" applyFont="1" applyBorder="1" applyAlignment="1" applyProtection="1">
      <alignment horizontal="center" vertical="center"/>
      <protection hidden="1"/>
    </xf>
    <xf numFmtId="165" fontId="8" fillId="0" borderId="9" xfId="0" applyNumberFormat="1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center" vertical="center"/>
    </xf>
    <xf numFmtId="0" fontId="17" fillId="0" borderId="0" xfId="2" applyFont="1" applyAlignment="1" applyProtection="1">
      <alignment horizontal="center" vertical="center"/>
      <protection hidden="1"/>
    </xf>
    <xf numFmtId="0" fontId="17" fillId="0" borderId="26" xfId="2" applyFont="1" applyBorder="1" applyAlignment="1" applyProtection="1">
      <alignment horizontal="center" vertical="center"/>
      <protection hidden="1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14" fontId="0" fillId="0" borderId="0" xfId="0" applyNumberFormat="1"/>
    <xf numFmtId="0" fontId="99" fillId="10" borderId="0" xfId="0" applyFont="1" applyFill="1"/>
    <xf numFmtId="0" fontId="99" fillId="10" borderId="0" xfId="0" applyFont="1" applyFill="1" applyAlignment="1">
      <alignment vertical="top"/>
    </xf>
    <xf numFmtId="0" fontId="100" fillId="10" borderId="27" xfId="0" applyFont="1" applyFill="1" applyBorder="1" applyAlignment="1">
      <alignment horizontal="left"/>
    </xf>
    <xf numFmtId="171" fontId="25" fillId="10" borderId="30" xfId="0" quotePrefix="1" applyNumberFormat="1" applyFont="1" applyFill="1" applyBorder="1" applyAlignment="1">
      <alignment horizontal="right"/>
    </xf>
    <xf numFmtId="165" fontId="25" fillId="10" borderId="30" xfId="0" quotePrefix="1" applyNumberFormat="1" applyFont="1" applyFill="1" applyBorder="1" applyAlignment="1">
      <alignment horizontal="right" vertical="center"/>
    </xf>
    <xf numFmtId="0" fontId="101" fillId="10" borderId="0" xfId="0" applyFont="1" applyFill="1" applyAlignment="1">
      <alignment horizontal="left"/>
    </xf>
    <xf numFmtId="0" fontId="102" fillId="10" borderId="0" xfId="0" applyFont="1" applyFill="1" applyAlignment="1">
      <alignment vertical="top" wrapText="1"/>
    </xf>
    <xf numFmtId="10" fontId="99" fillId="10" borderId="0" xfId="3" applyNumberFormat="1" applyFont="1" applyFill="1" applyAlignment="1">
      <alignment horizontal="center"/>
    </xf>
    <xf numFmtId="0" fontId="101" fillId="10" borderId="87" xfId="0" applyFont="1" applyFill="1" applyBorder="1" applyAlignment="1">
      <alignment horizontal="center"/>
    </xf>
    <xf numFmtId="0" fontId="101" fillId="10" borderId="28" xfId="0" applyFont="1" applyFill="1" applyBorder="1" applyAlignment="1">
      <alignment horizontal="center"/>
    </xf>
    <xf numFmtId="0" fontId="25" fillId="10" borderId="88" xfId="0" applyFont="1" applyFill="1" applyBorder="1" applyAlignment="1">
      <alignment horizontal="left"/>
    </xf>
    <xf numFmtId="0" fontId="25" fillId="10" borderId="89" xfId="0" applyFont="1" applyFill="1" applyBorder="1" applyAlignment="1">
      <alignment horizontal="centerContinuous"/>
    </xf>
    <xf numFmtId="0" fontId="25" fillId="10" borderId="90" xfId="0" applyFont="1" applyFill="1" applyBorder="1" applyAlignment="1">
      <alignment horizontal="centerContinuous"/>
    </xf>
    <xf numFmtId="164" fontId="99" fillId="9" borderId="0" xfId="1" applyNumberFormat="1" applyFont="1" applyFill="1" applyAlignment="1">
      <alignment horizontal="center"/>
    </xf>
    <xf numFmtId="166" fontId="99" fillId="9" borderId="91" xfId="1" applyNumberFormat="1" applyFont="1" applyFill="1" applyBorder="1" applyAlignment="1">
      <alignment horizontal="left"/>
    </xf>
    <xf numFmtId="166" fontId="99" fillId="9" borderId="0" xfId="1" applyNumberFormat="1" applyFont="1" applyFill="1" applyBorder="1" applyAlignment="1">
      <alignment horizontal="left"/>
    </xf>
    <xf numFmtId="170" fontId="99" fillId="9" borderId="92" xfId="3" applyNumberFormat="1" applyFont="1" applyFill="1" applyBorder="1" applyAlignment="1">
      <alignment horizontal="center"/>
    </xf>
    <xf numFmtId="166" fontId="99" fillId="10" borderId="91" xfId="1" applyNumberFormat="1" applyFont="1" applyFill="1" applyBorder="1" applyAlignment="1">
      <alignment horizontal="left"/>
    </xf>
    <xf numFmtId="166" fontId="99" fillId="10" borderId="0" xfId="1" applyNumberFormat="1" applyFont="1" applyFill="1" applyBorder="1" applyAlignment="1">
      <alignment horizontal="left"/>
    </xf>
    <xf numFmtId="170" fontId="99" fillId="10" borderId="92" xfId="3" applyNumberFormat="1" applyFont="1" applyFill="1" applyBorder="1" applyAlignment="1">
      <alignment horizontal="center"/>
    </xf>
    <xf numFmtId="170" fontId="99" fillId="9" borderId="0" xfId="3" applyNumberFormat="1" applyFont="1" applyFill="1" applyBorder="1" applyAlignment="1">
      <alignment horizontal="center"/>
    </xf>
    <xf numFmtId="166" fontId="99" fillId="10" borderId="93" xfId="1" applyNumberFormat="1" applyFont="1" applyFill="1" applyBorder="1" applyAlignment="1">
      <alignment horizontal="left"/>
    </xf>
    <xf numFmtId="166" fontId="99" fillId="10" borderId="22" xfId="1" applyNumberFormat="1" applyFont="1" applyFill="1" applyBorder="1" applyAlignment="1">
      <alignment horizontal="left"/>
    </xf>
    <xf numFmtId="170" fontId="99" fillId="10" borderId="94" xfId="3" applyNumberFormat="1" applyFont="1" applyFill="1" applyBorder="1" applyAlignment="1">
      <alignment horizontal="center"/>
    </xf>
    <xf numFmtId="166" fontId="104" fillId="10" borderId="91" xfId="1" applyNumberFormat="1" applyFont="1" applyFill="1" applyBorder="1" applyAlignment="1">
      <alignment horizontal="left"/>
    </xf>
    <xf numFmtId="0" fontId="104" fillId="10" borderId="91" xfId="0" applyFont="1" applyFill="1" applyBorder="1"/>
    <xf numFmtId="0" fontId="99" fillId="10" borderId="92" xfId="0" applyFont="1" applyFill="1" applyBorder="1"/>
    <xf numFmtId="0" fontId="104" fillId="10" borderId="95" xfId="0" applyFont="1" applyFill="1" applyBorder="1"/>
    <xf numFmtId="0" fontId="99" fillId="10" borderId="96" xfId="0" applyFont="1" applyFill="1" applyBorder="1"/>
    <xf numFmtId="0" fontId="99" fillId="10" borderId="97" xfId="0" applyFont="1" applyFill="1" applyBorder="1"/>
    <xf numFmtId="0" fontId="25" fillId="10" borderId="98" xfId="0" applyFont="1" applyFill="1" applyBorder="1" applyAlignment="1">
      <alignment horizontal="center"/>
    </xf>
    <xf numFmtId="0" fontId="25" fillId="10" borderId="99" xfId="0" applyFont="1" applyFill="1" applyBorder="1" applyAlignment="1">
      <alignment horizontal="center"/>
    </xf>
    <xf numFmtId="0" fontId="25" fillId="10" borderId="100" xfId="0" applyFont="1" applyFill="1" applyBorder="1" applyAlignment="1">
      <alignment horizontal="center"/>
    </xf>
    <xf numFmtId="166" fontId="99" fillId="9" borderId="91" xfId="1" applyNumberFormat="1" applyFont="1" applyFill="1" applyBorder="1" applyAlignment="1">
      <alignment horizontal="center"/>
    </xf>
    <xf numFmtId="164" fontId="99" fillId="9" borderId="0" xfId="1" applyNumberFormat="1" applyFont="1" applyFill="1" applyBorder="1" applyAlignment="1">
      <alignment horizontal="center"/>
    </xf>
    <xf numFmtId="164" fontId="99" fillId="9" borderId="92" xfId="1" applyNumberFormat="1" applyFont="1" applyFill="1" applyBorder="1" applyAlignment="1">
      <alignment horizontal="center"/>
    </xf>
    <xf numFmtId="166" fontId="99" fillId="10" borderId="91" xfId="1" applyNumberFormat="1" applyFont="1" applyFill="1" applyBorder="1" applyAlignment="1">
      <alignment horizontal="center"/>
    </xf>
    <xf numFmtId="164" fontId="99" fillId="10" borderId="0" xfId="1" applyNumberFormat="1" applyFont="1" applyFill="1" applyBorder="1" applyAlignment="1">
      <alignment horizontal="center"/>
    </xf>
    <xf numFmtId="164" fontId="99" fillId="10" borderId="92" xfId="1" applyNumberFormat="1" applyFont="1" applyFill="1" applyBorder="1" applyAlignment="1">
      <alignment horizontal="center"/>
    </xf>
    <xf numFmtId="164" fontId="99" fillId="17" borderId="92" xfId="1" applyNumberFormat="1" applyFont="1" applyFill="1" applyBorder="1" applyAlignment="1">
      <alignment horizontal="center"/>
    </xf>
    <xf numFmtId="166" fontId="99" fillId="10" borderId="93" xfId="1" applyNumberFormat="1" applyFont="1" applyFill="1" applyBorder="1" applyAlignment="1">
      <alignment horizontal="center"/>
    </xf>
    <xf numFmtId="164" fontId="99" fillId="10" borderId="22" xfId="1" applyNumberFormat="1" applyFont="1" applyFill="1" applyBorder="1" applyAlignment="1">
      <alignment horizontal="center"/>
    </xf>
    <xf numFmtId="164" fontId="99" fillId="13" borderId="94" xfId="1" applyNumberFormat="1" applyFont="1" applyFill="1" applyBorder="1" applyAlignment="1">
      <alignment horizontal="center"/>
    </xf>
    <xf numFmtId="0" fontId="104" fillId="10" borderId="2" xfId="0" applyFont="1" applyFill="1" applyBorder="1"/>
    <xf numFmtId="0" fontId="104" fillId="10" borderId="17" xfId="0" applyFont="1" applyFill="1" applyBorder="1"/>
    <xf numFmtId="0" fontId="104" fillId="10" borderId="101" xfId="0" applyFont="1" applyFill="1" applyBorder="1"/>
    <xf numFmtId="0" fontId="104" fillId="10" borderId="0" xfId="0" applyFont="1" applyFill="1"/>
    <xf numFmtId="0" fontId="104" fillId="10" borderId="92" xfId="0" applyFont="1" applyFill="1" applyBorder="1"/>
    <xf numFmtId="0" fontId="99" fillId="10" borderId="91" xfId="0" applyFont="1" applyFill="1" applyBorder="1"/>
    <xf numFmtId="0" fontId="104" fillId="10" borderId="91" xfId="0" applyFont="1" applyFill="1" applyBorder="1" applyAlignment="1">
      <alignment wrapText="1"/>
    </xf>
    <xf numFmtId="0" fontId="104" fillId="10" borderId="96" xfId="0" applyFont="1" applyFill="1" applyBorder="1"/>
    <xf numFmtId="0" fontId="104" fillId="10" borderId="97" xfId="0" applyFont="1" applyFill="1" applyBorder="1"/>
    <xf numFmtId="0" fontId="25" fillId="10" borderId="30" xfId="0" applyFont="1" applyFill="1" applyBorder="1" applyAlignment="1">
      <alignment horizontal="left"/>
    </xf>
    <xf numFmtId="0" fontId="25" fillId="10" borderId="27" xfId="0" applyFont="1" applyFill="1" applyBorder="1" applyAlignment="1">
      <alignment horizontal="centerContinuous"/>
    </xf>
    <xf numFmtId="0" fontId="25" fillId="10" borderId="29" xfId="0" applyFont="1" applyFill="1" applyBorder="1" applyAlignment="1">
      <alignment horizontal="centerContinuous"/>
    </xf>
    <xf numFmtId="0" fontId="25" fillId="10" borderId="32" xfId="0" applyFont="1" applyFill="1" applyBorder="1" applyAlignment="1">
      <alignment horizontal="centerContinuous"/>
    </xf>
    <xf numFmtId="166" fontId="25" fillId="10" borderId="18" xfId="1" applyNumberFormat="1" applyFont="1" applyFill="1" applyBorder="1" applyAlignment="1">
      <alignment horizontal="centerContinuous"/>
    </xf>
    <xf numFmtId="166" fontId="25" fillId="10" borderId="26" xfId="1" applyNumberFormat="1" applyFont="1" applyFill="1" applyBorder="1" applyAlignment="1">
      <alignment horizontal="centerContinuous"/>
    </xf>
    <xf numFmtId="0" fontId="25" fillId="10" borderId="32" xfId="0" applyFont="1" applyFill="1" applyBorder="1"/>
    <xf numFmtId="0" fontId="25" fillId="10" borderId="33" xfId="0" applyFont="1" applyFill="1" applyBorder="1"/>
    <xf numFmtId="166" fontId="25" fillId="10" borderId="21" xfId="1" applyNumberFormat="1" applyFont="1" applyFill="1" applyBorder="1" applyAlignment="1">
      <alignment horizontal="centerContinuous"/>
    </xf>
    <xf numFmtId="166" fontId="25" fillId="10" borderId="23" xfId="1" applyNumberFormat="1" applyFont="1" applyFill="1" applyBorder="1" applyAlignment="1">
      <alignment horizontal="centerContinuous"/>
    </xf>
    <xf numFmtId="0" fontId="25" fillId="10" borderId="0" xfId="0" applyFont="1" applyFill="1" applyAlignment="1">
      <alignment horizontal="centerContinuous"/>
    </xf>
    <xf numFmtId="166" fontId="25" fillId="10" borderId="0" xfId="1" applyNumberFormat="1" applyFont="1" applyFill="1" applyBorder="1" applyAlignment="1">
      <alignment horizontal="centerContinuous"/>
    </xf>
    <xf numFmtId="0" fontId="107" fillId="10" borderId="2" xfId="0" applyFont="1" applyFill="1" applyBorder="1" applyAlignment="1">
      <alignment horizontal="left"/>
    </xf>
    <xf numFmtId="0" fontId="107" fillId="10" borderId="17" xfId="0" applyFont="1" applyFill="1" applyBorder="1" applyAlignment="1">
      <alignment horizontal="centerContinuous"/>
    </xf>
    <xf numFmtId="0" fontId="108" fillId="10" borderId="31" xfId="0" applyFont="1" applyFill="1" applyBorder="1" applyAlignment="1">
      <alignment horizontal="center"/>
    </xf>
    <xf numFmtId="166" fontId="99" fillId="10" borderId="2" xfId="1" applyNumberFormat="1" applyFont="1" applyFill="1" applyBorder="1" applyAlignment="1">
      <alignment horizontal="left"/>
    </xf>
    <xf numFmtId="166" fontId="99" fillId="10" borderId="4" xfId="1" applyNumberFormat="1" applyFont="1" applyFill="1" applyBorder="1" applyAlignment="1">
      <alignment horizontal="left"/>
    </xf>
    <xf numFmtId="0" fontId="25" fillId="10" borderId="18" xfId="0" applyFont="1" applyFill="1" applyBorder="1" applyAlignment="1">
      <alignment horizontal="center"/>
    </xf>
    <xf numFmtId="166" fontId="99" fillId="10" borderId="18" xfId="1" applyNumberFormat="1" applyFont="1" applyFill="1" applyBorder="1" applyAlignment="1">
      <alignment horizontal="left"/>
    </xf>
    <xf numFmtId="166" fontId="99" fillId="10" borderId="26" xfId="1" applyNumberFormat="1" applyFont="1" applyFill="1" applyBorder="1" applyAlignment="1">
      <alignment horizontal="left"/>
    </xf>
    <xf numFmtId="166" fontId="99" fillId="10" borderId="21" xfId="1" applyNumberFormat="1" applyFont="1" applyFill="1" applyBorder="1" applyAlignment="1">
      <alignment horizontal="left"/>
    </xf>
    <xf numFmtId="166" fontId="99" fillId="10" borderId="23" xfId="1" applyNumberFormat="1" applyFont="1" applyFill="1" applyBorder="1" applyAlignment="1">
      <alignment horizontal="left"/>
    </xf>
    <xf numFmtId="0" fontId="25" fillId="10" borderId="33" xfId="0" applyFont="1" applyFill="1" applyBorder="1" applyAlignment="1">
      <alignment horizontal="center"/>
    </xf>
    <xf numFmtId="0" fontId="25" fillId="10" borderId="31" xfId="0" applyFont="1" applyFill="1" applyBorder="1" applyAlignment="1">
      <alignment horizontal="center"/>
    </xf>
    <xf numFmtId="166" fontId="99" fillId="10" borderId="17" xfId="1" applyNumberFormat="1" applyFont="1" applyFill="1" applyBorder="1" applyAlignment="1">
      <alignment horizontal="left"/>
    </xf>
    <xf numFmtId="166" fontId="99" fillId="9" borderId="21" xfId="1" applyNumberFormat="1" applyFont="1" applyFill="1" applyBorder="1" applyAlignment="1">
      <alignment horizontal="left"/>
    </xf>
    <xf numFmtId="166" fontId="99" fillId="9" borderId="22" xfId="1" applyNumberFormat="1" applyFont="1" applyFill="1" applyBorder="1" applyAlignment="1">
      <alignment horizontal="left"/>
    </xf>
    <xf numFmtId="0" fontId="25" fillId="10" borderId="32" xfId="0" applyFont="1" applyFill="1" applyBorder="1" applyAlignment="1">
      <alignment horizontal="center"/>
    </xf>
    <xf numFmtId="0" fontId="99" fillId="10" borderId="32" xfId="0" applyFont="1" applyFill="1" applyBorder="1" applyAlignment="1">
      <alignment horizontal="center"/>
    </xf>
    <xf numFmtId="0" fontId="99" fillId="10" borderId="32" xfId="0" applyFont="1" applyFill="1" applyBorder="1"/>
    <xf numFmtId="166" fontId="99" fillId="9" borderId="18" xfId="1" applyNumberFormat="1" applyFont="1" applyFill="1" applyBorder="1" applyAlignment="1">
      <alignment horizontal="left"/>
    </xf>
    <xf numFmtId="0" fontId="25" fillId="10" borderId="31" xfId="0" applyFont="1" applyFill="1" applyBorder="1" applyAlignment="1">
      <alignment horizontal="centerContinuous"/>
    </xf>
    <xf numFmtId="0" fontId="25" fillId="10" borderId="33" xfId="0" applyFont="1" applyFill="1" applyBorder="1" applyAlignment="1">
      <alignment horizontal="centerContinuous"/>
    </xf>
    <xf numFmtId="0" fontId="25" fillId="10" borderId="30" xfId="0" applyFont="1" applyFill="1" applyBorder="1" applyAlignment="1">
      <alignment horizontal="centerContinuous"/>
    </xf>
    <xf numFmtId="166" fontId="99" fillId="10" borderId="28" xfId="1" applyNumberFormat="1" applyFont="1" applyFill="1" applyBorder="1" applyAlignment="1">
      <alignment horizontal="left"/>
    </xf>
    <xf numFmtId="0" fontId="25" fillId="10" borderId="17" xfId="0" applyFont="1" applyFill="1" applyBorder="1" applyAlignment="1">
      <alignment horizontal="centerContinuous"/>
    </xf>
    <xf numFmtId="166" fontId="25" fillId="13" borderId="2" xfId="1" applyNumberFormat="1" applyFont="1" applyFill="1" applyBorder="1" applyAlignment="1">
      <alignment horizontal="left"/>
    </xf>
    <xf numFmtId="166" fontId="25" fillId="13" borderId="4" xfId="1" applyNumberFormat="1" applyFont="1" applyFill="1" applyBorder="1" applyAlignment="1">
      <alignment horizontal="left"/>
    </xf>
    <xf numFmtId="0" fontId="25" fillId="10" borderId="21" xfId="0" applyFont="1" applyFill="1" applyBorder="1" applyAlignment="1">
      <alignment horizontal="centerContinuous"/>
    </xf>
    <xf numFmtId="9" fontId="25" fillId="10" borderId="32" xfId="0" applyNumberFormat="1" applyFont="1" applyFill="1" applyBorder="1" applyAlignment="1">
      <alignment horizontal="centerContinuous"/>
    </xf>
    <xf numFmtId="0" fontId="25" fillId="10" borderId="30" xfId="0" applyFont="1" applyFill="1" applyBorder="1" applyAlignment="1">
      <alignment horizontal="center"/>
    </xf>
    <xf numFmtId="166" fontId="99" fillId="10" borderId="27" xfId="1" applyNumberFormat="1" applyFont="1" applyFill="1" applyBorder="1" applyAlignment="1">
      <alignment horizontal="left"/>
    </xf>
    <xf numFmtId="166" fontId="99" fillId="10" borderId="29" xfId="1" applyNumberFormat="1" applyFont="1" applyFill="1" applyBorder="1" applyAlignment="1">
      <alignment horizontal="left"/>
    </xf>
    <xf numFmtId="164" fontId="25" fillId="0" borderId="0" xfId="1" applyNumberFormat="1" applyFont="1" applyFill="1" applyBorder="1" applyAlignment="1">
      <alignment horizontal="center"/>
    </xf>
    <xf numFmtId="0" fontId="102" fillId="0" borderId="0" xfId="0" applyFont="1" applyAlignment="1">
      <alignment vertical="top" wrapText="1"/>
    </xf>
    <xf numFmtId="0" fontId="101" fillId="0" borderId="28" xfId="0" applyFont="1" applyBorder="1" applyAlignment="1">
      <alignment horizontal="center"/>
    </xf>
    <xf numFmtId="0" fontId="101" fillId="0" borderId="8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164" fontId="25" fillId="0" borderId="17" xfId="1" applyNumberFormat="1" applyFont="1" applyFill="1" applyBorder="1" applyAlignment="1">
      <alignment horizontal="center"/>
    </xf>
    <xf numFmtId="164" fontId="25" fillId="0" borderId="4" xfId="1" applyNumberFormat="1" applyFont="1" applyFill="1" applyBorder="1" applyAlignment="1">
      <alignment horizontal="center"/>
    </xf>
    <xf numFmtId="164" fontId="25" fillId="0" borderId="26" xfId="1" applyNumberFormat="1" applyFont="1" applyFill="1" applyBorder="1" applyAlignment="1">
      <alignment horizontal="center"/>
    </xf>
    <xf numFmtId="164" fontId="25" fillId="0" borderId="22" xfId="1" applyNumberFormat="1" applyFont="1" applyFill="1" applyBorder="1" applyAlignment="1">
      <alignment horizontal="center"/>
    </xf>
    <xf numFmtId="164" fontId="25" fillId="0" borderId="23" xfId="1" applyNumberFormat="1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164" fontId="99" fillId="0" borderId="17" xfId="1" applyNumberFormat="1" applyFont="1" applyFill="1" applyBorder="1" applyAlignment="1">
      <alignment horizontal="center"/>
    </xf>
    <xf numFmtId="164" fontId="99" fillId="0" borderId="0" xfId="1" applyNumberFormat="1" applyFont="1" applyFill="1" applyBorder="1" applyAlignment="1">
      <alignment horizontal="center"/>
    </xf>
    <xf numFmtId="164" fontId="99" fillId="0" borderId="22" xfId="1" applyNumberFormat="1" applyFont="1" applyFill="1" applyBorder="1" applyAlignment="1">
      <alignment horizontal="center"/>
    </xf>
    <xf numFmtId="164" fontId="99" fillId="0" borderId="28" xfId="1" applyNumberFormat="1" applyFont="1" applyFill="1" applyBorder="1" applyAlignment="1">
      <alignment horizontal="center"/>
    </xf>
    <xf numFmtId="164" fontId="99" fillId="0" borderId="23" xfId="1" applyNumberFormat="1" applyFont="1" applyFill="1" applyBorder="1" applyAlignment="1">
      <alignment horizontal="center"/>
    </xf>
    <xf numFmtId="164" fontId="99" fillId="0" borderId="26" xfId="1" applyNumberFormat="1" applyFont="1" applyFill="1" applyBorder="1" applyAlignment="1">
      <alignment horizontal="center"/>
    </xf>
    <xf numFmtId="164" fontId="99" fillId="0" borderId="4" xfId="1" applyNumberFormat="1" applyFont="1" applyFill="1" applyBorder="1" applyAlignment="1">
      <alignment horizontal="center"/>
    </xf>
    <xf numFmtId="164" fontId="25" fillId="0" borderId="28" xfId="1" applyNumberFormat="1" applyFont="1" applyFill="1" applyBorder="1" applyAlignment="1">
      <alignment horizontal="center"/>
    </xf>
    <xf numFmtId="164" fontId="25" fillId="0" borderId="4" xfId="0" applyNumberFormat="1" applyFont="1" applyBorder="1" applyAlignment="1">
      <alignment horizontal="center"/>
    </xf>
    <xf numFmtId="164" fontId="25" fillId="0" borderId="26" xfId="0" applyNumberFormat="1" applyFont="1" applyBorder="1" applyAlignment="1">
      <alignment horizontal="center"/>
    </xf>
    <xf numFmtId="164" fontId="99" fillId="0" borderId="29" xfId="1" applyNumberFormat="1" applyFont="1" applyFill="1" applyBorder="1" applyAlignment="1">
      <alignment horizontal="center"/>
    </xf>
    <xf numFmtId="0" fontId="113" fillId="10" borderId="0" xfId="0" applyFont="1" applyFill="1"/>
    <xf numFmtId="164" fontId="8" fillId="0" borderId="0" xfId="3" applyNumberFormat="1" applyFont="1" applyFill="1" applyBorder="1" applyAlignment="1">
      <alignment horizontal="center"/>
    </xf>
    <xf numFmtId="164" fontId="100" fillId="19" borderId="0" xfId="1" applyNumberFormat="1" applyFont="1" applyFill="1" applyBorder="1" applyAlignment="1">
      <alignment horizontal="center"/>
    </xf>
    <xf numFmtId="164" fontId="100" fillId="19" borderId="26" xfId="1" applyNumberFormat="1" applyFont="1" applyFill="1" applyBorder="1" applyAlignment="1">
      <alignment horizontal="center"/>
    </xf>
    <xf numFmtId="0" fontId="25" fillId="0" borderId="30" xfId="0" applyFont="1" applyBorder="1" applyAlignment="1">
      <alignment horizontal="left"/>
    </xf>
    <xf numFmtId="0" fontId="25" fillId="0" borderId="27" xfId="0" applyFont="1" applyBorder="1" applyAlignment="1">
      <alignment horizontal="centerContinuous"/>
    </xf>
    <xf numFmtId="0" fontId="25" fillId="0" borderId="29" xfId="0" applyFont="1" applyBorder="1" applyAlignment="1">
      <alignment horizontal="centerContinuous"/>
    </xf>
    <xf numFmtId="0" fontId="25" fillId="0" borderId="32" xfId="0" applyFont="1" applyBorder="1" applyAlignment="1">
      <alignment horizontal="centerContinuous"/>
    </xf>
    <xf numFmtId="166" fontId="25" fillId="0" borderId="18" xfId="1" applyNumberFormat="1" applyFont="1" applyFill="1" applyBorder="1" applyAlignment="1">
      <alignment horizontal="centerContinuous"/>
    </xf>
    <xf numFmtId="166" fontId="25" fillId="0" borderId="26" xfId="1" applyNumberFormat="1" applyFont="1" applyFill="1" applyBorder="1" applyAlignment="1">
      <alignment horizontal="centerContinuous"/>
    </xf>
    <xf numFmtId="164" fontId="8" fillId="0" borderId="0" xfId="1" applyNumberFormat="1" applyFont="1" applyFill="1" applyBorder="1" applyAlignment="1">
      <alignment horizontal="centerContinuous"/>
    </xf>
    <xf numFmtId="0" fontId="25" fillId="0" borderId="32" xfId="0" applyFont="1" applyBorder="1"/>
    <xf numFmtId="0" fontId="25" fillId="0" borderId="33" xfId="0" applyFont="1" applyBorder="1"/>
    <xf numFmtId="166" fontId="25" fillId="0" borderId="21" xfId="1" applyNumberFormat="1" applyFont="1" applyFill="1" applyBorder="1" applyAlignment="1">
      <alignment horizontal="centerContinuous"/>
    </xf>
    <xf numFmtId="166" fontId="25" fillId="0" borderId="23" xfId="1" applyNumberFormat="1" applyFont="1" applyFill="1" applyBorder="1" applyAlignment="1">
      <alignment horizontal="centerContinuous"/>
    </xf>
    <xf numFmtId="0" fontId="25" fillId="0" borderId="0" xfId="0" applyFont="1" applyAlignment="1">
      <alignment horizontal="centerContinuous"/>
    </xf>
    <xf numFmtId="166" fontId="25" fillId="0" borderId="0" xfId="1" applyNumberFormat="1" applyFont="1" applyFill="1" applyBorder="1" applyAlignment="1">
      <alignment horizontal="centerContinuous"/>
    </xf>
    <xf numFmtId="0" fontId="107" fillId="0" borderId="2" xfId="0" applyFont="1" applyBorder="1" applyAlignment="1">
      <alignment horizontal="left"/>
    </xf>
    <xf numFmtId="0" fontId="107" fillId="0" borderId="17" xfId="0" applyFont="1" applyBorder="1" applyAlignment="1">
      <alignment horizontal="centerContinuous"/>
    </xf>
    <xf numFmtId="0" fontId="108" fillId="0" borderId="31" xfId="0" applyFont="1" applyBorder="1" applyAlignment="1">
      <alignment horizontal="center"/>
    </xf>
    <xf numFmtId="166" fontId="99" fillId="0" borderId="2" xfId="1" applyNumberFormat="1" applyFont="1" applyFill="1" applyBorder="1" applyAlignment="1">
      <alignment horizontal="left"/>
    </xf>
    <xf numFmtId="166" fontId="99" fillId="0" borderId="4" xfId="1" applyNumberFormat="1" applyFont="1" applyFill="1" applyBorder="1" applyAlignment="1">
      <alignment horizontal="left"/>
    </xf>
    <xf numFmtId="164" fontId="99" fillId="0" borderId="17" xfId="3" applyNumberFormat="1" applyFont="1" applyFill="1" applyBorder="1" applyAlignment="1">
      <alignment horizontal="center"/>
    </xf>
    <xf numFmtId="0" fontId="25" fillId="0" borderId="18" xfId="0" applyFont="1" applyBorder="1" applyAlignment="1">
      <alignment horizontal="center"/>
    </xf>
    <xf numFmtId="166" fontId="99" fillId="0" borderId="18" xfId="1" applyNumberFormat="1" applyFont="1" applyFill="1" applyBorder="1" applyAlignment="1">
      <alignment horizontal="left"/>
    </xf>
    <xf numFmtId="166" fontId="99" fillId="0" borderId="26" xfId="1" applyNumberFormat="1" applyFont="1" applyFill="1" applyBorder="1" applyAlignment="1">
      <alignment horizontal="left"/>
    </xf>
    <xf numFmtId="164" fontId="99" fillId="0" borderId="0" xfId="3" applyNumberFormat="1" applyFont="1" applyFill="1" applyBorder="1" applyAlignment="1">
      <alignment horizontal="center"/>
    </xf>
    <xf numFmtId="166" fontId="99" fillId="0" borderId="21" xfId="1" applyNumberFormat="1" applyFont="1" applyFill="1" applyBorder="1" applyAlignment="1">
      <alignment horizontal="left"/>
    </xf>
    <xf numFmtId="166" fontId="99" fillId="0" borderId="23" xfId="1" applyNumberFormat="1" applyFont="1" applyFill="1" applyBorder="1" applyAlignment="1">
      <alignment horizontal="left"/>
    </xf>
    <xf numFmtId="164" fontId="99" fillId="0" borderId="22" xfId="3" applyNumberFormat="1" applyFont="1" applyFill="1" applyBorder="1" applyAlignment="1">
      <alignment horizontal="center"/>
    </xf>
    <xf numFmtId="0" fontId="25" fillId="0" borderId="33" xfId="0" applyFont="1" applyBorder="1" applyAlignment="1">
      <alignment horizontal="center"/>
    </xf>
    <xf numFmtId="166" fontId="99" fillId="0" borderId="22" xfId="1" applyNumberFormat="1" applyFont="1" applyFill="1" applyBorder="1" applyAlignment="1">
      <alignment horizontal="left"/>
    </xf>
    <xf numFmtId="0" fontId="25" fillId="0" borderId="31" xfId="0" applyFont="1" applyBorder="1" applyAlignment="1">
      <alignment horizontal="center"/>
    </xf>
    <xf numFmtId="166" fontId="99" fillId="0" borderId="17" xfId="1" applyNumberFormat="1" applyFont="1" applyFill="1" applyBorder="1" applyAlignment="1">
      <alignment horizontal="left"/>
    </xf>
    <xf numFmtId="164" fontId="8" fillId="0" borderId="17" xfId="3" applyNumberFormat="1" applyFont="1" applyFill="1" applyBorder="1" applyAlignment="1">
      <alignment horizontal="center"/>
    </xf>
    <xf numFmtId="0" fontId="25" fillId="0" borderId="32" xfId="0" applyFont="1" applyBorder="1" applyAlignment="1">
      <alignment horizontal="center"/>
    </xf>
    <xf numFmtId="166" fontId="99" fillId="0" borderId="0" xfId="1" applyNumberFormat="1" applyFont="1" applyFill="1" applyBorder="1" applyAlignment="1">
      <alignment horizontal="left"/>
    </xf>
    <xf numFmtId="0" fontId="99" fillId="0" borderId="32" xfId="0" applyFont="1" applyBorder="1" applyAlignment="1">
      <alignment horizontal="center"/>
    </xf>
    <xf numFmtId="0" fontId="99" fillId="0" borderId="32" xfId="0" applyFont="1" applyBorder="1"/>
    <xf numFmtId="0" fontId="25" fillId="0" borderId="31" xfId="0" applyFont="1" applyBorder="1" applyAlignment="1">
      <alignment horizontal="centerContinuous"/>
    </xf>
    <xf numFmtId="0" fontId="25" fillId="0" borderId="33" xfId="0" applyFont="1" applyBorder="1" applyAlignment="1">
      <alignment horizontal="centerContinuous"/>
    </xf>
    <xf numFmtId="164" fontId="8" fillId="0" borderId="22" xfId="3" applyNumberFormat="1" applyFont="1" applyFill="1" applyBorder="1" applyAlignment="1">
      <alignment horizontal="center"/>
    </xf>
    <xf numFmtId="0" fontId="25" fillId="0" borderId="30" xfId="0" applyFont="1" applyBorder="1" applyAlignment="1">
      <alignment horizontal="centerContinuous"/>
    </xf>
    <xf numFmtId="166" fontId="99" fillId="0" borderId="28" xfId="1" applyNumberFormat="1" applyFont="1" applyFill="1" applyBorder="1" applyAlignment="1">
      <alignment horizontal="left"/>
    </xf>
    <xf numFmtId="0" fontId="25" fillId="0" borderId="17" xfId="0" applyFont="1" applyBorder="1" applyAlignment="1">
      <alignment horizontal="centerContinuous"/>
    </xf>
    <xf numFmtId="166" fontId="25" fillId="0" borderId="2" xfId="1" applyNumberFormat="1" applyFont="1" applyFill="1" applyBorder="1" applyAlignment="1">
      <alignment horizontal="left"/>
    </xf>
    <xf numFmtId="166" fontId="25" fillId="0" borderId="4" xfId="1" applyNumberFormat="1" applyFont="1" applyFill="1" applyBorder="1" applyAlignment="1">
      <alignment horizontal="left"/>
    </xf>
    <xf numFmtId="0" fontId="25" fillId="0" borderId="21" xfId="0" applyFont="1" applyBorder="1" applyAlignment="1">
      <alignment horizontal="centerContinuous"/>
    </xf>
    <xf numFmtId="9" fontId="25" fillId="0" borderId="32" xfId="0" applyNumberFormat="1" applyFont="1" applyBorder="1" applyAlignment="1">
      <alignment horizontal="centerContinuous"/>
    </xf>
    <xf numFmtId="0" fontId="25" fillId="0" borderId="30" xfId="0" applyFont="1" applyBorder="1" applyAlignment="1">
      <alignment horizontal="center"/>
    </xf>
    <xf numFmtId="166" fontId="99" fillId="0" borderId="27" xfId="1" applyNumberFormat="1" applyFont="1" applyFill="1" applyBorder="1" applyAlignment="1">
      <alignment horizontal="left"/>
    </xf>
    <xf numFmtId="166" fontId="99" fillId="0" borderId="29" xfId="1" applyNumberFormat="1" applyFont="1" applyFill="1" applyBorder="1" applyAlignment="1">
      <alignment horizontal="left"/>
    </xf>
    <xf numFmtId="0" fontId="99" fillId="0" borderId="0" xfId="0" applyFont="1"/>
    <xf numFmtId="0" fontId="109" fillId="0" borderId="0" xfId="0" applyFont="1" applyAlignment="1">
      <alignment horizontal="center" vertical="center"/>
    </xf>
    <xf numFmtId="0" fontId="25" fillId="0" borderId="27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5" fillId="0" borderId="102" xfId="0" applyFont="1" applyBorder="1" applyAlignment="1">
      <alignment horizontal="left"/>
    </xf>
    <xf numFmtId="0" fontId="25" fillId="0" borderId="103" xfId="0" applyFont="1" applyBorder="1" applyAlignment="1">
      <alignment horizontal="left"/>
    </xf>
    <xf numFmtId="0" fontId="25" fillId="0" borderId="28" xfId="0" applyFont="1" applyBorder="1" applyAlignment="1">
      <alignment horizontal="centerContinuous"/>
    </xf>
    <xf numFmtId="0" fontId="25" fillId="0" borderId="91" xfId="0" applyFont="1" applyBorder="1" applyAlignment="1">
      <alignment horizontal="center"/>
    </xf>
    <xf numFmtId="166" fontId="25" fillId="0" borderId="18" xfId="1" applyNumberFormat="1" applyFont="1" applyFill="1" applyBorder="1" applyAlignment="1">
      <alignment horizontal="left"/>
    </xf>
    <xf numFmtId="164" fontId="25" fillId="0" borderId="92" xfId="1" applyNumberFormat="1" applyFont="1" applyFill="1" applyBorder="1" applyAlignment="1">
      <alignment horizontal="center"/>
    </xf>
    <xf numFmtId="166" fontId="25" fillId="0" borderId="91" xfId="1" applyNumberFormat="1" applyFont="1" applyFill="1" applyBorder="1" applyAlignment="1">
      <alignment horizontal="left"/>
    </xf>
    <xf numFmtId="0" fontId="25" fillId="0" borderId="0" xfId="3" applyNumberFormat="1" applyFont="1" applyFill="1" applyBorder="1" applyAlignment="1">
      <alignment horizontal="centerContinuous"/>
    </xf>
    <xf numFmtId="0" fontId="25" fillId="0" borderId="26" xfId="3" applyNumberFormat="1" applyFont="1" applyFill="1" applyBorder="1" applyAlignment="1">
      <alignment horizontal="centerContinuous"/>
    </xf>
    <xf numFmtId="167" fontId="25" fillId="0" borderId="0" xfId="3" applyNumberFormat="1" applyFont="1" applyFill="1" applyBorder="1" applyAlignment="1">
      <alignment horizontal="centerContinuous"/>
    </xf>
    <xf numFmtId="167" fontId="25" fillId="0" borderId="26" xfId="3" applyNumberFormat="1" applyFont="1" applyFill="1" applyBorder="1" applyAlignment="1">
      <alignment horizontal="centerContinuous"/>
    </xf>
    <xf numFmtId="0" fontId="25" fillId="0" borderId="93" xfId="0" applyFont="1" applyBorder="1" applyAlignment="1">
      <alignment horizontal="center"/>
    </xf>
    <xf numFmtId="166" fontId="25" fillId="0" borderId="21" xfId="1" applyNumberFormat="1" applyFont="1" applyFill="1" applyBorder="1" applyAlignment="1">
      <alignment horizontal="left"/>
    </xf>
    <xf numFmtId="164" fontId="25" fillId="0" borderId="94" xfId="1" applyNumberFormat="1" applyFont="1" applyFill="1" applyBorder="1" applyAlignment="1">
      <alignment horizontal="center"/>
    </xf>
    <xf numFmtId="0" fontId="25" fillId="0" borderId="103" xfId="0" applyFont="1" applyBorder="1" applyAlignment="1">
      <alignment horizontal="center"/>
    </xf>
    <xf numFmtId="166" fontId="25" fillId="0" borderId="27" xfId="1" applyNumberFormat="1" applyFont="1" applyFill="1" applyBorder="1" applyAlignment="1">
      <alignment horizontal="left"/>
    </xf>
    <xf numFmtId="1" fontId="25" fillId="0" borderId="0" xfId="3" applyNumberFormat="1" applyFont="1" applyFill="1" applyBorder="1" applyAlignment="1">
      <alignment horizontal="centerContinuous"/>
    </xf>
    <xf numFmtId="1" fontId="25" fillId="0" borderId="26" xfId="3" applyNumberFormat="1" applyFont="1" applyFill="1" applyBorder="1" applyAlignment="1">
      <alignment horizontal="centerContinuous"/>
    </xf>
    <xf numFmtId="0" fontId="24" fillId="0" borderId="95" xfId="0" applyFont="1" applyBorder="1"/>
    <xf numFmtId="0" fontId="25" fillId="0" borderId="96" xfId="0" applyFont="1" applyBorder="1"/>
    <xf numFmtId="0" fontId="25" fillId="0" borderId="92" xfId="0" applyFont="1" applyBorder="1"/>
    <xf numFmtId="166" fontId="25" fillId="0" borderId="95" xfId="1" applyNumberFormat="1" applyFont="1" applyFill="1" applyBorder="1" applyAlignment="1">
      <alignment horizontal="left"/>
    </xf>
    <xf numFmtId="0" fontId="25" fillId="0" borderId="96" xfId="3" applyNumberFormat="1" applyFont="1" applyFill="1" applyBorder="1" applyAlignment="1">
      <alignment horizontal="center"/>
    </xf>
    <xf numFmtId="0" fontId="25" fillId="0" borderId="104" xfId="3" applyNumberFormat="1" applyFont="1" applyFill="1" applyBorder="1" applyAlignment="1">
      <alignment horizontal="center"/>
    </xf>
    <xf numFmtId="0" fontId="25" fillId="0" borderId="99" xfId="0" applyFont="1" applyBorder="1"/>
    <xf numFmtId="166" fontId="25" fillId="0" borderId="0" xfId="1" applyNumberFormat="1" applyFont="1" applyFill="1" applyBorder="1" applyAlignment="1">
      <alignment horizontal="left"/>
    </xf>
    <xf numFmtId="0" fontId="25" fillId="0" borderId="0" xfId="3" applyNumberFormat="1" applyFont="1" applyFill="1" applyBorder="1" applyAlignment="1">
      <alignment horizontal="center"/>
    </xf>
    <xf numFmtId="0" fontId="25" fillId="0" borderId="92" xfId="3" applyNumberFormat="1" applyFont="1" applyFill="1" applyBorder="1" applyAlignment="1">
      <alignment horizontal="center"/>
    </xf>
    <xf numFmtId="0" fontId="25" fillId="0" borderId="93" xfId="0" applyFont="1" applyBorder="1"/>
    <xf numFmtId="0" fontId="25" fillId="0" borderId="22" xfId="0" applyFont="1" applyBorder="1"/>
    <xf numFmtId="0" fontId="25" fillId="0" borderId="22" xfId="3" applyNumberFormat="1" applyFont="1" applyFill="1" applyBorder="1" applyAlignment="1">
      <alignment horizontal="center"/>
    </xf>
    <xf numFmtId="0" fontId="25" fillId="0" borderId="94" xfId="3" applyNumberFormat="1" applyFont="1" applyFill="1" applyBorder="1" applyAlignment="1">
      <alignment horizontal="center"/>
    </xf>
    <xf numFmtId="0" fontId="110" fillId="0" borderId="91" xfId="0" applyFont="1" applyBorder="1"/>
    <xf numFmtId="0" fontId="111" fillId="0" borderId="0" xfId="0" applyFont="1"/>
    <xf numFmtId="0" fontId="111" fillId="0" borderId="101" xfId="0" applyFont="1" applyBorder="1"/>
    <xf numFmtId="0" fontId="110" fillId="0" borderId="95" xfId="0" applyFont="1" applyBorder="1"/>
    <xf numFmtId="0" fontId="111" fillId="0" borderId="96" xfId="0" applyFont="1" applyBorder="1"/>
    <xf numFmtId="0" fontId="111" fillId="0" borderId="97" xfId="0" applyFont="1" applyBorder="1"/>
    <xf numFmtId="0" fontId="45" fillId="0" borderId="66" xfId="2" applyFont="1" applyBorder="1" applyAlignment="1" applyProtection="1">
      <alignment horizontal="left" vertical="center"/>
      <protection hidden="1"/>
    </xf>
    <xf numFmtId="0" fontId="45" fillId="0" borderId="0" xfId="2" applyFont="1" applyAlignment="1" applyProtection="1">
      <alignment horizontal="left" vertical="center"/>
      <protection hidden="1"/>
    </xf>
    <xf numFmtId="0" fontId="46" fillId="0" borderId="0" xfId="2" applyFont="1" applyProtection="1">
      <protection hidden="1"/>
    </xf>
    <xf numFmtId="0" fontId="47" fillId="0" borderId="0" xfId="5" applyFont="1" applyAlignment="1" applyProtection="1">
      <alignment horizontal="center" vertical="center"/>
      <protection hidden="1"/>
    </xf>
    <xf numFmtId="0" fontId="48" fillId="0" borderId="0" xfId="5" applyFont="1" applyAlignment="1" applyProtection="1">
      <alignment horizontal="center" vertical="center"/>
      <protection hidden="1"/>
    </xf>
    <xf numFmtId="0" fontId="49" fillId="0" borderId="0" xfId="2" applyFont="1" applyAlignment="1" applyProtection="1">
      <alignment horizontal="center" vertical="center"/>
      <protection hidden="1"/>
    </xf>
    <xf numFmtId="0" fontId="50" fillId="0" borderId="0" xfId="2" applyFont="1" applyProtection="1">
      <protection hidden="1"/>
    </xf>
    <xf numFmtId="0" fontId="17" fillId="0" borderId="0" xfId="2" applyFont="1" applyAlignment="1" applyProtection="1">
      <alignment horizontal="right" vertical="top"/>
      <protection hidden="1"/>
    </xf>
    <xf numFmtId="0" fontId="51" fillId="0" borderId="0" xfId="2" applyFont="1" applyAlignment="1" applyProtection="1">
      <alignment horizontal="right" vertical="top"/>
      <protection hidden="1"/>
    </xf>
    <xf numFmtId="0" fontId="46" fillId="0" borderId="67" xfId="2" applyFont="1" applyBorder="1" applyProtection="1">
      <protection hidden="1"/>
    </xf>
    <xf numFmtId="0" fontId="53" fillId="0" borderId="0" xfId="2" applyFont="1" applyAlignment="1" applyProtection="1">
      <alignment horizontal="right" vertical="center"/>
      <protection hidden="1"/>
    </xf>
    <xf numFmtId="0" fontId="54" fillId="0" borderId="67" xfId="2" applyFont="1" applyBorder="1" applyAlignment="1" applyProtection="1">
      <alignment horizontal="right" vertical="center"/>
      <protection hidden="1"/>
    </xf>
    <xf numFmtId="0" fontId="55" fillId="0" borderId="66" xfId="2" applyFont="1" applyBorder="1" applyProtection="1">
      <protection hidden="1"/>
    </xf>
    <xf numFmtId="0" fontId="55" fillId="0" borderId="0" xfId="2" applyFont="1" applyProtection="1">
      <protection hidden="1"/>
    </xf>
    <xf numFmtId="0" fontId="55" fillId="0" borderId="0" xfId="2" applyFont="1" applyAlignment="1" applyProtection="1">
      <alignment horizontal="center"/>
      <protection hidden="1"/>
    </xf>
    <xf numFmtId="0" fontId="56" fillId="0" borderId="0" xfId="2" applyFont="1" applyAlignment="1" applyProtection="1">
      <alignment horizontal="center" vertical="center"/>
      <protection hidden="1"/>
    </xf>
    <xf numFmtId="0" fontId="57" fillId="0" borderId="0" xfId="2" applyFont="1" applyProtection="1">
      <protection hidden="1"/>
    </xf>
    <xf numFmtId="0" fontId="57" fillId="0" borderId="0" xfId="2" applyFont="1" applyAlignment="1" applyProtection="1">
      <alignment horizontal="right"/>
      <protection hidden="1"/>
    </xf>
    <xf numFmtId="0" fontId="58" fillId="0" borderId="0" xfId="2" applyFont="1" applyAlignment="1" applyProtection="1">
      <alignment horizontal="right"/>
      <protection hidden="1"/>
    </xf>
    <xf numFmtId="0" fontId="55" fillId="0" borderId="66" xfId="2" applyFont="1" applyBorder="1" applyAlignment="1" applyProtection="1">
      <alignment horizontal="center" vertical="center"/>
      <protection hidden="1"/>
    </xf>
    <xf numFmtId="0" fontId="55" fillId="0" borderId="0" xfId="2" applyFont="1" applyAlignment="1" applyProtection="1">
      <alignment horizontal="center" vertical="center"/>
      <protection hidden="1"/>
    </xf>
    <xf numFmtId="0" fontId="57" fillId="0" borderId="0" xfId="2" applyFont="1" applyAlignment="1" applyProtection="1">
      <alignment horizontal="center" vertical="center"/>
      <protection hidden="1"/>
    </xf>
    <xf numFmtId="0" fontId="57" fillId="0" borderId="0" xfId="2" applyFont="1" applyAlignment="1" applyProtection="1">
      <alignment horizontal="right" vertical="center"/>
      <protection hidden="1"/>
    </xf>
    <xf numFmtId="0" fontId="58" fillId="0" borderId="0" xfId="2" applyFont="1" applyAlignment="1" applyProtection="1">
      <alignment horizontal="right" vertical="center"/>
      <protection hidden="1"/>
    </xf>
    <xf numFmtId="0" fontId="59" fillId="0" borderId="67" xfId="2" applyFont="1" applyBorder="1" applyAlignment="1" applyProtection="1">
      <alignment horizontal="center" vertical="center"/>
      <protection hidden="1"/>
    </xf>
    <xf numFmtId="0" fontId="60" fillId="0" borderId="66" xfId="2" applyFont="1" applyBorder="1" applyAlignment="1" applyProtection="1">
      <alignment horizontal="center" vertical="center"/>
      <protection hidden="1"/>
    </xf>
    <xf numFmtId="0" fontId="60" fillId="0" borderId="0" xfId="2" applyFont="1" applyAlignment="1" applyProtection="1">
      <alignment horizontal="center" vertical="center"/>
      <protection hidden="1"/>
    </xf>
    <xf numFmtId="0" fontId="49" fillId="0" borderId="67" xfId="2" applyFont="1" applyBorder="1" applyAlignment="1" applyProtection="1">
      <alignment horizontal="center" vertical="center"/>
      <protection hidden="1"/>
    </xf>
    <xf numFmtId="0" fontId="49" fillId="0" borderId="66" xfId="2" applyFont="1" applyBorder="1" applyAlignment="1" applyProtection="1">
      <alignment horizontal="center" vertical="center"/>
      <protection hidden="1"/>
    </xf>
    <xf numFmtId="0" fontId="62" fillId="0" borderId="0" xfId="2" applyFont="1" applyAlignment="1" applyProtection="1">
      <alignment horizontal="center" vertical="center"/>
      <protection hidden="1"/>
    </xf>
    <xf numFmtId="0" fontId="63" fillId="0" borderId="66" xfId="2" applyFont="1" applyBorder="1" applyAlignment="1" applyProtection="1">
      <alignment horizontal="center" vertical="center"/>
      <protection hidden="1"/>
    </xf>
    <xf numFmtId="0" fontId="63" fillId="0" borderId="0" xfId="2" applyFont="1" applyAlignment="1" applyProtection="1">
      <alignment horizontal="center" vertical="center"/>
      <protection hidden="1"/>
    </xf>
    <xf numFmtId="0" fontId="63" fillId="0" borderId="0" xfId="2" applyFont="1" applyAlignment="1" applyProtection="1">
      <alignment horizontal="right" vertical="center"/>
      <protection locked="0"/>
    </xf>
    <xf numFmtId="0" fontId="1" fillId="0" borderId="0" xfId="2" applyAlignment="1" applyProtection="1">
      <alignment horizontal="right" vertical="center"/>
      <protection locked="0"/>
    </xf>
    <xf numFmtId="0" fontId="1" fillId="0" borderId="0" xfId="2" applyAlignment="1">
      <alignment horizontal="right" vertical="center"/>
    </xf>
    <xf numFmtId="164" fontId="49" fillId="0" borderId="66" xfId="2" applyNumberFormat="1" applyFont="1" applyBorder="1" applyAlignment="1" applyProtection="1">
      <alignment horizontal="center" vertical="center"/>
      <protection hidden="1"/>
    </xf>
    <xf numFmtId="164" fontId="49" fillId="0" borderId="0" xfId="2" applyNumberFormat="1" applyFont="1" applyAlignment="1" applyProtection="1">
      <alignment horizontal="center" vertical="center"/>
      <protection hidden="1"/>
    </xf>
    <xf numFmtId="164" fontId="49" fillId="0" borderId="67" xfId="2" applyNumberFormat="1" applyFont="1" applyBorder="1" applyAlignment="1" applyProtection="1">
      <alignment horizontal="center" vertical="center"/>
      <protection hidden="1"/>
    </xf>
    <xf numFmtId="164" fontId="49" fillId="0" borderId="26" xfId="2" applyNumberFormat="1" applyFont="1" applyBorder="1" applyAlignment="1" applyProtection="1">
      <alignment horizontal="center" vertical="center"/>
      <protection hidden="1"/>
    </xf>
    <xf numFmtId="0" fontId="46" fillId="0" borderId="0" xfId="2" applyFont="1" applyAlignment="1" applyProtection="1">
      <alignment horizontal="center" vertical="center"/>
      <protection hidden="1"/>
    </xf>
    <xf numFmtId="0" fontId="46" fillId="0" borderId="72" xfId="2" applyFont="1" applyBorder="1" applyAlignment="1" applyProtection="1">
      <alignment horizontal="center" vertical="center"/>
      <protection hidden="1"/>
    </xf>
    <xf numFmtId="0" fontId="46" fillId="0" borderId="71" xfId="2" applyFont="1" applyBorder="1" applyAlignment="1" applyProtection="1">
      <alignment horizontal="center" vertical="center"/>
      <protection hidden="1"/>
    </xf>
    <xf numFmtId="164" fontId="49" fillId="0" borderId="0" xfId="2" applyNumberFormat="1" applyFont="1" applyAlignment="1" applyProtection="1">
      <alignment horizontal="left" vertical="center"/>
      <protection hidden="1"/>
    </xf>
    <xf numFmtId="164" fontId="49" fillId="0" borderId="72" xfId="2" applyNumberFormat="1" applyFont="1" applyBorder="1" applyAlignment="1" applyProtection="1">
      <alignment horizontal="left" vertical="center"/>
      <protection hidden="1"/>
    </xf>
    <xf numFmtId="164" fontId="49" fillId="0" borderId="71" xfId="2" applyNumberFormat="1" applyFont="1" applyBorder="1" applyAlignment="1" applyProtection="1">
      <alignment horizontal="center" vertical="center"/>
      <protection hidden="1"/>
    </xf>
    <xf numFmtId="164" fontId="17" fillId="0" borderId="72" xfId="2" applyNumberFormat="1" applyFont="1" applyBorder="1" applyAlignment="1" applyProtection="1">
      <alignment horizontal="left" vertical="center"/>
      <protection hidden="1"/>
    </xf>
    <xf numFmtId="164" fontId="66" fillId="0" borderId="0" xfId="2" applyNumberFormat="1" applyFont="1" applyAlignment="1" applyProtection="1">
      <alignment horizontal="left" vertical="center"/>
      <protection hidden="1"/>
    </xf>
    <xf numFmtId="0" fontId="17" fillId="0" borderId="0" xfId="2" applyFont="1" applyAlignment="1" applyProtection="1">
      <alignment horizontal="left" vertical="center"/>
      <protection hidden="1"/>
    </xf>
    <xf numFmtId="0" fontId="67" fillId="0" borderId="0" xfId="2" applyFont="1" applyAlignment="1" applyProtection="1">
      <alignment horizontal="left" vertical="center"/>
      <protection hidden="1"/>
    </xf>
    <xf numFmtId="0" fontId="67" fillId="0" borderId="72" xfId="2" applyFont="1" applyBorder="1" applyAlignment="1" applyProtection="1">
      <alignment horizontal="left" vertical="center"/>
      <protection hidden="1"/>
    </xf>
    <xf numFmtId="0" fontId="66" fillId="0" borderId="0" xfId="2" applyFont="1" applyAlignment="1" applyProtection="1">
      <alignment horizontal="left" vertical="center"/>
      <protection hidden="1"/>
    </xf>
    <xf numFmtId="0" fontId="44" fillId="0" borderId="0" xfId="5" applyAlignment="1" applyProtection="1">
      <alignment horizontal="left" vertical="center"/>
      <protection hidden="1"/>
    </xf>
    <xf numFmtId="0" fontId="68" fillId="0" borderId="0" xfId="2" applyFont="1" applyAlignment="1" applyProtection="1">
      <alignment horizontal="left" vertical="center"/>
      <protection hidden="1"/>
    </xf>
    <xf numFmtId="0" fontId="68" fillId="0" borderId="72" xfId="2" applyFont="1" applyBorder="1" applyAlignment="1" applyProtection="1">
      <alignment horizontal="left" vertical="center"/>
      <protection hidden="1"/>
    </xf>
    <xf numFmtId="0" fontId="71" fillId="0" borderId="0" xfId="2" applyFont="1" applyAlignment="1" applyProtection="1">
      <alignment horizontal="left" vertical="center"/>
      <protection hidden="1"/>
    </xf>
    <xf numFmtId="164" fontId="49" fillId="0" borderId="73" xfId="2" applyNumberFormat="1" applyFont="1" applyBorder="1" applyAlignment="1" applyProtection="1">
      <alignment horizontal="center" vertical="center"/>
      <protection hidden="1"/>
    </xf>
    <xf numFmtId="0" fontId="67" fillId="0" borderId="73" xfId="2" applyFont="1" applyBorder="1" applyAlignment="1" applyProtection="1">
      <alignment horizontal="left" vertical="center"/>
      <protection hidden="1"/>
    </xf>
    <xf numFmtId="0" fontId="67" fillId="0" borderId="74" xfId="2" applyFont="1" applyBorder="1" applyAlignment="1" applyProtection="1">
      <alignment horizontal="left" vertical="center"/>
      <protection hidden="1"/>
    </xf>
    <xf numFmtId="164" fontId="49" fillId="0" borderId="75" xfId="2" applyNumberFormat="1" applyFont="1" applyBorder="1" applyAlignment="1" applyProtection="1">
      <alignment horizontal="center" vertical="center"/>
      <protection hidden="1"/>
    </xf>
    <xf numFmtId="164" fontId="72" fillId="0" borderId="0" xfId="2" applyNumberFormat="1" applyFont="1" applyAlignment="1" applyProtection="1">
      <alignment horizontal="center" vertical="center"/>
      <protection hidden="1"/>
    </xf>
    <xf numFmtId="0" fontId="67" fillId="0" borderId="0" xfId="2" applyFont="1" applyAlignment="1" applyProtection="1">
      <alignment horizontal="center" vertical="center"/>
      <protection hidden="1"/>
    </xf>
    <xf numFmtId="0" fontId="46" fillId="0" borderId="26" xfId="2" applyFont="1" applyBorder="1" applyProtection="1">
      <protection hidden="1"/>
    </xf>
    <xf numFmtId="164" fontId="78" fillId="0" borderId="66" xfId="2" applyNumberFormat="1" applyFont="1" applyBorder="1" applyAlignment="1" applyProtection="1">
      <alignment horizontal="center" vertical="center"/>
      <protection hidden="1"/>
    </xf>
    <xf numFmtId="0" fontId="78" fillId="0" borderId="67" xfId="2" applyFont="1" applyBorder="1" applyAlignment="1" applyProtection="1">
      <alignment horizontal="center" vertical="center"/>
      <protection hidden="1"/>
    </xf>
    <xf numFmtId="0" fontId="67" fillId="0" borderId="0" xfId="2" applyFont="1" applyProtection="1">
      <protection hidden="1"/>
    </xf>
    <xf numFmtId="169" fontId="49" fillId="0" borderId="67" xfId="2" applyNumberFormat="1" applyFont="1" applyBorder="1" applyAlignment="1" applyProtection="1">
      <alignment horizontal="center" vertical="center"/>
      <protection hidden="1"/>
    </xf>
    <xf numFmtId="0" fontId="80" fillId="0" borderId="0" xfId="2" applyFont="1" applyAlignment="1" applyProtection="1">
      <alignment horizontal="center" vertical="center"/>
      <protection hidden="1"/>
    </xf>
    <xf numFmtId="164" fontId="49" fillId="0" borderId="2" xfId="2" applyNumberFormat="1" applyFont="1" applyBorder="1" applyAlignment="1" applyProtection="1">
      <alignment horizontal="center" vertical="center"/>
      <protection hidden="1"/>
    </xf>
    <xf numFmtId="164" fontId="49" fillId="0" borderId="17" xfId="2" applyNumberFormat="1" applyFont="1" applyBorder="1" applyAlignment="1" applyProtection="1">
      <alignment horizontal="left" vertical="center"/>
      <protection hidden="1"/>
    </xf>
    <xf numFmtId="164" fontId="49" fillId="0" borderId="4" xfId="2" applyNumberFormat="1" applyFont="1" applyBorder="1" applyAlignment="1" applyProtection="1">
      <alignment horizontal="left" vertical="center"/>
      <protection hidden="1"/>
    </xf>
    <xf numFmtId="164" fontId="49" fillId="0" borderId="18" xfId="2" applyNumberFormat="1" applyFont="1" applyBorder="1" applyAlignment="1" applyProtection="1">
      <alignment horizontal="center" vertical="center"/>
      <protection hidden="1"/>
    </xf>
    <xf numFmtId="0" fontId="78" fillId="0" borderId="0" xfId="2" applyFont="1" applyAlignment="1" applyProtection="1">
      <alignment horizontal="center" vertical="center"/>
      <protection hidden="1"/>
    </xf>
    <xf numFmtId="164" fontId="78" fillId="0" borderId="0" xfId="2" applyNumberFormat="1" applyFont="1" applyAlignment="1" applyProtection="1">
      <alignment horizontal="center" vertical="center"/>
      <protection hidden="1"/>
    </xf>
    <xf numFmtId="0" fontId="49" fillId="0" borderId="0" xfId="2" applyFont="1" applyAlignment="1" applyProtection="1">
      <alignment horizontal="left" vertical="center"/>
      <protection hidden="1"/>
    </xf>
    <xf numFmtId="0" fontId="49" fillId="11" borderId="0" xfId="2" applyFont="1" applyFill="1" applyAlignment="1" applyProtection="1">
      <alignment horizontal="center" vertical="center"/>
      <protection hidden="1"/>
    </xf>
    <xf numFmtId="0" fontId="62" fillId="11" borderId="0" xfId="2" applyFont="1" applyFill="1" applyAlignment="1" applyProtection="1">
      <alignment horizontal="center" vertical="center"/>
      <protection hidden="1"/>
    </xf>
    <xf numFmtId="0" fontId="58" fillId="11" borderId="0" xfId="2" applyFont="1" applyFill="1" applyAlignment="1" applyProtection="1">
      <alignment horizontal="right" vertical="center"/>
      <protection hidden="1"/>
    </xf>
    <xf numFmtId="0" fontId="69" fillId="0" borderId="0" xfId="2" applyFont="1" applyAlignment="1" applyProtection="1">
      <alignment horizontal="left" vertical="center"/>
      <protection hidden="1"/>
    </xf>
    <xf numFmtId="0" fontId="70" fillId="0" borderId="0" xfId="2" applyFont="1" applyAlignment="1" applyProtection="1">
      <alignment horizontal="left" vertical="center"/>
      <protection hidden="1"/>
    </xf>
    <xf numFmtId="0" fontId="46" fillId="0" borderId="18" xfId="2" applyFont="1" applyBorder="1" applyProtection="1">
      <protection hidden="1"/>
    </xf>
    <xf numFmtId="0" fontId="78" fillId="0" borderId="26" xfId="2" applyFont="1" applyBorder="1" applyAlignment="1" applyProtection="1">
      <alignment horizontal="center" vertical="center"/>
      <protection hidden="1"/>
    </xf>
    <xf numFmtId="164" fontId="78" fillId="0" borderId="18" xfId="2" applyNumberFormat="1" applyFont="1" applyBorder="1" applyAlignment="1" applyProtection="1">
      <alignment horizontal="center" vertical="center"/>
      <protection hidden="1"/>
    </xf>
    <xf numFmtId="0" fontId="68" fillId="0" borderId="0" xfId="2" applyFont="1" applyAlignment="1" applyProtection="1">
      <alignment horizontal="left"/>
      <protection hidden="1"/>
    </xf>
    <xf numFmtId="0" fontId="79" fillId="0" borderId="0" xfId="2" applyFont="1" applyAlignment="1" applyProtection="1">
      <alignment horizontal="center" vertical="center"/>
      <protection hidden="1"/>
    </xf>
    <xf numFmtId="6" fontId="73" fillId="0" borderId="2" xfId="2" applyNumberFormat="1" applyFont="1" applyBorder="1" applyAlignment="1">
      <alignment vertical="center"/>
    </xf>
    <xf numFmtId="6" fontId="73" fillId="0" borderId="17" xfId="2" applyNumberFormat="1" applyFont="1" applyBorder="1" applyAlignment="1">
      <alignment vertical="center"/>
    </xf>
    <xf numFmtId="6" fontId="73" fillId="0" borderId="4" xfId="2" applyNumberFormat="1" applyFont="1" applyBorder="1" applyAlignment="1">
      <alignment vertical="center"/>
    </xf>
    <xf numFmtId="6" fontId="73" fillId="0" borderId="18" xfId="2" applyNumberFormat="1" applyFont="1" applyBorder="1" applyAlignment="1">
      <alignment vertical="center"/>
    </xf>
    <xf numFmtId="6" fontId="73" fillId="0" borderId="0" xfId="2" applyNumberFormat="1" applyFont="1" applyAlignment="1">
      <alignment vertical="center"/>
    </xf>
    <xf numFmtId="6" fontId="73" fillId="0" borderId="26" xfId="2" applyNumberFormat="1" applyFont="1" applyBorder="1" applyAlignment="1">
      <alignment vertical="center"/>
    </xf>
    <xf numFmtId="6" fontId="73" fillId="0" borderId="21" xfId="2" applyNumberFormat="1" applyFont="1" applyBorder="1" applyAlignment="1">
      <alignment vertical="center"/>
    </xf>
    <xf numFmtId="6" fontId="73" fillId="0" borderId="22" xfId="2" applyNumberFormat="1" applyFont="1" applyBorder="1" applyAlignment="1">
      <alignment vertical="center"/>
    </xf>
    <xf numFmtId="6" fontId="73" fillId="0" borderId="23" xfId="2" applyNumberFormat="1" applyFont="1" applyBorder="1" applyAlignment="1">
      <alignment vertical="center"/>
    </xf>
    <xf numFmtId="0" fontId="78" fillId="0" borderId="22" xfId="2" applyFont="1" applyBorder="1" applyAlignment="1" applyProtection="1">
      <alignment horizontal="center" vertical="center"/>
      <protection hidden="1"/>
    </xf>
    <xf numFmtId="164" fontId="64" fillId="0" borderId="18" xfId="2" applyNumberFormat="1" applyFont="1" applyBorder="1" applyAlignment="1" applyProtection="1">
      <alignment vertical="center"/>
      <protection hidden="1"/>
    </xf>
    <xf numFmtId="0" fontId="49" fillId="0" borderId="22" xfId="2" applyFont="1" applyBorder="1" applyAlignment="1" applyProtection="1">
      <alignment horizontal="center" vertical="center"/>
      <protection hidden="1"/>
    </xf>
    <xf numFmtId="164" fontId="17" fillId="0" borderId="0" xfId="2" applyNumberFormat="1" applyFont="1" applyAlignment="1" applyProtection="1">
      <alignment horizontal="left" vertical="center"/>
      <protection hidden="1"/>
    </xf>
    <xf numFmtId="164" fontId="64" fillId="0" borderId="26" xfId="2" applyNumberFormat="1" applyFont="1" applyBorder="1" applyAlignment="1" applyProtection="1">
      <alignment vertical="center"/>
      <protection hidden="1"/>
    </xf>
    <xf numFmtId="164" fontId="78" fillId="0" borderId="21" xfId="2" applyNumberFormat="1" applyFont="1" applyBorder="1" applyAlignment="1" applyProtection="1">
      <alignment horizontal="center" vertical="center"/>
      <protection hidden="1"/>
    </xf>
    <xf numFmtId="164" fontId="68" fillId="0" borderId="26" xfId="2" applyNumberFormat="1" applyFont="1" applyBorder="1" applyAlignment="1" applyProtection="1">
      <alignment vertical="center" wrapText="1"/>
      <protection hidden="1"/>
    </xf>
    <xf numFmtId="164" fontId="68" fillId="0" borderId="22" xfId="2" applyNumberFormat="1" applyFont="1" applyBorder="1" applyAlignment="1" applyProtection="1">
      <alignment vertical="center" wrapText="1"/>
      <protection hidden="1"/>
    </xf>
    <xf numFmtId="164" fontId="68" fillId="0" borderId="23" xfId="2" applyNumberFormat="1" applyFont="1" applyBorder="1" applyAlignment="1" applyProtection="1">
      <alignment vertical="center" wrapText="1"/>
      <protection hidden="1"/>
    </xf>
    <xf numFmtId="0" fontId="17" fillId="0" borderId="18" xfId="2" applyFont="1" applyBorder="1" applyAlignment="1" applyProtection="1">
      <alignment vertical="center"/>
      <protection hidden="1"/>
    </xf>
    <xf numFmtId="0" fontId="77" fillId="0" borderId="0" xfId="2" applyFont="1" applyProtection="1">
      <protection hidden="1"/>
    </xf>
    <xf numFmtId="0" fontId="77" fillId="0" borderId="0" xfId="2" applyFont="1" applyAlignment="1" applyProtection="1">
      <alignment horizontal="center" vertical="center"/>
      <protection hidden="1"/>
    </xf>
    <xf numFmtId="164" fontId="77" fillId="0" borderId="0" xfId="2" applyNumberFormat="1" applyFont="1" applyAlignment="1" applyProtection="1">
      <alignment horizontal="center" vertical="center"/>
      <protection hidden="1"/>
    </xf>
    <xf numFmtId="164" fontId="17" fillId="0" borderId="22" xfId="2" applyNumberFormat="1" applyFont="1" applyBorder="1" applyAlignment="1" applyProtection="1">
      <alignment horizontal="left" vertical="center"/>
      <protection hidden="1"/>
    </xf>
    <xf numFmtId="164" fontId="74" fillId="0" borderId="0" xfId="4" applyNumberFormat="1" applyFont="1" applyBorder="1" applyAlignment="1" applyProtection="1">
      <alignment horizontal="center" vertical="center"/>
      <protection hidden="1"/>
    </xf>
    <xf numFmtId="0" fontId="8" fillId="0" borderId="26" xfId="2" applyFont="1" applyBorder="1" applyAlignment="1" applyProtection="1">
      <alignment vertical="top" wrapText="1"/>
      <protection hidden="1"/>
    </xf>
    <xf numFmtId="0" fontId="8" fillId="0" borderId="23" xfId="2" applyFont="1" applyBorder="1" applyAlignment="1" applyProtection="1">
      <alignment vertical="top" wrapText="1"/>
      <protection hidden="1"/>
    </xf>
    <xf numFmtId="164" fontId="74" fillId="0" borderId="26" xfId="4" applyNumberFormat="1" applyFont="1" applyBorder="1" applyAlignment="1" applyProtection="1">
      <alignment horizontal="center" vertical="center"/>
      <protection hidden="1"/>
    </xf>
    <xf numFmtId="0" fontId="98" fillId="0" borderId="26" xfId="2" applyFont="1" applyBorder="1" applyAlignment="1" applyProtection="1">
      <alignment vertical="center" wrapText="1"/>
      <protection hidden="1"/>
    </xf>
    <xf numFmtId="0" fontId="17" fillId="0" borderId="22" xfId="2" applyFont="1" applyBorder="1" applyAlignment="1" applyProtection="1">
      <alignment horizontal="center" vertical="center"/>
      <protection hidden="1"/>
    </xf>
    <xf numFmtId="0" fontId="17" fillId="0" borderId="23" xfId="2" applyFont="1" applyBorder="1" applyAlignment="1" applyProtection="1">
      <alignment horizontal="center" vertical="center"/>
      <protection hidden="1"/>
    </xf>
    <xf numFmtId="0" fontId="11" fillId="5" borderId="56" xfId="0" applyFont="1" applyFill="1" applyBorder="1" applyAlignment="1">
      <alignment horizontal="left"/>
    </xf>
    <xf numFmtId="0" fontId="11" fillId="5" borderId="58" xfId="0" applyFont="1" applyFill="1" applyBorder="1" applyAlignment="1">
      <alignment horizontal="left"/>
    </xf>
    <xf numFmtId="166" fontId="7" fillId="8" borderId="50" xfId="1" applyNumberFormat="1" applyFont="1" applyFill="1" applyBorder="1" applyAlignment="1">
      <alignment horizontal="left"/>
    </xf>
    <xf numFmtId="0" fontId="8" fillId="8" borderId="52" xfId="3" applyNumberFormat="1" applyFont="1" applyFill="1" applyBorder="1" applyAlignment="1">
      <alignment horizontal="center"/>
    </xf>
    <xf numFmtId="166" fontId="7" fillId="0" borderId="50" xfId="1" applyNumberFormat="1" applyFont="1" applyBorder="1" applyAlignment="1">
      <alignment horizontal="left"/>
    </xf>
    <xf numFmtId="167" fontId="8" fillId="0" borderId="52" xfId="3" applyNumberFormat="1" applyFont="1" applyFill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166" fontId="7" fillId="8" borderId="53" xfId="1" applyNumberFormat="1" applyFont="1" applyFill="1" applyBorder="1" applyAlignment="1">
      <alignment horizontal="left"/>
    </xf>
    <xf numFmtId="0" fontId="8" fillId="8" borderId="55" xfId="3" applyNumberFormat="1" applyFont="1" applyFill="1" applyBorder="1" applyAlignment="1">
      <alignment horizontal="center"/>
    </xf>
    <xf numFmtId="2" fontId="7" fillId="8" borderId="50" xfId="1" applyNumberFormat="1" applyFont="1" applyFill="1" applyBorder="1" applyAlignment="1">
      <alignment horizontal="left"/>
    </xf>
    <xf numFmtId="164" fontId="8" fillId="8" borderId="52" xfId="3" applyNumberFormat="1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5" borderId="2" xfId="0" applyFont="1" applyFill="1" applyBorder="1" applyAlignment="1">
      <alignment horizontal="center"/>
    </xf>
    <xf numFmtId="0" fontId="40" fillId="5" borderId="21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9" fontId="11" fillId="5" borderId="18" xfId="0" applyNumberFormat="1" applyFont="1" applyFill="1" applyBorder="1" applyAlignment="1">
      <alignment horizontal="center"/>
    </xf>
    <xf numFmtId="0" fontId="11" fillId="5" borderId="56" xfId="0" applyFont="1" applyFill="1" applyBorder="1"/>
    <xf numFmtId="0" fontId="11" fillId="5" borderId="57" xfId="0" applyFont="1" applyFill="1" applyBorder="1"/>
    <xf numFmtId="0" fontId="11" fillId="5" borderId="58" xfId="0" applyFont="1" applyFill="1" applyBorder="1"/>
    <xf numFmtId="0" fontId="112" fillId="5" borderId="2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95" fillId="0" borderId="0" xfId="0" applyFont="1"/>
    <xf numFmtId="0" fontId="90" fillId="0" borderId="0" xfId="0" applyFont="1"/>
    <xf numFmtId="0" fontId="95" fillId="0" borderId="0" xfId="0" applyFont="1" applyAlignment="1">
      <alignment vertical="center"/>
    </xf>
    <xf numFmtId="0" fontId="94" fillId="0" borderId="0" xfId="0" applyFont="1"/>
    <xf numFmtId="0" fontId="93" fillId="0" borderId="0" xfId="0" applyFont="1"/>
    <xf numFmtId="0" fontId="94" fillId="0" borderId="40" xfId="0" applyFont="1" applyBorder="1"/>
    <xf numFmtId="0" fontId="93" fillId="0" borderId="41" xfId="0" applyFont="1" applyBorder="1"/>
    <xf numFmtId="0" fontId="89" fillId="5" borderId="40" xfId="0" applyFont="1" applyFill="1" applyBorder="1"/>
    <xf numFmtId="0" fontId="89" fillId="5" borderId="41" xfId="0" applyFont="1" applyFill="1" applyBorder="1"/>
    <xf numFmtId="0" fontId="89" fillId="5" borderId="42" xfId="0" applyFont="1" applyFill="1" applyBorder="1"/>
    <xf numFmtId="0" fontId="2" fillId="16" borderId="80" xfId="8" applyFont="1" applyFill="1" applyBorder="1"/>
    <xf numFmtId="0" fontId="2" fillId="16" borderId="82" xfId="8" applyFont="1" applyFill="1" applyBorder="1"/>
    <xf numFmtId="0" fontId="2" fillId="16" borderId="84" xfId="8" applyFont="1" applyFill="1" applyBorder="1"/>
    <xf numFmtId="0" fontId="93" fillId="0" borderId="0" xfId="0" applyFont="1" applyAlignment="1" applyProtection="1">
      <alignment horizontal="center"/>
      <protection locked="0"/>
    </xf>
    <xf numFmtId="0" fontId="92" fillId="15" borderId="81" xfId="7" applyFont="1" applyBorder="1" applyAlignment="1" applyProtection="1">
      <alignment horizontal="center"/>
      <protection locked="0"/>
    </xf>
    <xf numFmtId="0" fontId="92" fillId="15" borderId="78" xfId="7" applyFont="1" applyAlignment="1" applyProtection="1">
      <alignment horizontal="center"/>
      <protection locked="0"/>
    </xf>
    <xf numFmtId="0" fontId="93" fillId="0" borderId="54" xfId="0" applyFont="1" applyBorder="1" applyAlignment="1" applyProtection="1">
      <alignment horizontal="center"/>
      <protection locked="0"/>
    </xf>
    <xf numFmtId="0" fontId="83" fillId="5" borderId="18" xfId="0" applyFont="1" applyFill="1" applyBorder="1" applyAlignment="1">
      <alignment horizontal="center"/>
    </xf>
    <xf numFmtId="0" fontId="11" fillId="5" borderId="33" xfId="0" applyFont="1" applyFill="1" applyBorder="1" applyAlignment="1">
      <alignment horizontal="center"/>
    </xf>
    <xf numFmtId="0" fontId="93" fillId="0" borderId="58" xfId="0" applyFont="1" applyBorder="1" applyAlignment="1" applyProtection="1">
      <alignment horizontal="center"/>
      <protection hidden="1"/>
    </xf>
    <xf numFmtId="0" fontId="86" fillId="14" borderId="83" xfId="6" applyBorder="1" applyAlignment="1" applyProtection="1">
      <alignment horizontal="center"/>
      <protection hidden="1"/>
    </xf>
    <xf numFmtId="0" fontId="86" fillId="14" borderId="85" xfId="6" applyBorder="1" applyAlignment="1" applyProtection="1">
      <alignment horizontal="center"/>
      <protection hidden="1"/>
    </xf>
    <xf numFmtId="0" fontId="88" fillId="15" borderId="86" xfId="8" applyBorder="1" applyAlignment="1" applyProtection="1">
      <alignment horizontal="center"/>
      <protection hidden="1"/>
    </xf>
    <xf numFmtId="166" fontId="7" fillId="0" borderId="0" xfId="1" applyNumberFormat="1" applyFont="1" applyFill="1" applyBorder="1" applyAlignment="1">
      <alignment horizontal="left"/>
    </xf>
    <xf numFmtId="0" fontId="8" fillId="0" borderId="0" xfId="3" applyNumberFormat="1" applyFont="1" applyFill="1" applyBorder="1" applyAlignment="1">
      <alignment horizontal="center"/>
    </xf>
    <xf numFmtId="0" fontId="114" fillId="0" borderId="0" xfId="0" applyFont="1" applyAlignment="1">
      <alignment vertical="center"/>
    </xf>
    <xf numFmtId="0" fontId="91" fillId="5" borderId="79" xfId="0" applyFont="1" applyFill="1" applyBorder="1" applyAlignment="1">
      <alignment horizontal="center"/>
    </xf>
    <xf numFmtId="0" fontId="91" fillId="5" borderId="42" xfId="0" applyFont="1" applyFill="1" applyBorder="1" applyAlignment="1">
      <alignment horizontal="center"/>
    </xf>
    <xf numFmtId="164" fontId="0" fillId="0" borderId="0" xfId="0" applyNumberFormat="1" applyAlignment="1" applyProtection="1">
      <alignment horizontal="center"/>
      <protection hidden="1"/>
    </xf>
    <xf numFmtId="0" fontId="11" fillId="5" borderId="2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164" fontId="8" fillId="0" borderId="22" xfId="1" applyNumberFormat="1" applyFont="1" applyBorder="1" applyAlignment="1" applyProtection="1">
      <alignment horizontal="center"/>
      <protection hidden="1"/>
    </xf>
    <xf numFmtId="164" fontId="8" fillId="0" borderId="23" xfId="1" applyNumberFormat="1" applyFont="1" applyBorder="1" applyAlignment="1" applyProtection="1">
      <alignment horizontal="center"/>
      <protection hidden="1"/>
    </xf>
    <xf numFmtId="164" fontId="8" fillId="6" borderId="26" xfId="1" applyNumberFormat="1" applyFont="1" applyFill="1" applyBorder="1" applyAlignment="1" applyProtection="1">
      <alignment horizontal="center"/>
      <protection hidden="1"/>
    </xf>
    <xf numFmtId="164" fontId="8" fillId="0" borderId="26" xfId="1" applyNumberFormat="1" applyFont="1" applyBorder="1" applyAlignment="1" applyProtection="1">
      <alignment horizontal="center"/>
      <protection hidden="1"/>
    </xf>
    <xf numFmtId="164" fontId="8" fillId="6" borderId="17" xfId="1" applyNumberFormat="1" applyFont="1" applyFill="1" applyBorder="1" applyAlignment="1" applyProtection="1">
      <alignment horizontal="center"/>
      <protection hidden="1"/>
    </xf>
    <xf numFmtId="164" fontId="8" fillId="6" borderId="4" xfId="1" applyNumberFormat="1" applyFont="1" applyFill="1" applyBorder="1" applyAlignment="1" applyProtection="1">
      <alignment horizontal="center"/>
      <protection hidden="1"/>
    </xf>
    <xf numFmtId="164" fontId="8" fillId="6" borderId="2" xfId="1" applyNumberFormat="1" applyFont="1" applyFill="1" applyBorder="1" applyAlignment="1" applyProtection="1">
      <alignment horizontal="center"/>
      <protection hidden="1"/>
    </xf>
    <xf numFmtId="164" fontId="8" fillId="0" borderId="18" xfId="1" applyNumberFormat="1" applyFont="1" applyBorder="1" applyAlignment="1" applyProtection="1">
      <alignment horizontal="center"/>
      <protection hidden="1"/>
    </xf>
    <xf numFmtId="164" fontId="8" fillId="6" borderId="18" xfId="1" applyNumberFormat="1" applyFont="1" applyFill="1" applyBorder="1" applyAlignment="1" applyProtection="1">
      <alignment horizontal="center"/>
      <protection hidden="1"/>
    </xf>
    <xf numFmtId="0" fontId="12" fillId="2" borderId="18" xfId="0" applyFont="1" applyFill="1" applyBorder="1" applyAlignment="1">
      <alignment horizontal="center" vertical="center"/>
    </xf>
    <xf numFmtId="173" fontId="20" fillId="0" borderId="105" xfId="0" quotePrefix="1" applyNumberFormat="1" applyFont="1" applyBorder="1" applyAlignment="1" applyProtection="1">
      <alignment horizontal="center" vertical="center"/>
      <protection hidden="1"/>
    </xf>
    <xf numFmtId="173" fontId="20" fillId="0" borderId="106" xfId="0" quotePrefix="1" applyNumberFormat="1" applyFont="1" applyBorder="1" applyAlignment="1" applyProtection="1">
      <alignment horizontal="center" vertical="center"/>
      <protection hidden="1"/>
    </xf>
    <xf numFmtId="173" fontId="20" fillId="0" borderId="107" xfId="0" quotePrefix="1" applyNumberFormat="1" applyFont="1" applyBorder="1" applyAlignment="1" applyProtection="1">
      <alignment horizontal="center" vertical="center"/>
      <protection hidden="1"/>
    </xf>
    <xf numFmtId="2" fontId="20" fillId="0" borderId="108" xfId="0" applyNumberFormat="1" applyFont="1" applyBorder="1" applyAlignment="1" applyProtection="1">
      <alignment horizontal="left" vertical="center"/>
      <protection hidden="1"/>
    </xf>
    <xf numFmtId="2" fontId="115" fillId="0" borderId="33" xfId="0" applyNumberFormat="1" applyFont="1" applyBorder="1" applyAlignment="1" applyProtection="1">
      <alignment vertical="center"/>
      <protection hidden="1"/>
    </xf>
    <xf numFmtId="173" fontId="20" fillId="0" borderId="109" xfId="0" quotePrefix="1" applyNumberFormat="1" applyFont="1" applyBorder="1" applyAlignment="1" applyProtection="1">
      <alignment horizontal="center" vertical="center"/>
      <protection hidden="1"/>
    </xf>
    <xf numFmtId="173" fontId="20" fillId="0" borderId="110" xfId="0" quotePrefix="1" applyNumberFormat="1" applyFont="1" applyBorder="1" applyAlignment="1" applyProtection="1">
      <alignment horizontal="center" vertical="center"/>
      <protection hidden="1"/>
    </xf>
    <xf numFmtId="173" fontId="20" fillId="0" borderId="111" xfId="0" quotePrefix="1" applyNumberFormat="1" applyFont="1" applyBorder="1" applyAlignment="1" applyProtection="1">
      <alignment horizontal="center" vertical="center"/>
      <protection hidden="1"/>
    </xf>
    <xf numFmtId="2" fontId="20" fillId="0" borderId="112" xfId="0" quotePrefix="1" applyNumberFormat="1" applyFont="1" applyBorder="1" applyAlignment="1" applyProtection="1">
      <alignment horizontal="left" vertical="center"/>
      <protection hidden="1"/>
    </xf>
    <xf numFmtId="2" fontId="115" fillId="0" borderId="32" xfId="0" applyNumberFormat="1" applyFont="1" applyBorder="1" applyAlignment="1" applyProtection="1">
      <alignment vertical="center"/>
      <protection hidden="1"/>
    </xf>
    <xf numFmtId="2" fontId="20" fillId="0" borderId="112" xfId="0" applyNumberFormat="1" applyFont="1" applyBorder="1" applyAlignment="1" applyProtection="1">
      <alignment horizontal="left" vertical="center"/>
      <protection hidden="1"/>
    </xf>
    <xf numFmtId="173" fontId="20" fillId="0" borderId="114" xfId="0" quotePrefix="1" applyNumberFormat="1" applyFont="1" applyBorder="1" applyAlignment="1" applyProtection="1">
      <alignment horizontal="center" vertical="center"/>
      <protection hidden="1"/>
    </xf>
    <xf numFmtId="173" fontId="20" fillId="0" borderId="115" xfId="0" quotePrefix="1" applyNumberFormat="1" applyFont="1" applyBorder="1" applyAlignment="1" applyProtection="1">
      <alignment horizontal="center" vertical="center"/>
      <protection hidden="1"/>
    </xf>
    <xf numFmtId="2" fontId="20" fillId="0" borderId="116" xfId="0" quotePrefix="1" applyNumberFormat="1" applyFont="1" applyBorder="1" applyAlignment="1" applyProtection="1">
      <alignment horizontal="left" vertical="center"/>
      <protection hidden="1"/>
    </xf>
    <xf numFmtId="2" fontId="115" fillId="0" borderId="31" xfId="0" applyNumberFormat="1" applyFont="1" applyBorder="1" applyAlignment="1" applyProtection="1">
      <alignment vertical="center"/>
      <protection hidden="1"/>
    </xf>
    <xf numFmtId="173" fontId="20" fillId="0" borderId="106" xfId="0" applyNumberFormat="1" applyFont="1" applyBorder="1" applyAlignment="1" applyProtection="1">
      <alignment horizontal="center" vertical="center"/>
      <protection hidden="1"/>
    </xf>
    <xf numFmtId="2" fontId="20" fillId="0" borderId="117" xfId="0" applyNumberFormat="1" applyFont="1" applyBorder="1" applyAlignment="1" applyProtection="1">
      <alignment horizontal="left" vertical="center"/>
      <protection hidden="1"/>
    </xf>
    <xf numFmtId="2" fontId="115" fillId="0" borderId="33" xfId="0" applyNumberFormat="1" applyFont="1" applyBorder="1" applyAlignment="1" applyProtection="1">
      <alignment vertical="center" wrapText="1"/>
      <protection hidden="1"/>
    </xf>
    <xf numFmtId="173" fontId="20" fillId="0" borderId="119" xfId="0" quotePrefix="1" applyNumberFormat="1" applyFont="1" applyBorder="1" applyAlignment="1" applyProtection="1">
      <alignment horizontal="center" vertical="center"/>
      <protection hidden="1"/>
    </xf>
    <xf numFmtId="173" fontId="20" fillId="0" borderId="120" xfId="0" quotePrefix="1" applyNumberFormat="1" applyFont="1" applyBorder="1" applyAlignment="1" applyProtection="1">
      <alignment horizontal="center" vertical="center"/>
      <protection hidden="1"/>
    </xf>
    <xf numFmtId="2" fontId="20" fillId="0" borderId="121" xfId="0" applyNumberFormat="1" applyFont="1" applyBorder="1" applyAlignment="1" applyProtection="1">
      <alignment vertical="center"/>
      <protection hidden="1"/>
    </xf>
    <xf numFmtId="2" fontId="115" fillId="0" borderId="31" xfId="0" applyNumberFormat="1" applyFont="1" applyBorder="1" applyAlignment="1" applyProtection="1">
      <alignment vertical="center" wrapText="1"/>
      <protection hidden="1"/>
    </xf>
    <xf numFmtId="2" fontId="20" fillId="0" borderId="122" xfId="0" applyNumberFormat="1" applyFont="1" applyBorder="1" applyAlignment="1" applyProtection="1">
      <alignment horizontal="left" vertical="center"/>
      <protection hidden="1"/>
    </xf>
    <xf numFmtId="2" fontId="115" fillId="0" borderId="32" xfId="0" applyNumberFormat="1" applyFont="1" applyBorder="1" applyAlignment="1" applyProtection="1">
      <alignment vertical="center" wrapText="1"/>
      <protection hidden="1"/>
    </xf>
    <xf numFmtId="2" fontId="20" fillId="0" borderId="116" xfId="0" applyNumberFormat="1" applyFont="1" applyBorder="1" applyAlignment="1" applyProtection="1">
      <alignment vertical="center"/>
      <protection hidden="1"/>
    </xf>
    <xf numFmtId="174" fontId="20" fillId="0" borderId="123" xfId="0" quotePrefix="1" applyNumberFormat="1" applyFont="1" applyBorder="1" applyAlignment="1" applyProtection="1">
      <alignment horizontal="left" vertical="center"/>
      <protection hidden="1"/>
    </xf>
    <xf numFmtId="173" fontId="20" fillId="0" borderId="119" xfId="0" applyNumberFormat="1" applyFont="1" applyBorder="1" applyAlignment="1" applyProtection="1">
      <alignment horizontal="center" vertical="center"/>
      <protection hidden="1"/>
    </xf>
    <xf numFmtId="174" fontId="20" fillId="0" borderId="124" xfId="0" quotePrefix="1" applyNumberFormat="1" applyFont="1" applyBorder="1" applyAlignment="1" applyProtection="1">
      <alignment horizontal="left" vertical="center"/>
      <protection hidden="1"/>
    </xf>
    <xf numFmtId="173" fontId="20" fillId="0" borderId="126" xfId="0" quotePrefix="1" applyNumberFormat="1" applyFont="1" applyBorder="1" applyAlignment="1" applyProtection="1">
      <alignment horizontal="center" vertical="center"/>
      <protection hidden="1"/>
    </xf>
    <xf numFmtId="173" fontId="20" fillId="0" borderId="127" xfId="0" quotePrefix="1" applyNumberFormat="1" applyFont="1" applyBorder="1" applyAlignment="1" applyProtection="1">
      <alignment horizontal="center" vertical="center"/>
      <protection hidden="1"/>
    </xf>
    <xf numFmtId="174" fontId="20" fillId="0" borderId="128" xfId="0" quotePrefix="1" applyNumberFormat="1" applyFont="1" applyBorder="1" applyAlignment="1" applyProtection="1">
      <alignment horizontal="left" vertical="center"/>
      <protection hidden="1"/>
    </xf>
    <xf numFmtId="174" fontId="20" fillId="0" borderId="112" xfId="0" quotePrefix="1" applyNumberFormat="1" applyFont="1" applyBorder="1" applyAlignment="1" applyProtection="1">
      <alignment horizontal="left" vertical="center"/>
      <protection hidden="1"/>
    </xf>
    <xf numFmtId="174" fontId="20" fillId="0" borderId="129" xfId="0" quotePrefix="1" applyNumberFormat="1" applyFont="1" applyBorder="1" applyAlignment="1" applyProtection="1">
      <alignment horizontal="left" vertical="center"/>
      <protection hidden="1"/>
    </xf>
    <xf numFmtId="173" fontId="20" fillId="0" borderId="110" xfId="0" applyNumberFormat="1" applyFont="1" applyBorder="1" applyAlignment="1" applyProtection="1">
      <alignment horizontal="center" vertical="center"/>
      <protection hidden="1"/>
    </xf>
    <xf numFmtId="173" fontId="20" fillId="0" borderId="111" xfId="0" applyNumberFormat="1" applyFont="1" applyBorder="1" applyAlignment="1" applyProtection="1">
      <alignment horizontal="center" vertical="center"/>
      <protection hidden="1"/>
    </xf>
    <xf numFmtId="174" fontId="20" fillId="0" borderId="112" xfId="0" applyNumberFormat="1" applyFont="1" applyBorder="1" applyAlignment="1" applyProtection="1">
      <alignment horizontal="left" vertical="center"/>
      <protection hidden="1"/>
    </xf>
    <xf numFmtId="173" fontId="20" fillId="0" borderId="120" xfId="0" applyNumberFormat="1" applyFont="1" applyBorder="1" applyAlignment="1" applyProtection="1">
      <alignment horizontal="center" vertical="center"/>
      <protection hidden="1"/>
    </xf>
    <xf numFmtId="2" fontId="115" fillId="0" borderId="32" xfId="0" quotePrefix="1" applyNumberFormat="1" applyFont="1" applyBorder="1" applyAlignment="1" applyProtection="1">
      <alignment vertical="center"/>
      <protection hidden="1"/>
    </xf>
    <xf numFmtId="172" fontId="20" fillId="0" borderId="110" xfId="0" quotePrefix="1" applyNumberFormat="1" applyFont="1" applyBorder="1" applyAlignment="1" applyProtection="1">
      <alignment horizontal="center" vertical="center"/>
      <protection hidden="1"/>
    </xf>
    <xf numFmtId="172" fontId="20" fillId="0" borderId="111" xfId="0" quotePrefix="1" applyNumberFormat="1" applyFont="1" applyBorder="1" applyAlignment="1" applyProtection="1">
      <alignment horizontal="center" vertical="center"/>
      <protection hidden="1"/>
    </xf>
    <xf numFmtId="172" fontId="20" fillId="0" borderId="119" xfId="0" quotePrefix="1" applyNumberFormat="1" applyFont="1" applyBorder="1" applyAlignment="1" applyProtection="1">
      <alignment horizontal="center" vertical="center"/>
      <protection hidden="1"/>
    </xf>
    <xf numFmtId="172" fontId="20" fillId="0" borderId="120" xfId="0" quotePrefix="1" applyNumberFormat="1" applyFont="1" applyBorder="1" applyAlignment="1" applyProtection="1">
      <alignment horizontal="center" vertical="center"/>
      <protection hidden="1"/>
    </xf>
    <xf numFmtId="2" fontId="115" fillId="0" borderId="130" xfId="0" quotePrefix="1" applyNumberFormat="1" applyFont="1" applyBorder="1" applyAlignment="1" applyProtection="1">
      <alignment vertical="center"/>
      <protection hidden="1"/>
    </xf>
    <xf numFmtId="173" fontId="20" fillId="0" borderId="106" xfId="12" applyNumberFormat="1" applyFont="1" applyBorder="1" applyAlignment="1" applyProtection="1">
      <alignment horizontal="center" vertical="center"/>
      <protection hidden="1"/>
    </xf>
    <xf numFmtId="173" fontId="20" fillId="0" borderId="107" xfId="12" applyNumberFormat="1" applyFont="1" applyBorder="1" applyAlignment="1" applyProtection="1">
      <alignment horizontal="center" vertical="center"/>
      <protection hidden="1"/>
    </xf>
    <xf numFmtId="0" fontId="20" fillId="0" borderId="108" xfId="12" applyFont="1" applyBorder="1" applyAlignment="1" applyProtection="1">
      <alignment horizontal="left" vertical="center"/>
      <protection hidden="1"/>
    </xf>
    <xf numFmtId="0" fontId="117" fillId="0" borderId="131" xfId="0" quotePrefix="1" applyFont="1" applyBorder="1" applyAlignment="1" applyProtection="1">
      <alignment vertical="center"/>
      <protection hidden="1"/>
    </xf>
    <xf numFmtId="173" fontId="20" fillId="0" borderId="110" xfId="12" applyNumberFormat="1" applyFont="1" applyBorder="1" applyAlignment="1" applyProtection="1">
      <alignment horizontal="center" vertical="center"/>
      <protection hidden="1"/>
    </xf>
    <xf numFmtId="173" fontId="20" fillId="0" borderId="111" xfId="12" applyNumberFormat="1" applyFont="1" applyBorder="1" applyAlignment="1" applyProtection="1">
      <alignment horizontal="center" vertical="center"/>
      <protection hidden="1"/>
    </xf>
    <xf numFmtId="0" fontId="20" fillId="0" borderId="112" xfId="12" applyFont="1" applyBorder="1" applyAlignment="1" applyProtection="1">
      <alignment horizontal="left" vertical="center"/>
      <protection hidden="1"/>
    </xf>
    <xf numFmtId="0" fontId="117" fillId="0" borderId="32" xfId="0" quotePrefix="1" applyFont="1" applyBorder="1" applyAlignment="1" applyProtection="1">
      <alignment vertical="center"/>
      <protection hidden="1"/>
    </xf>
    <xf numFmtId="173" fontId="20" fillId="0" borderId="109" xfId="12" applyNumberFormat="1" applyFont="1" applyBorder="1" applyAlignment="1" applyProtection="1">
      <alignment horizontal="center" vertical="center"/>
      <protection hidden="1"/>
    </xf>
    <xf numFmtId="0" fontId="20" fillId="0" borderId="112" xfId="12" quotePrefix="1" applyFont="1" applyBorder="1" applyAlignment="1" applyProtection="1">
      <alignment horizontal="left" vertical="center"/>
      <protection hidden="1"/>
    </xf>
    <xf numFmtId="173" fontId="20" fillId="0" borderId="118" xfId="12" applyNumberFormat="1" applyFont="1" applyBorder="1" applyAlignment="1" applyProtection="1">
      <alignment horizontal="center" vertical="center"/>
      <protection hidden="1"/>
    </xf>
    <xf numFmtId="173" fontId="20" fillId="0" borderId="119" xfId="12" applyNumberFormat="1" applyFont="1" applyBorder="1" applyAlignment="1" applyProtection="1">
      <alignment horizontal="center" vertical="center"/>
      <protection hidden="1"/>
    </xf>
    <xf numFmtId="0" fontId="20" fillId="0" borderId="132" xfId="12" quotePrefix="1" applyFont="1" applyBorder="1" applyAlignment="1" applyProtection="1">
      <alignment horizontal="left" vertical="center"/>
      <protection hidden="1"/>
    </xf>
    <xf numFmtId="0" fontId="117" fillId="0" borderId="130" xfId="0" quotePrefix="1" applyFont="1" applyBorder="1" applyAlignment="1" applyProtection="1">
      <alignment vertical="center"/>
      <protection hidden="1"/>
    </xf>
    <xf numFmtId="173" fontId="20" fillId="0" borderId="105" xfId="12" applyNumberFormat="1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vertical="center"/>
      <protection hidden="1"/>
    </xf>
    <xf numFmtId="0" fontId="117" fillId="0" borderId="18" xfId="0" quotePrefix="1" applyFont="1" applyBorder="1" applyAlignment="1" applyProtection="1">
      <alignment horizontal="left" vertical="center"/>
      <protection hidden="1"/>
    </xf>
    <xf numFmtId="0" fontId="117" fillId="0" borderId="18" xfId="0" applyFont="1" applyBorder="1" applyAlignment="1" applyProtection="1">
      <alignment horizontal="left" vertical="center"/>
      <protection hidden="1"/>
    </xf>
    <xf numFmtId="0" fontId="0" fillId="0" borderId="32" xfId="0" applyBorder="1" applyAlignment="1">
      <alignment vertical="center"/>
    </xf>
    <xf numFmtId="0" fontId="17" fillId="0" borderId="21" xfId="2" applyFont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0" borderId="23" xfId="0" applyBorder="1"/>
    <xf numFmtId="0" fontId="0" fillId="0" borderId="22" xfId="0" applyBorder="1"/>
    <xf numFmtId="0" fontId="0" fillId="0" borderId="21" xfId="0" applyBorder="1"/>
    <xf numFmtId="0" fontId="0" fillId="0" borderId="26" xfId="0" applyBorder="1"/>
    <xf numFmtId="164" fontId="13" fillId="0" borderId="13" xfId="1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17" xfId="0" applyBorder="1"/>
    <xf numFmtId="0" fontId="0" fillId="0" borderId="2" xfId="0" applyBorder="1"/>
    <xf numFmtId="0" fontId="4" fillId="0" borderId="0" xfId="0" applyFont="1" applyAlignment="1">
      <alignment horizontal="left" vertical="center"/>
    </xf>
    <xf numFmtId="173" fontId="20" fillId="0" borderId="133" xfId="0" applyNumberFormat="1" applyFont="1" applyBorder="1" applyAlignment="1" applyProtection="1">
      <alignment horizontal="center" vertical="center"/>
      <protection hidden="1"/>
    </xf>
    <xf numFmtId="173" fontId="20" fillId="0" borderId="134" xfId="0" applyNumberFormat="1" applyFont="1" applyBorder="1" applyAlignment="1" applyProtection="1">
      <alignment horizontal="center" vertical="center"/>
      <protection hidden="1"/>
    </xf>
    <xf numFmtId="173" fontId="20" fillId="0" borderId="134" xfId="0" quotePrefix="1" applyNumberFormat="1" applyFont="1" applyBorder="1" applyAlignment="1" applyProtection="1">
      <alignment horizontal="center" vertical="center"/>
      <protection hidden="1"/>
    </xf>
    <xf numFmtId="173" fontId="20" fillId="0" borderId="135" xfId="0" quotePrefix="1" applyNumberFormat="1" applyFont="1" applyBorder="1" applyAlignment="1" applyProtection="1">
      <alignment horizontal="center" vertical="center"/>
      <protection hidden="1"/>
    </xf>
    <xf numFmtId="174" fontId="116" fillId="0" borderId="108" xfId="0" quotePrefix="1" applyNumberFormat="1" applyFont="1" applyBorder="1" applyAlignment="1" applyProtection="1">
      <alignment horizontal="left" vertical="center"/>
      <protection hidden="1"/>
    </xf>
    <xf numFmtId="2" fontId="117" fillId="0" borderId="33" xfId="0" applyNumberFormat="1" applyFont="1" applyBorder="1" applyAlignment="1" applyProtection="1">
      <alignment vertical="center"/>
      <protection hidden="1"/>
    </xf>
    <xf numFmtId="173" fontId="20" fillId="0" borderId="136" xfId="0" quotePrefix="1" applyNumberFormat="1" applyFont="1" applyBorder="1" applyAlignment="1" applyProtection="1">
      <alignment horizontal="center" vertical="center"/>
      <protection hidden="1"/>
    </xf>
    <xf numFmtId="173" fontId="20" fillId="0" borderId="137" xfId="0" quotePrefix="1" applyNumberFormat="1" applyFont="1" applyBorder="1" applyAlignment="1" applyProtection="1">
      <alignment horizontal="center" vertical="center"/>
      <protection hidden="1"/>
    </xf>
    <xf numFmtId="173" fontId="20" fillId="0" borderId="138" xfId="0" quotePrefix="1" applyNumberFormat="1" applyFont="1" applyBorder="1" applyAlignment="1" applyProtection="1">
      <alignment horizontal="center" vertical="center"/>
      <protection hidden="1"/>
    </xf>
    <xf numFmtId="174" fontId="116" fillId="0" borderId="132" xfId="0" quotePrefix="1" applyNumberFormat="1" applyFont="1" applyBorder="1" applyAlignment="1" applyProtection="1">
      <alignment horizontal="left" vertical="center"/>
      <protection hidden="1"/>
    </xf>
    <xf numFmtId="2" fontId="117" fillId="0" borderId="31" xfId="0" applyNumberFormat="1" applyFont="1" applyBorder="1" applyAlignment="1" applyProtection="1">
      <alignment vertical="center"/>
      <protection hidden="1"/>
    </xf>
    <xf numFmtId="164" fontId="20" fillId="0" borderId="139" xfId="0" quotePrefix="1" applyNumberFormat="1" applyFont="1" applyBorder="1" applyAlignment="1" applyProtection="1">
      <alignment horizontal="center" vertical="center"/>
      <protection hidden="1"/>
    </xf>
    <xf numFmtId="164" fontId="20" fillId="0" borderId="140" xfId="0" quotePrefix="1" applyNumberFormat="1" applyFont="1" applyBorder="1" applyAlignment="1" applyProtection="1">
      <alignment horizontal="center" vertical="center"/>
      <protection hidden="1"/>
    </xf>
    <xf numFmtId="164" fontId="20" fillId="0" borderId="141" xfId="0" quotePrefix="1" applyNumberFormat="1" applyFont="1" applyBorder="1" applyAlignment="1" applyProtection="1">
      <alignment horizontal="center" vertical="center"/>
      <protection hidden="1"/>
    </xf>
    <xf numFmtId="164" fontId="20" fillId="0" borderId="142" xfId="0" applyNumberFormat="1" applyFont="1" applyBorder="1" applyAlignment="1" applyProtection="1">
      <alignment horizontal="left" vertical="center"/>
      <protection hidden="1"/>
    </xf>
    <xf numFmtId="2" fontId="117" fillId="0" borderId="32" xfId="0" applyNumberFormat="1" applyFont="1" applyBorder="1" applyAlignment="1" applyProtection="1">
      <alignment vertical="center"/>
      <protection hidden="1"/>
    </xf>
    <xf numFmtId="164" fontId="20" fillId="0" borderId="142" xfId="0" quotePrefix="1" applyNumberFormat="1" applyFont="1" applyBorder="1" applyAlignment="1" applyProtection="1">
      <alignment horizontal="left" vertical="center"/>
      <protection hidden="1"/>
    </xf>
    <xf numFmtId="164" fontId="20" fillId="0" borderId="143" xfId="0" quotePrefix="1" applyNumberFormat="1" applyFont="1" applyBorder="1" applyAlignment="1" applyProtection="1">
      <alignment horizontal="center" vertical="center"/>
      <protection hidden="1"/>
    </xf>
    <xf numFmtId="164" fontId="20" fillId="0" borderId="144" xfId="0" quotePrefix="1" applyNumberFormat="1" applyFont="1" applyBorder="1" applyAlignment="1" applyProtection="1">
      <alignment horizontal="center" vertical="center"/>
      <protection hidden="1"/>
    </xf>
    <xf numFmtId="164" fontId="20" fillId="0" borderId="145" xfId="0" quotePrefix="1" applyNumberFormat="1" applyFont="1" applyBorder="1" applyAlignment="1" applyProtection="1">
      <alignment horizontal="center" vertical="center"/>
      <protection hidden="1"/>
    </xf>
    <xf numFmtId="164" fontId="20" fillId="0" borderId="146" xfId="0" quotePrefix="1" applyNumberFormat="1" applyFont="1" applyBorder="1" applyAlignment="1" applyProtection="1">
      <alignment horizontal="left" vertical="center"/>
      <protection hidden="1"/>
    </xf>
    <xf numFmtId="174" fontId="20" fillId="0" borderId="108" xfId="0" quotePrefix="1" applyNumberFormat="1" applyFont="1" applyBorder="1" applyAlignment="1" applyProtection="1">
      <alignment horizontal="left" vertical="center"/>
      <protection hidden="1"/>
    </xf>
    <xf numFmtId="174" fontId="20" fillId="0" borderId="132" xfId="0" quotePrefix="1" applyNumberFormat="1" applyFont="1" applyBorder="1" applyAlignment="1" applyProtection="1">
      <alignment horizontal="left" vertical="center"/>
      <protection hidden="1"/>
    </xf>
    <xf numFmtId="173" fontId="20" fillId="0" borderId="125" xfId="0" quotePrefix="1" applyNumberFormat="1" applyFont="1" applyBorder="1" applyAlignment="1" applyProtection="1">
      <alignment horizontal="center" vertical="center"/>
      <protection hidden="1"/>
    </xf>
    <xf numFmtId="173" fontId="20" fillId="0" borderId="139" xfId="0" quotePrefix="1" applyNumberFormat="1" applyFont="1" applyBorder="1" applyAlignment="1" applyProtection="1">
      <alignment horizontal="center" vertical="center"/>
      <protection hidden="1"/>
    </xf>
    <xf numFmtId="173" fontId="20" fillId="0" borderId="140" xfId="0" quotePrefix="1" applyNumberFormat="1" applyFont="1" applyBorder="1" applyAlignment="1" applyProtection="1">
      <alignment horizontal="center" vertical="center"/>
      <protection hidden="1"/>
    </xf>
    <xf numFmtId="173" fontId="20" fillId="0" borderId="141" xfId="0" quotePrefix="1" applyNumberFormat="1" applyFont="1" applyBorder="1" applyAlignment="1" applyProtection="1">
      <alignment horizontal="center" vertical="center"/>
      <protection hidden="1"/>
    </xf>
    <xf numFmtId="174" fontId="20" fillId="0" borderId="142" xfId="0" quotePrefix="1" applyNumberFormat="1" applyFont="1" applyBorder="1" applyAlignment="1" applyProtection="1">
      <alignment horizontal="left" vertical="center"/>
      <protection hidden="1"/>
    </xf>
    <xf numFmtId="173" fontId="20" fillId="0" borderId="147" xfId="0" quotePrefix="1" applyNumberFormat="1" applyFont="1" applyBorder="1" applyAlignment="1" applyProtection="1">
      <alignment horizontal="center" vertical="center"/>
      <protection hidden="1"/>
    </xf>
    <xf numFmtId="173" fontId="20" fillId="0" borderId="148" xfId="0" quotePrefix="1" applyNumberFormat="1" applyFont="1" applyBorder="1" applyAlignment="1" applyProtection="1">
      <alignment horizontal="center" vertical="center"/>
      <protection hidden="1"/>
    </xf>
    <xf numFmtId="173" fontId="20" fillId="0" borderId="149" xfId="0" quotePrefix="1" applyNumberFormat="1" applyFont="1" applyBorder="1" applyAlignment="1" applyProtection="1">
      <alignment horizontal="center" vertical="center"/>
      <protection hidden="1"/>
    </xf>
    <xf numFmtId="174" fontId="20" fillId="0" borderId="150" xfId="0" quotePrefix="1" applyNumberFormat="1" applyFont="1" applyBorder="1" applyAlignment="1" applyProtection="1">
      <alignment horizontal="left" vertical="center"/>
      <protection hidden="1"/>
    </xf>
    <xf numFmtId="173" fontId="20" fillId="0" borderId="135" xfId="0" applyNumberFormat="1" applyFont="1" applyBorder="1" applyAlignment="1" applyProtection="1">
      <alignment horizontal="center" vertical="center"/>
      <protection hidden="1"/>
    </xf>
    <xf numFmtId="173" fontId="20" fillId="0" borderId="139" xfId="0" applyNumberFormat="1" applyFont="1" applyBorder="1" applyAlignment="1" applyProtection="1">
      <alignment horizontal="center" vertical="center"/>
      <protection hidden="1"/>
    </xf>
    <xf numFmtId="173" fontId="20" fillId="0" borderId="140" xfId="0" applyNumberFormat="1" applyFont="1" applyBorder="1" applyAlignment="1" applyProtection="1">
      <alignment horizontal="center" vertical="center"/>
      <protection hidden="1"/>
    </xf>
    <xf numFmtId="173" fontId="20" fillId="0" borderId="141" xfId="0" applyNumberFormat="1" applyFont="1" applyBorder="1" applyAlignment="1" applyProtection="1">
      <alignment horizontal="center" vertical="center"/>
      <protection hidden="1"/>
    </xf>
    <xf numFmtId="173" fontId="20" fillId="0" borderId="151" xfId="0" applyNumberFormat="1" applyFont="1" applyBorder="1" applyAlignment="1" applyProtection="1">
      <alignment horizontal="center" vertical="center"/>
      <protection hidden="1"/>
    </xf>
    <xf numFmtId="173" fontId="20" fillId="0" borderId="152" xfId="0" applyNumberFormat="1" applyFont="1" applyBorder="1" applyAlignment="1" applyProtection="1">
      <alignment horizontal="center" vertical="center"/>
      <protection hidden="1"/>
    </xf>
    <xf numFmtId="173" fontId="20" fillId="0" borderId="153" xfId="0" applyNumberFormat="1" applyFont="1" applyBorder="1" applyAlignment="1" applyProtection="1">
      <alignment horizontal="center" vertical="center"/>
      <protection hidden="1"/>
    </xf>
    <xf numFmtId="174" fontId="20" fillId="0" borderId="2" xfId="0" applyNumberFormat="1" applyFont="1" applyBorder="1" applyAlignment="1" applyProtection="1">
      <alignment horizontal="left" vertical="center"/>
      <protection hidden="1"/>
    </xf>
    <xf numFmtId="172" fontId="20" fillId="0" borderId="154" xfId="0" quotePrefix="1" applyNumberFormat="1" applyFont="1" applyBorder="1" applyAlignment="1" applyProtection="1">
      <alignment horizontal="center" vertical="center"/>
      <protection hidden="1"/>
    </xf>
    <xf numFmtId="172" fontId="20" fillId="0" borderId="155" xfId="0" quotePrefix="1" applyNumberFormat="1" applyFont="1" applyBorder="1" applyAlignment="1" applyProtection="1">
      <alignment horizontal="center" vertical="center"/>
      <protection hidden="1"/>
    </xf>
    <xf numFmtId="172" fontId="20" fillId="0" borderId="156" xfId="0" quotePrefix="1" applyNumberFormat="1" applyFont="1" applyBorder="1" applyAlignment="1" applyProtection="1">
      <alignment horizontal="center" vertical="center"/>
      <protection hidden="1"/>
    </xf>
    <xf numFmtId="174" fontId="20" fillId="0" borderId="157" xfId="0" applyNumberFormat="1" applyFont="1" applyBorder="1" applyAlignment="1" applyProtection="1">
      <alignment horizontal="left" vertical="center"/>
      <protection hidden="1"/>
    </xf>
    <xf numFmtId="2" fontId="117" fillId="0" borderId="32" xfId="0" quotePrefix="1" applyNumberFormat="1" applyFont="1" applyBorder="1" applyAlignment="1" applyProtection="1">
      <alignment vertical="center"/>
      <protection hidden="1"/>
    </xf>
    <xf numFmtId="172" fontId="20" fillId="0" borderId="139" xfId="0" quotePrefix="1" applyNumberFormat="1" applyFont="1" applyBorder="1" applyAlignment="1" applyProtection="1">
      <alignment horizontal="center" vertical="center"/>
      <protection hidden="1"/>
    </xf>
    <xf numFmtId="172" fontId="20" fillId="0" borderId="140" xfId="0" quotePrefix="1" applyNumberFormat="1" applyFont="1" applyBorder="1" applyAlignment="1" applyProtection="1">
      <alignment horizontal="center" vertical="center"/>
      <protection hidden="1"/>
    </xf>
    <xf numFmtId="172" fontId="20" fillId="0" borderId="141" xfId="0" quotePrefix="1" applyNumberFormat="1" applyFont="1" applyBorder="1" applyAlignment="1" applyProtection="1">
      <alignment horizontal="center" vertical="center"/>
      <protection hidden="1"/>
    </xf>
    <xf numFmtId="174" fontId="20" fillId="0" borderId="142" xfId="0" applyNumberFormat="1" applyFont="1" applyBorder="1" applyAlignment="1" applyProtection="1">
      <alignment horizontal="left" vertical="center"/>
      <protection hidden="1"/>
    </xf>
    <xf numFmtId="172" fontId="20" fillId="0" borderId="143" xfId="0" quotePrefix="1" applyNumberFormat="1" applyFont="1" applyBorder="1" applyAlignment="1" applyProtection="1">
      <alignment horizontal="center" vertical="center"/>
      <protection hidden="1"/>
    </xf>
    <xf numFmtId="172" fontId="20" fillId="0" borderId="144" xfId="0" quotePrefix="1" applyNumberFormat="1" applyFont="1" applyBorder="1" applyAlignment="1" applyProtection="1">
      <alignment horizontal="center" vertical="center"/>
      <protection hidden="1"/>
    </xf>
    <xf numFmtId="172" fontId="20" fillId="0" borderId="145" xfId="0" quotePrefix="1" applyNumberFormat="1" applyFont="1" applyBorder="1" applyAlignment="1" applyProtection="1">
      <alignment horizontal="center" vertical="center"/>
      <protection hidden="1"/>
    </xf>
    <xf numFmtId="174" fontId="20" fillId="0" borderId="146" xfId="0" quotePrefix="1" applyNumberFormat="1" applyFont="1" applyBorder="1" applyAlignment="1" applyProtection="1">
      <alignment horizontal="left" vertical="center"/>
      <protection hidden="1"/>
    </xf>
    <xf numFmtId="2" fontId="117" fillId="0" borderId="31" xfId="0" quotePrefix="1" applyNumberFormat="1" applyFont="1" applyBorder="1" applyAlignment="1" applyProtection="1">
      <alignment vertical="center"/>
      <protection hidden="1"/>
    </xf>
    <xf numFmtId="172" fontId="20" fillId="0" borderId="139" xfId="12" applyNumberFormat="1" applyFont="1" applyBorder="1" applyAlignment="1" applyProtection="1">
      <alignment horizontal="center" vertical="center"/>
      <protection hidden="1"/>
    </xf>
    <xf numFmtId="173" fontId="20" fillId="0" borderId="140" xfId="12" applyNumberFormat="1" applyFont="1" applyBorder="1" applyAlignment="1" applyProtection="1">
      <alignment horizontal="center" vertical="center"/>
      <protection hidden="1"/>
    </xf>
    <xf numFmtId="173" fontId="20" fillId="0" borderId="141" xfId="12" applyNumberFormat="1" applyFont="1" applyBorder="1" applyAlignment="1" applyProtection="1">
      <alignment horizontal="center" vertical="center"/>
      <protection hidden="1"/>
    </xf>
    <xf numFmtId="0" fontId="20" fillId="0" borderId="142" xfId="12" applyFont="1" applyBorder="1" applyAlignment="1" applyProtection="1">
      <alignment horizontal="left" vertical="center"/>
      <protection hidden="1"/>
    </xf>
    <xf numFmtId="172" fontId="20" fillId="0" borderId="147" xfId="12" applyNumberFormat="1" applyFont="1" applyBorder="1" applyAlignment="1" applyProtection="1">
      <alignment horizontal="center" vertical="center"/>
      <protection hidden="1"/>
    </xf>
    <xf numFmtId="173" fontId="20" fillId="0" borderId="148" xfId="12" applyNumberFormat="1" applyFont="1" applyBorder="1" applyAlignment="1" applyProtection="1">
      <alignment horizontal="center" vertical="center"/>
      <protection hidden="1"/>
    </xf>
    <xf numFmtId="173" fontId="20" fillId="0" borderId="148" xfId="0" applyNumberFormat="1" applyFont="1" applyBorder="1" applyAlignment="1" applyProtection="1">
      <alignment horizontal="center" vertical="center"/>
      <protection hidden="1"/>
    </xf>
    <xf numFmtId="173" fontId="20" fillId="0" borderId="149" xfId="0" applyNumberFormat="1" applyFont="1" applyBorder="1" applyAlignment="1" applyProtection="1">
      <alignment horizontal="center" vertical="center"/>
      <protection hidden="1"/>
    </xf>
    <xf numFmtId="0" fontId="20" fillId="0" borderId="142" xfId="12" quotePrefix="1" applyFont="1" applyBorder="1" applyAlignment="1" applyProtection="1">
      <alignment horizontal="left" vertical="center"/>
      <protection hidden="1"/>
    </xf>
    <xf numFmtId="172" fontId="20" fillId="0" borderId="143" xfId="12" applyNumberFormat="1" applyFont="1" applyBorder="1" applyAlignment="1" applyProtection="1">
      <alignment horizontal="center" vertical="center"/>
      <protection hidden="1"/>
    </xf>
    <xf numFmtId="173" fontId="20" fillId="0" borderId="144" xfId="12" applyNumberFormat="1" applyFont="1" applyBorder="1" applyAlignment="1" applyProtection="1">
      <alignment horizontal="center" vertical="center"/>
      <protection hidden="1"/>
    </xf>
    <xf numFmtId="173" fontId="20" fillId="0" borderId="144" xfId="0" applyNumberFormat="1" applyFont="1" applyBorder="1" applyAlignment="1" applyProtection="1">
      <alignment horizontal="center" vertical="center"/>
      <protection hidden="1"/>
    </xf>
    <xf numFmtId="173" fontId="20" fillId="0" borderId="145" xfId="0" applyNumberFormat="1" applyFont="1" applyBorder="1" applyAlignment="1" applyProtection="1">
      <alignment horizontal="center" vertical="center"/>
      <protection hidden="1"/>
    </xf>
    <xf numFmtId="0" fontId="20" fillId="0" borderId="146" xfId="12" quotePrefix="1" applyFont="1" applyBorder="1" applyAlignment="1" applyProtection="1">
      <alignment horizontal="left" vertical="center"/>
      <protection hidden="1"/>
    </xf>
    <xf numFmtId="173" fontId="20" fillId="0" borderId="139" xfId="12" applyNumberFormat="1" applyFont="1" applyBorder="1" applyAlignment="1" applyProtection="1">
      <alignment horizontal="center" vertical="center"/>
      <protection hidden="1"/>
    </xf>
    <xf numFmtId="0" fontId="20" fillId="0" borderId="33" xfId="0" applyFont="1" applyBorder="1" applyAlignment="1" applyProtection="1">
      <alignment vertical="center"/>
      <protection hidden="1"/>
    </xf>
    <xf numFmtId="0" fontId="20" fillId="0" borderId="32" xfId="0" applyFont="1" applyBorder="1" applyAlignment="1" applyProtection="1">
      <alignment vertical="center"/>
      <protection hidden="1"/>
    </xf>
    <xf numFmtId="0" fontId="117" fillId="0" borderId="32" xfId="0" quotePrefix="1" applyFont="1" applyBorder="1" applyAlignment="1" applyProtection="1">
      <alignment horizontal="center" vertical="center"/>
      <protection hidden="1"/>
    </xf>
    <xf numFmtId="0" fontId="117" fillId="0" borderId="32" xfId="0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>
      <alignment vertical="center"/>
    </xf>
    <xf numFmtId="173" fontId="20" fillId="0" borderId="147" xfId="12" applyNumberFormat="1" applyFont="1" applyBorder="1" applyAlignment="1" applyProtection="1">
      <alignment horizontal="center" vertical="center"/>
      <protection hidden="1"/>
    </xf>
    <xf numFmtId="0" fontId="117" fillId="0" borderId="32" xfId="0" quotePrefix="1" applyFont="1" applyBorder="1" applyAlignment="1" applyProtection="1">
      <alignment horizontal="left" vertical="center"/>
      <protection hidden="1"/>
    </xf>
    <xf numFmtId="173" fontId="20" fillId="0" borderId="136" xfId="12" applyNumberFormat="1" applyFont="1" applyBorder="1" applyAlignment="1" applyProtection="1">
      <alignment horizontal="center" vertical="center"/>
      <protection hidden="1"/>
    </xf>
    <xf numFmtId="173" fontId="20" fillId="0" borderId="137" xfId="12" applyNumberFormat="1" applyFont="1" applyBorder="1" applyAlignment="1" applyProtection="1">
      <alignment horizontal="center" vertical="center"/>
      <protection hidden="1"/>
    </xf>
    <xf numFmtId="173" fontId="20" fillId="0" borderId="137" xfId="0" applyNumberFormat="1" applyFont="1" applyBorder="1" applyAlignment="1" applyProtection="1">
      <alignment horizontal="center" vertical="center"/>
      <protection hidden="1"/>
    </xf>
    <xf numFmtId="173" fontId="20" fillId="0" borderId="138" xfId="0" applyNumberFormat="1" applyFont="1" applyBorder="1" applyAlignment="1" applyProtection="1">
      <alignment horizontal="center" vertical="center"/>
      <protection hidden="1"/>
    </xf>
    <xf numFmtId="0" fontId="20" fillId="0" borderId="158" xfId="12" quotePrefix="1" applyFont="1" applyBorder="1" applyAlignment="1" applyProtection="1">
      <alignment horizontal="left" vertical="center"/>
      <protection hidden="1"/>
    </xf>
    <xf numFmtId="0" fontId="117" fillId="0" borderId="32" xfId="0" applyFont="1" applyBorder="1" applyAlignment="1" applyProtection="1">
      <alignment horizontal="left" vertical="center"/>
      <protection hidden="1"/>
    </xf>
    <xf numFmtId="0" fontId="89" fillId="5" borderId="41" xfId="0" applyFont="1" applyFill="1" applyBorder="1" applyAlignment="1">
      <alignment horizontal="center"/>
    </xf>
    <xf numFmtId="0" fontId="2" fillId="16" borderId="159" xfId="8" applyFont="1" applyFill="1" applyBorder="1"/>
    <xf numFmtId="0" fontId="92" fillId="15" borderId="160" xfId="7" applyFont="1" applyBorder="1" applyAlignment="1" applyProtection="1">
      <alignment horizontal="center"/>
      <protection locked="0"/>
    </xf>
    <xf numFmtId="0" fontId="2" fillId="16" borderId="161" xfId="8" applyFont="1" applyFill="1" applyBorder="1"/>
    <xf numFmtId="0" fontId="92" fillId="15" borderId="162" xfId="7" applyFont="1" applyBorder="1" applyAlignment="1" applyProtection="1">
      <alignment horizontal="center"/>
      <protection locked="0"/>
    </xf>
    <xf numFmtId="0" fontId="2" fillId="16" borderId="163" xfId="8" applyFont="1" applyFill="1" applyBorder="1"/>
    <xf numFmtId="164" fontId="88" fillId="15" borderId="86" xfId="8" applyNumberFormat="1" applyBorder="1" applyAlignment="1" applyProtection="1">
      <alignment horizontal="center"/>
      <protection hidden="1"/>
    </xf>
    <xf numFmtId="0" fontId="28" fillId="2" borderId="27" xfId="0" applyFont="1" applyFill="1" applyBorder="1" applyAlignment="1">
      <alignment vertical="center"/>
    </xf>
    <xf numFmtId="0" fontId="76" fillId="0" borderId="0" xfId="2" applyFont="1" applyAlignment="1" applyProtection="1">
      <alignment horizontal="left" vertical="center" wrapText="1"/>
      <protection hidden="1"/>
    </xf>
    <xf numFmtId="0" fontId="8" fillId="0" borderId="26" xfId="2" applyFont="1" applyBorder="1" applyAlignment="1" applyProtection="1">
      <alignment horizontal="left" vertical="top" wrapText="1"/>
      <protection hidden="1"/>
    </xf>
    <xf numFmtId="164" fontId="17" fillId="0" borderId="18" xfId="2" applyNumberFormat="1" applyFont="1" applyBorder="1" applyAlignment="1" applyProtection="1">
      <alignment horizontal="left" vertical="center"/>
      <protection hidden="1"/>
    </xf>
    <xf numFmtId="164" fontId="17" fillId="0" borderId="21" xfId="2" applyNumberFormat="1" applyFont="1" applyBorder="1" applyAlignment="1" applyProtection="1">
      <alignment horizontal="left" vertical="center"/>
      <protection hidden="1"/>
    </xf>
    <xf numFmtId="0" fontId="8" fillId="0" borderId="18" xfId="2" applyFont="1" applyBorder="1" applyAlignment="1" applyProtection="1">
      <alignment vertical="top"/>
      <protection hidden="1"/>
    </xf>
    <xf numFmtId="0" fontId="8" fillId="0" borderId="0" xfId="2" applyFont="1" applyAlignment="1" applyProtection="1">
      <alignment vertical="top"/>
      <protection hidden="1"/>
    </xf>
    <xf numFmtId="0" fontId="8" fillId="0" borderId="26" xfId="2" applyFont="1" applyBorder="1" applyAlignment="1" applyProtection="1">
      <alignment vertical="top"/>
      <protection hidden="1"/>
    </xf>
    <xf numFmtId="0" fontId="8" fillId="0" borderId="21" xfId="2" applyFont="1" applyBorder="1" applyAlignment="1" applyProtection="1">
      <alignment vertical="top"/>
      <protection hidden="1"/>
    </xf>
    <xf numFmtId="0" fontId="8" fillId="0" borderId="22" xfId="2" applyFont="1" applyBorder="1" applyAlignment="1" applyProtection="1">
      <alignment vertical="top"/>
      <protection hidden="1"/>
    </xf>
    <xf numFmtId="0" fontId="8" fillId="0" borderId="23" xfId="2" applyFont="1" applyBorder="1" applyAlignment="1" applyProtection="1">
      <alignment vertical="top"/>
      <protection hidden="1"/>
    </xf>
    <xf numFmtId="164" fontId="64" fillId="0" borderId="0" xfId="2" applyNumberFormat="1" applyFont="1" applyAlignment="1" applyProtection="1">
      <alignment vertical="center"/>
      <protection hidden="1"/>
    </xf>
    <xf numFmtId="164" fontId="64" fillId="0" borderId="0" xfId="2" applyNumberFormat="1" applyFont="1" applyAlignment="1" applyProtection="1">
      <alignment horizontal="center" vertical="center"/>
      <protection hidden="1"/>
    </xf>
    <xf numFmtId="0" fontId="46" fillId="0" borderId="17" xfId="2" applyFont="1" applyBorder="1" applyProtection="1">
      <protection hidden="1"/>
    </xf>
    <xf numFmtId="164" fontId="49" fillId="0" borderId="2" xfId="2" applyNumberFormat="1" applyFont="1" applyBorder="1" applyAlignment="1" applyProtection="1">
      <alignment horizontal="left" vertical="center"/>
      <protection hidden="1"/>
    </xf>
    <xf numFmtId="164" fontId="1" fillId="0" borderId="26" xfId="0" applyNumberFormat="1" applyFont="1" applyBorder="1" applyAlignment="1">
      <alignment horizontal="center" vertical="center"/>
    </xf>
    <xf numFmtId="0" fontId="75" fillId="0" borderId="18" xfId="2" applyFont="1" applyBorder="1" applyAlignment="1">
      <alignment horizontal="center" vertical="center"/>
    </xf>
    <xf numFmtId="168" fontId="59" fillId="11" borderId="0" xfId="2" applyNumberFormat="1" applyFont="1" applyFill="1" applyAlignment="1" applyProtection="1">
      <alignment vertical="center"/>
      <protection hidden="1"/>
    </xf>
    <xf numFmtId="14" fontId="39" fillId="0" borderId="39" xfId="0" applyNumberFormat="1" applyFont="1" applyBorder="1" applyAlignment="1">
      <alignment horizontal="right"/>
    </xf>
    <xf numFmtId="14" fontId="82" fillId="0" borderId="164" xfId="0" applyNumberFormat="1" applyFont="1" applyBorder="1" applyAlignment="1">
      <alignment horizontal="center" vertical="top"/>
    </xf>
    <xf numFmtId="164" fontId="119" fillId="0" borderId="27" xfId="4" applyNumberFormat="1" applyFont="1" applyBorder="1" applyAlignment="1" applyProtection="1">
      <alignment vertical="center"/>
      <protection hidden="1"/>
    </xf>
    <xf numFmtId="0" fontId="46" fillId="0" borderId="22" xfId="2" applyFont="1" applyBorder="1" applyProtection="1">
      <protection hidden="1"/>
    </xf>
    <xf numFmtId="164" fontId="1" fillId="0" borderId="17" xfId="0" applyNumberFormat="1" applyFont="1" applyBorder="1" applyAlignment="1">
      <alignment horizontal="center" vertical="center"/>
    </xf>
    <xf numFmtId="0" fontId="46" fillId="0" borderId="23" xfId="2" applyFont="1" applyBorder="1" applyProtection="1">
      <protection hidden="1"/>
    </xf>
    <xf numFmtId="0" fontId="67" fillId="0" borderId="26" xfId="2" applyFont="1" applyBorder="1" applyAlignment="1" applyProtection="1">
      <alignment horizontal="center" vertical="center"/>
      <protection hidden="1"/>
    </xf>
    <xf numFmtId="0" fontId="67" fillId="0" borderId="26" xfId="2" applyFont="1" applyBorder="1" applyAlignment="1" applyProtection="1">
      <alignment horizontal="left" vertical="center"/>
      <protection hidden="1"/>
    </xf>
    <xf numFmtId="0" fontId="46" fillId="0" borderId="26" xfId="2" applyFont="1" applyBorder="1" applyAlignment="1" applyProtection="1">
      <alignment horizontal="center" vertical="center"/>
      <protection hidden="1"/>
    </xf>
    <xf numFmtId="164" fontId="49" fillId="0" borderId="21" xfId="2" applyNumberFormat="1" applyFont="1" applyBorder="1" applyAlignment="1" applyProtection="1">
      <alignment horizontal="center" vertical="center"/>
      <protection hidden="1"/>
    </xf>
    <xf numFmtId="0" fontId="75" fillId="0" borderId="0" xfId="2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75" fillId="0" borderId="17" xfId="2" applyFont="1" applyBorder="1" applyAlignment="1">
      <alignment horizontal="center" vertical="center"/>
    </xf>
    <xf numFmtId="174" fontId="20" fillId="0" borderId="128" xfId="0" applyNumberFormat="1" applyFont="1" applyBorder="1" applyAlignment="1" applyProtection="1">
      <alignment horizontal="left" vertical="center"/>
      <protection hidden="1"/>
    </xf>
    <xf numFmtId="172" fontId="20" fillId="0" borderId="166" xfId="0" quotePrefix="1" applyNumberFormat="1" applyFont="1" applyBorder="1" applyAlignment="1" applyProtection="1">
      <alignment horizontal="center" vertical="center"/>
      <protection hidden="1"/>
    </xf>
    <xf numFmtId="172" fontId="20" fillId="0" borderId="167" xfId="0" quotePrefix="1" applyNumberFormat="1" applyFont="1" applyBorder="1" applyAlignment="1" applyProtection="1">
      <alignment horizontal="center" vertical="center"/>
      <protection hidden="1"/>
    </xf>
    <xf numFmtId="173" fontId="20" fillId="0" borderId="107" xfId="0" applyNumberFormat="1" applyFont="1" applyBorder="1" applyAlignment="1" applyProtection="1">
      <alignment horizontal="center" vertical="center"/>
      <protection hidden="1"/>
    </xf>
    <xf numFmtId="172" fontId="20" fillId="0" borderId="118" xfId="0" quotePrefix="1" applyNumberFormat="1" applyFont="1" applyBorder="1" applyAlignment="1" applyProtection="1">
      <alignment horizontal="center" vertical="center"/>
      <protection hidden="1"/>
    </xf>
    <xf numFmtId="172" fontId="20" fillId="0" borderId="109" xfId="0" quotePrefix="1" applyNumberFormat="1" applyFont="1" applyBorder="1" applyAlignment="1" applyProtection="1">
      <alignment horizontal="center" vertical="center"/>
      <protection hidden="1"/>
    </xf>
    <xf numFmtId="172" fontId="20" fillId="0" borderId="168" xfId="0" quotePrefix="1" applyNumberFormat="1" applyFont="1" applyBorder="1" applyAlignment="1" applyProtection="1">
      <alignment horizontal="center" vertical="center"/>
      <protection hidden="1"/>
    </xf>
    <xf numFmtId="173" fontId="20" fillId="0" borderId="118" xfId="0" applyNumberFormat="1" applyFont="1" applyBorder="1" applyAlignment="1" applyProtection="1">
      <alignment horizontal="center" vertical="center"/>
      <protection hidden="1"/>
    </xf>
    <xf numFmtId="173" fontId="20" fillId="0" borderId="109" xfId="0" applyNumberFormat="1" applyFont="1" applyBorder="1" applyAlignment="1" applyProtection="1">
      <alignment horizontal="center" vertical="center"/>
      <protection hidden="1"/>
    </xf>
    <xf numFmtId="173" fontId="20" fillId="0" borderId="105" xfId="0" applyNumberFormat="1" applyFont="1" applyBorder="1" applyAlignment="1" applyProtection="1">
      <alignment horizontal="center" vertical="center"/>
      <protection hidden="1"/>
    </xf>
    <xf numFmtId="173" fontId="20" fillId="0" borderId="113" xfId="0" quotePrefix="1" applyNumberFormat="1" applyFont="1" applyBorder="1" applyAlignment="1" applyProtection="1">
      <alignment horizontal="center" vertical="center"/>
      <protection hidden="1"/>
    </xf>
    <xf numFmtId="173" fontId="20" fillId="0" borderId="118" xfId="0" quotePrefix="1" applyNumberFormat="1" applyFont="1" applyBorder="1" applyAlignment="1" applyProtection="1">
      <alignment horizontal="center" vertical="center"/>
      <protection hidden="1"/>
    </xf>
    <xf numFmtId="173" fontId="20" fillId="0" borderId="169" xfId="0" quotePrefix="1" applyNumberFormat="1" applyFont="1" applyBorder="1" applyAlignment="1" applyProtection="1">
      <alignment horizontal="center" vertical="center"/>
      <protection hidden="1"/>
    </xf>
    <xf numFmtId="173" fontId="20" fillId="0" borderId="170" xfId="0" quotePrefix="1" applyNumberFormat="1" applyFont="1" applyBorder="1" applyAlignment="1" applyProtection="1">
      <alignment horizontal="center" vertical="center"/>
      <protection hidden="1"/>
    </xf>
    <xf numFmtId="0" fontId="121" fillId="2" borderId="28" xfId="0" applyFont="1" applyFill="1" applyBorder="1" applyAlignment="1">
      <alignment horizontal="left" vertical="center"/>
    </xf>
    <xf numFmtId="0" fontId="86" fillId="14" borderId="171" xfId="6" applyBorder="1" applyAlignment="1" applyProtection="1">
      <alignment horizontal="center"/>
      <protection hidden="1"/>
    </xf>
    <xf numFmtId="2" fontId="20" fillId="0" borderId="108" xfId="0" quotePrefix="1" applyNumberFormat="1" applyFont="1" applyBorder="1" applyAlignment="1" applyProtection="1">
      <alignment horizontal="left" vertical="center"/>
      <protection hidden="1"/>
    </xf>
    <xf numFmtId="2" fontId="20" fillId="0" borderId="18" xfId="0" applyNumberFormat="1" applyFont="1" applyBorder="1" applyAlignment="1" applyProtection="1">
      <alignment horizontal="left" vertical="center"/>
      <protection hidden="1"/>
    </xf>
    <xf numFmtId="164" fontId="8" fillId="0" borderId="21" xfId="1" applyNumberFormat="1" applyFont="1" applyFill="1" applyBorder="1" applyAlignment="1" applyProtection="1">
      <alignment horizontal="center"/>
      <protection hidden="1"/>
    </xf>
    <xf numFmtId="2" fontId="7" fillId="0" borderId="0" xfId="1" applyNumberFormat="1" applyFont="1" applyFill="1" applyBorder="1" applyAlignment="1">
      <alignment horizontal="left"/>
    </xf>
    <xf numFmtId="164" fontId="7" fillId="0" borderId="0" xfId="3" applyNumberFormat="1" applyFont="1" applyFill="1" applyBorder="1" applyAlignment="1">
      <alignment horizontal="center"/>
    </xf>
    <xf numFmtId="0" fontId="35" fillId="2" borderId="31" xfId="0" applyFont="1" applyFill="1" applyBorder="1" applyAlignment="1">
      <alignment horizontal="center" vertical="center"/>
    </xf>
    <xf numFmtId="165" fontId="13" fillId="0" borderId="5" xfId="1" applyNumberFormat="1" applyFont="1" applyFill="1" applyBorder="1" applyAlignment="1">
      <alignment horizontal="center" vertical="center"/>
    </xf>
    <xf numFmtId="0" fontId="35" fillId="2" borderId="65" xfId="0" applyFont="1" applyFill="1" applyBorder="1" applyAlignment="1">
      <alignment horizontal="center" vertical="center"/>
    </xf>
    <xf numFmtId="0" fontId="35" fillId="2" borderId="172" xfId="0" applyFont="1" applyFill="1" applyBorder="1" applyAlignment="1">
      <alignment horizontal="center" vertical="center"/>
    </xf>
    <xf numFmtId="2" fontId="7" fillId="0" borderId="28" xfId="1" applyNumberFormat="1" applyFont="1" applyFill="1" applyBorder="1" applyAlignment="1">
      <alignment horizontal="left"/>
    </xf>
    <xf numFmtId="164" fontId="7" fillId="0" borderId="28" xfId="3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164" fontId="7" fillId="0" borderId="17" xfId="0" applyNumberFormat="1" applyFont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164" fontId="7" fillId="0" borderId="28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26" xfId="1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165" fontId="13" fillId="0" borderId="26" xfId="1" applyNumberFormat="1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165" fontId="13" fillId="0" borderId="0" xfId="1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10" borderId="0" xfId="0" applyFont="1" applyFill="1" applyAlignment="1">
      <alignment horizontal="center" vertical="center"/>
    </xf>
    <xf numFmtId="165" fontId="20" fillId="10" borderId="0" xfId="1" applyNumberFormat="1" applyFont="1" applyFill="1" applyBorder="1" applyAlignment="1" applyProtection="1">
      <alignment horizontal="center" vertical="center"/>
      <protection hidden="1"/>
    </xf>
    <xf numFmtId="0" fontId="30" fillId="2" borderId="30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173" fontId="20" fillId="0" borderId="166" xfId="12" applyNumberFormat="1" applyFont="1" applyBorder="1" applyAlignment="1" applyProtection="1">
      <alignment horizontal="center" vertical="center"/>
      <protection hidden="1"/>
    </xf>
    <xf numFmtId="173" fontId="20" fillId="0" borderId="167" xfId="12" applyNumberFormat="1" applyFont="1" applyBorder="1" applyAlignment="1" applyProtection="1">
      <alignment horizontal="center" vertical="center"/>
      <protection hidden="1"/>
    </xf>
    <xf numFmtId="173" fontId="20" fillId="0" borderId="168" xfId="12" applyNumberFormat="1" applyFont="1" applyBorder="1" applyAlignment="1" applyProtection="1">
      <alignment horizontal="center" vertical="center"/>
      <protection hidden="1"/>
    </xf>
    <xf numFmtId="174" fontId="20" fillId="0" borderId="108" xfId="0" applyNumberFormat="1" applyFont="1" applyBorder="1" applyAlignment="1" applyProtection="1">
      <alignment horizontal="left" vertical="center"/>
      <protection hidden="1"/>
    </xf>
    <xf numFmtId="173" fontId="20" fillId="0" borderId="173" xfId="0" quotePrefix="1" applyNumberFormat="1" applyFont="1" applyBorder="1" applyAlignment="1" applyProtection="1">
      <alignment horizontal="center" vertical="center"/>
      <protection hidden="1"/>
    </xf>
    <xf numFmtId="173" fontId="20" fillId="0" borderId="174" xfId="0" quotePrefix="1" applyNumberFormat="1" applyFont="1" applyBorder="1" applyAlignment="1" applyProtection="1">
      <alignment horizontal="center" vertical="center"/>
      <protection hidden="1"/>
    </xf>
    <xf numFmtId="173" fontId="20" fillId="0" borderId="175" xfId="0" quotePrefix="1" applyNumberFormat="1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>
      <alignment horizontal="center" vertical="center"/>
    </xf>
    <xf numFmtId="9" fontId="11" fillId="5" borderId="2" xfId="0" applyNumberFormat="1" applyFont="1" applyFill="1" applyBorder="1" applyAlignment="1">
      <alignment horizontal="center"/>
    </xf>
    <xf numFmtId="0" fontId="112" fillId="5" borderId="31" xfId="0" applyFont="1" applyFill="1" applyBorder="1" applyAlignment="1">
      <alignment horizontal="left"/>
    </xf>
    <xf numFmtId="164" fontId="8" fillId="0" borderId="21" xfId="1" applyNumberFormat="1" applyFont="1" applyBorder="1" applyAlignment="1" applyProtection="1">
      <alignment horizontal="center"/>
      <protection hidden="1"/>
    </xf>
    <xf numFmtId="164" fontId="95" fillId="0" borderId="0" xfId="0" applyNumberFormat="1" applyFont="1"/>
    <xf numFmtId="2" fontId="115" fillId="0" borderId="32" xfId="0" applyNumberFormat="1" applyFont="1" applyBorder="1" applyAlignment="1" applyProtection="1">
      <alignment horizontal="center" vertical="center"/>
      <protection hidden="1"/>
    </xf>
    <xf numFmtId="0" fontId="11" fillId="5" borderId="2" xfId="0" applyFont="1" applyFill="1" applyBorder="1" applyAlignment="1">
      <alignment horizontal="center" vertical="center"/>
    </xf>
    <xf numFmtId="173" fontId="20" fillId="0" borderId="166" xfId="0" quotePrefix="1" applyNumberFormat="1" applyFont="1" applyBorder="1" applyAlignment="1" applyProtection="1">
      <alignment horizontal="center" vertical="center"/>
      <protection hidden="1"/>
    </xf>
    <xf numFmtId="173" fontId="20" fillId="0" borderId="167" xfId="0" quotePrefix="1" applyNumberFormat="1" applyFont="1" applyBorder="1" applyAlignment="1" applyProtection="1">
      <alignment horizontal="center" vertical="center"/>
      <protection hidden="1"/>
    </xf>
    <xf numFmtId="173" fontId="20" fillId="0" borderId="168" xfId="0" quotePrefix="1" applyNumberFormat="1" applyFont="1" applyBorder="1" applyAlignment="1" applyProtection="1">
      <alignment horizontal="center" vertical="center"/>
      <protection hidden="1"/>
    </xf>
    <xf numFmtId="2" fontId="20" fillId="0" borderId="21" xfId="0" quotePrefix="1" applyNumberFormat="1" applyFont="1" applyBorder="1" applyAlignment="1" applyProtection="1">
      <alignment horizontal="left" vertical="center"/>
      <protection hidden="1"/>
    </xf>
    <xf numFmtId="0" fontId="20" fillId="0" borderId="176" xfId="12" applyFont="1" applyBorder="1" applyAlignment="1" applyProtection="1">
      <alignment horizontal="left" vertical="center"/>
      <protection hidden="1"/>
    </xf>
    <xf numFmtId="0" fontId="19" fillId="2" borderId="4" xfId="0" applyFont="1" applyFill="1" applyBorder="1" applyAlignment="1">
      <alignment horizontal="center" vertical="center"/>
    </xf>
    <xf numFmtId="0" fontId="20" fillId="0" borderId="129" xfId="12" quotePrefix="1" applyFont="1" applyBorder="1" applyAlignment="1" applyProtection="1">
      <alignment horizontal="left" vertical="center"/>
      <protection hidden="1"/>
    </xf>
    <xf numFmtId="173" fontId="20" fillId="0" borderId="115" xfId="0" applyNumberFormat="1" applyFont="1" applyBorder="1" applyAlignment="1" applyProtection="1">
      <alignment horizontal="center" vertical="center"/>
      <protection hidden="1"/>
    </xf>
    <xf numFmtId="173" fontId="20" fillId="0" borderId="114" xfId="0" applyNumberFormat="1" applyFont="1" applyBorder="1" applyAlignment="1" applyProtection="1">
      <alignment horizontal="center" vertical="center"/>
      <protection hidden="1"/>
    </xf>
    <xf numFmtId="173" fontId="20" fillId="0" borderId="114" xfId="12" applyNumberFormat="1" applyFont="1" applyBorder="1" applyAlignment="1" applyProtection="1">
      <alignment horizontal="center" vertical="center"/>
      <protection hidden="1"/>
    </xf>
    <xf numFmtId="173" fontId="20" fillId="0" borderId="113" xfId="12" applyNumberFormat="1" applyFont="1" applyBorder="1" applyAlignment="1" applyProtection="1">
      <alignment horizontal="center" vertical="center"/>
      <protection hidden="1"/>
    </xf>
    <xf numFmtId="0" fontId="20" fillId="0" borderId="132" xfId="12" applyFont="1" applyBorder="1" applyAlignment="1" applyProtection="1">
      <alignment horizontal="left" vertical="center"/>
      <protection hidden="1"/>
    </xf>
    <xf numFmtId="2" fontId="20" fillId="0" borderId="27" xfId="0" quotePrefix="1" applyNumberFormat="1" applyFont="1" applyBorder="1" applyAlignment="1" applyProtection="1">
      <alignment horizontal="left" vertical="center"/>
      <protection hidden="1"/>
    </xf>
    <xf numFmtId="164" fontId="18" fillId="0" borderId="0" xfId="0" applyNumberFormat="1" applyFont="1" applyAlignment="1">
      <alignment horizontal="right" vertical="center"/>
    </xf>
    <xf numFmtId="0" fontId="123" fillId="0" borderId="0" xfId="0" applyFont="1"/>
    <xf numFmtId="0" fontId="124" fillId="0" borderId="0" xfId="0" applyFont="1"/>
    <xf numFmtId="0" fontId="125" fillId="0" borderId="0" xfId="0" applyFont="1" applyAlignment="1">
      <alignment vertical="center"/>
    </xf>
    <xf numFmtId="16" fontId="125" fillId="0" borderId="0" xfId="0" quotePrefix="1" applyNumberFormat="1" applyFont="1" applyAlignment="1">
      <alignment horizontal="center" vertical="center"/>
    </xf>
    <xf numFmtId="164" fontId="127" fillId="0" borderId="178" xfId="0" applyNumberFormat="1" applyFont="1" applyBorder="1" applyAlignment="1">
      <alignment horizontal="center"/>
    </xf>
    <xf numFmtId="176" fontId="123" fillId="0" borderId="0" xfId="3" applyNumberFormat="1" applyFont="1" applyFill="1" applyBorder="1"/>
    <xf numFmtId="164" fontId="126" fillId="0" borderId="180" xfId="0" applyNumberFormat="1" applyFont="1" applyBorder="1" applyAlignment="1">
      <alignment horizontal="center"/>
    </xf>
    <xf numFmtId="0" fontId="123" fillId="0" borderId="57" xfId="0" applyFont="1" applyBorder="1"/>
    <xf numFmtId="3" fontId="123" fillId="20" borderId="177" xfId="0" applyNumberFormat="1" applyFont="1" applyFill="1" applyBorder="1" applyAlignment="1">
      <alignment horizontal="right" vertical="center"/>
    </xf>
    <xf numFmtId="164" fontId="126" fillId="0" borderId="181" xfId="0" applyNumberFormat="1" applyFont="1" applyBorder="1" applyAlignment="1">
      <alignment horizontal="center"/>
    </xf>
    <xf numFmtId="3" fontId="123" fillId="20" borderId="51" xfId="0" applyNumberFormat="1" applyFont="1" applyFill="1" applyBorder="1" applyAlignment="1">
      <alignment horizontal="right" vertical="center"/>
    </xf>
    <xf numFmtId="0" fontId="123" fillId="0" borderId="50" xfId="0" applyFont="1" applyBorder="1"/>
    <xf numFmtId="164" fontId="126" fillId="0" borderId="184" xfId="0" applyNumberFormat="1" applyFont="1" applyBorder="1" applyAlignment="1">
      <alignment horizontal="center"/>
    </xf>
    <xf numFmtId="0" fontId="124" fillId="0" borderId="79" xfId="0" applyFont="1" applyBorder="1" applyAlignment="1">
      <alignment horizontal="center"/>
    </xf>
    <xf numFmtId="0" fontId="123" fillId="0" borderId="41" xfId="0" applyFont="1" applyBorder="1"/>
    <xf numFmtId="0" fontId="123" fillId="20" borderId="79" xfId="0" applyFont="1" applyFill="1" applyBorder="1" applyAlignment="1">
      <alignment horizontal="right"/>
    </xf>
    <xf numFmtId="164" fontId="126" fillId="0" borderId="185" xfId="0" applyNumberFormat="1" applyFont="1" applyBorder="1" applyAlignment="1">
      <alignment horizontal="center"/>
    </xf>
    <xf numFmtId="0" fontId="123" fillId="0" borderId="177" xfId="0" applyFont="1" applyBorder="1"/>
    <xf numFmtId="0" fontId="123" fillId="20" borderId="58" xfId="0" applyFont="1" applyFill="1" applyBorder="1" applyAlignment="1">
      <alignment horizontal="right" vertical="center"/>
    </xf>
    <xf numFmtId="0" fontId="124" fillId="0" borderId="0" xfId="0" applyFont="1" applyAlignment="1">
      <alignment vertical="center"/>
    </xf>
    <xf numFmtId="164" fontId="126" fillId="0" borderId="0" xfId="0" applyNumberFormat="1" applyFont="1" applyAlignment="1">
      <alignment horizontal="center"/>
    </xf>
    <xf numFmtId="164" fontId="126" fillId="0" borderId="0" xfId="0" applyNumberFormat="1" applyFont="1" applyAlignment="1">
      <alignment horizontal="right"/>
    </xf>
    <xf numFmtId="0" fontId="123" fillId="0" borderId="59" xfId="0" applyFont="1" applyBorder="1"/>
    <xf numFmtId="9" fontId="123" fillId="20" borderId="59" xfId="1" applyFont="1" applyFill="1" applyBorder="1" applyAlignment="1">
      <alignment horizontal="right" vertical="center"/>
    </xf>
    <xf numFmtId="0" fontId="124" fillId="0" borderId="177" xfId="0" applyFont="1" applyBorder="1" applyAlignment="1">
      <alignment vertical="center"/>
    </xf>
    <xf numFmtId="176" fontId="126" fillId="0" borderId="0" xfId="3" applyNumberFormat="1" applyFont="1" applyFill="1" applyBorder="1"/>
    <xf numFmtId="0" fontId="124" fillId="0" borderId="51" xfId="0" applyFont="1" applyBorder="1" applyAlignment="1">
      <alignment vertical="center"/>
    </xf>
    <xf numFmtId="164" fontId="123" fillId="0" borderId="178" xfId="0" applyNumberFormat="1" applyFont="1" applyBorder="1"/>
    <xf numFmtId="0" fontId="123" fillId="0" borderId="51" xfId="0" applyFont="1" applyBorder="1"/>
    <xf numFmtId="164" fontId="123" fillId="0" borderId="60" xfId="0" applyNumberFormat="1" applyFont="1" applyBorder="1"/>
    <xf numFmtId="164" fontId="126" fillId="0" borderId="181" xfId="0" applyNumberFormat="1" applyFont="1" applyBorder="1" applyAlignment="1">
      <alignment horizontal="left"/>
    </xf>
    <xf numFmtId="0" fontId="124" fillId="0" borderId="59" xfId="0" applyFont="1" applyBorder="1" applyAlignment="1">
      <alignment vertical="center"/>
    </xf>
    <xf numFmtId="164" fontId="126" fillId="0" borderId="189" xfId="0" applyNumberFormat="1" applyFont="1" applyBorder="1" applyAlignment="1">
      <alignment horizontal="left"/>
    </xf>
    <xf numFmtId="0" fontId="123" fillId="0" borderId="190" xfId="0" quotePrefix="1" applyFont="1" applyBorder="1"/>
    <xf numFmtId="43" fontId="123" fillId="0" borderId="0" xfId="3" applyFont="1" applyFill="1" applyBorder="1"/>
    <xf numFmtId="0" fontId="123" fillId="0" borderId="185" xfId="0" quotePrefix="1" applyFont="1" applyBorder="1"/>
    <xf numFmtId="0" fontId="123" fillId="0" borderId="40" xfId="0" applyFont="1" applyBorder="1" applyAlignment="1">
      <alignment horizontal="left"/>
    </xf>
    <xf numFmtId="0" fontId="123" fillId="0" borderId="41" xfId="0" applyFont="1" applyBorder="1" applyAlignment="1">
      <alignment horizontal="left"/>
    </xf>
    <xf numFmtId="0" fontId="123" fillId="0" borderId="42" xfId="0" applyFont="1" applyBorder="1" applyAlignment="1">
      <alignment horizontal="left"/>
    </xf>
    <xf numFmtId="43" fontId="124" fillId="0" borderId="0" xfId="3" applyFont="1" applyFill="1" applyBorder="1"/>
    <xf numFmtId="164" fontId="123" fillId="0" borderId="0" xfId="0" applyNumberFormat="1" applyFont="1" applyAlignment="1">
      <alignment horizontal="center"/>
    </xf>
    <xf numFmtId="164" fontId="123" fillId="0" borderId="40" xfId="0" applyNumberFormat="1" applyFont="1" applyBorder="1" applyAlignment="1">
      <alignment horizontal="left"/>
    </xf>
    <xf numFmtId="164" fontId="123" fillId="0" borderId="41" xfId="0" applyNumberFormat="1" applyFont="1" applyBorder="1" applyAlignment="1">
      <alignment horizontal="left"/>
    </xf>
    <xf numFmtId="164" fontId="123" fillId="0" borderId="0" xfId="0" applyNumberFormat="1" applyFont="1"/>
    <xf numFmtId="164" fontId="124" fillId="0" borderId="0" xfId="0" applyNumberFormat="1" applyFont="1"/>
    <xf numFmtId="0" fontId="122" fillId="0" borderId="0" xfId="0" applyFont="1" applyAlignment="1">
      <alignment horizontal="center" vertical="center"/>
    </xf>
    <xf numFmtId="0" fontId="91" fillId="5" borderId="40" xfId="0" applyFont="1" applyFill="1" applyBorder="1"/>
    <xf numFmtId="0" fontId="91" fillId="5" borderId="41" xfId="0" applyFont="1" applyFill="1" applyBorder="1" applyAlignment="1">
      <alignment horizontal="center"/>
    </xf>
    <xf numFmtId="0" fontId="91" fillId="5" borderId="42" xfId="0" applyFont="1" applyFill="1" applyBorder="1"/>
    <xf numFmtId="0" fontId="91" fillId="5" borderId="40" xfId="0" applyFont="1" applyFill="1" applyBorder="1" applyAlignment="1">
      <alignment horizontal="center"/>
    </xf>
    <xf numFmtId="0" fontId="123" fillId="0" borderId="190" xfId="0" applyFont="1" applyBorder="1" applyAlignment="1">
      <alignment horizontal="left"/>
    </xf>
    <xf numFmtId="0" fontId="123" fillId="0" borderId="22" xfId="0" applyFont="1" applyBorder="1" applyAlignment="1">
      <alignment horizontal="left"/>
    </xf>
    <xf numFmtId="0" fontId="123" fillId="0" borderId="179" xfId="0" applyFont="1" applyBorder="1" applyAlignment="1">
      <alignment horizontal="left"/>
    </xf>
    <xf numFmtId="0" fontId="128" fillId="5" borderId="56" xfId="0" applyFont="1" applyFill="1" applyBorder="1" applyAlignment="1">
      <alignment horizontal="center"/>
    </xf>
    <xf numFmtId="0" fontId="19" fillId="2" borderId="48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39" fillId="5" borderId="40" xfId="0" applyFont="1" applyFill="1" applyBorder="1" applyAlignment="1">
      <alignment horizontal="center"/>
    </xf>
    <xf numFmtId="164" fontId="126" fillId="0" borderId="180" xfId="0" applyNumberFormat="1" applyFont="1" applyBorder="1" applyAlignment="1">
      <alignment horizontal="left"/>
    </xf>
    <xf numFmtId="0" fontId="124" fillId="0" borderId="0" xfId="0" applyFont="1" applyAlignment="1">
      <alignment horizontal="center"/>
    </xf>
    <xf numFmtId="0" fontId="123" fillId="0" borderId="0" xfId="0" applyFont="1" applyAlignment="1">
      <alignment horizontal="center"/>
    </xf>
    <xf numFmtId="164" fontId="126" fillId="0" borderId="79" xfId="0" applyNumberFormat="1" applyFont="1" applyBorder="1" applyAlignment="1">
      <alignment horizontal="center"/>
    </xf>
    <xf numFmtId="164" fontId="126" fillId="0" borderId="65" xfId="0" applyNumberFormat="1" applyFont="1" applyBorder="1" applyAlignment="1">
      <alignment horizontal="center"/>
    </xf>
    <xf numFmtId="164" fontId="126" fillId="0" borderId="30" xfId="0" applyNumberFormat="1" applyFont="1" applyBorder="1" applyAlignment="1">
      <alignment horizontal="center"/>
    </xf>
    <xf numFmtId="164" fontId="126" fillId="0" borderId="179" xfId="0" applyNumberFormat="1" applyFont="1" applyBorder="1" applyAlignment="1">
      <alignment horizontal="center"/>
    </xf>
    <xf numFmtId="164" fontId="126" fillId="0" borderId="182" xfId="0" applyNumberFormat="1" applyFont="1" applyBorder="1" applyAlignment="1">
      <alignment horizontal="center"/>
    </xf>
    <xf numFmtId="164" fontId="126" fillId="0" borderId="191" xfId="0" applyNumberFormat="1" applyFont="1" applyBorder="1" applyAlignment="1">
      <alignment horizontal="center"/>
    </xf>
    <xf numFmtId="164" fontId="126" fillId="0" borderId="186" xfId="0" applyNumberFormat="1" applyFont="1" applyBorder="1" applyAlignment="1">
      <alignment horizontal="center"/>
    </xf>
    <xf numFmtId="164" fontId="126" fillId="0" borderId="187" xfId="0" applyNumberFormat="1" applyFont="1" applyBorder="1" applyAlignment="1">
      <alignment horizontal="center"/>
    </xf>
    <xf numFmtId="164" fontId="126" fillId="0" borderId="188" xfId="0" applyNumberFormat="1" applyFont="1" applyBorder="1" applyAlignment="1">
      <alignment horizontal="center"/>
    </xf>
    <xf numFmtId="164" fontId="126" fillId="0" borderId="183" xfId="0" applyNumberFormat="1" applyFont="1" applyBorder="1" applyAlignment="1">
      <alignment horizontal="center"/>
    </xf>
    <xf numFmtId="0" fontId="124" fillId="0" borderId="40" xfId="0" applyFont="1" applyBorder="1" applyAlignment="1">
      <alignment vertical="center"/>
    </xf>
    <xf numFmtId="0" fontId="123" fillId="0" borderId="41" xfId="0" applyFont="1" applyBorder="1" applyAlignment="1">
      <alignment horizontal="center"/>
    </xf>
    <xf numFmtId="164" fontId="123" fillId="0" borderId="42" xfId="0" applyNumberFormat="1" applyFont="1" applyBorder="1"/>
    <xf numFmtId="0" fontId="19" fillId="2" borderId="192" xfId="0" applyFont="1" applyFill="1" applyBorder="1" applyAlignment="1">
      <alignment horizontal="center" vertical="center"/>
    </xf>
    <xf numFmtId="1" fontId="126" fillId="0" borderId="190" xfId="0" applyNumberFormat="1" applyFont="1" applyBorder="1" applyAlignment="1">
      <alignment horizontal="left"/>
    </xf>
    <xf numFmtId="0" fontId="83" fillId="5" borderId="56" xfId="0" applyFont="1" applyFill="1" applyBorder="1" applyAlignment="1">
      <alignment horizontal="center"/>
    </xf>
    <xf numFmtId="0" fontId="12" fillId="2" borderId="193" xfId="0" applyFont="1" applyFill="1" applyBorder="1" applyAlignment="1">
      <alignment horizontal="center" vertical="center"/>
    </xf>
    <xf numFmtId="0" fontId="25" fillId="10" borderId="17" xfId="0" applyFont="1" applyFill="1" applyBorder="1" applyAlignment="1">
      <alignment horizontal="left"/>
    </xf>
    <xf numFmtId="0" fontId="25" fillId="10" borderId="17" xfId="0" applyFont="1" applyFill="1" applyBorder="1" applyAlignment="1">
      <alignment horizontal="center"/>
    </xf>
    <xf numFmtId="164" fontId="25" fillId="9" borderId="17" xfId="1" applyNumberFormat="1" applyFont="1" applyFill="1" applyBorder="1" applyAlignment="1">
      <alignment horizontal="center"/>
    </xf>
    <xf numFmtId="164" fontId="25" fillId="9" borderId="4" xfId="1" applyNumberFormat="1" applyFont="1" applyFill="1" applyBorder="1" applyAlignment="1">
      <alignment horizontal="center"/>
    </xf>
    <xf numFmtId="164" fontId="25" fillId="10" borderId="0" xfId="1" applyNumberFormat="1" applyFont="1" applyFill="1" applyBorder="1" applyAlignment="1">
      <alignment horizontal="center"/>
    </xf>
    <xf numFmtId="164" fontId="25" fillId="10" borderId="26" xfId="1" applyNumberFormat="1" applyFont="1" applyFill="1" applyBorder="1" applyAlignment="1">
      <alignment horizontal="center"/>
    </xf>
    <xf numFmtId="164" fontId="25" fillId="9" borderId="0" xfId="1" applyNumberFormat="1" applyFont="1" applyFill="1" applyBorder="1" applyAlignment="1">
      <alignment horizontal="center"/>
    </xf>
    <xf numFmtId="164" fontId="25" fillId="9" borderId="26" xfId="1" applyNumberFormat="1" applyFont="1" applyFill="1" applyBorder="1" applyAlignment="1">
      <alignment horizontal="center"/>
    </xf>
    <xf numFmtId="164" fontId="25" fillId="10" borderId="22" xfId="1" applyNumberFormat="1" applyFont="1" applyFill="1" applyBorder="1" applyAlignment="1">
      <alignment horizontal="center"/>
    </xf>
    <xf numFmtId="164" fontId="25" fillId="10" borderId="23" xfId="1" applyNumberFormat="1" applyFont="1" applyFill="1" applyBorder="1" applyAlignment="1">
      <alignment horizontal="center"/>
    </xf>
    <xf numFmtId="166" fontId="25" fillId="9" borderId="2" xfId="1" applyNumberFormat="1" applyFont="1" applyFill="1" applyBorder="1" applyAlignment="1">
      <alignment horizontal="left"/>
    </xf>
    <xf numFmtId="166" fontId="25" fillId="10" borderId="18" xfId="1" applyNumberFormat="1" applyFont="1" applyFill="1" applyBorder="1" applyAlignment="1">
      <alignment horizontal="left"/>
    </xf>
    <xf numFmtId="166" fontId="25" fillId="9" borderId="18" xfId="1" applyNumberFormat="1" applyFont="1" applyFill="1" applyBorder="1" applyAlignment="1">
      <alignment horizontal="left"/>
    </xf>
    <xf numFmtId="0" fontId="25" fillId="10" borderId="18" xfId="0" applyFont="1" applyFill="1" applyBorder="1"/>
    <xf numFmtId="0" fontId="25" fillId="10" borderId="21" xfId="0" applyFont="1" applyFill="1" applyBorder="1"/>
    <xf numFmtId="164" fontId="13" fillId="0" borderId="194" xfId="1" applyNumberFormat="1" applyFont="1" applyFill="1" applyBorder="1" applyAlignment="1">
      <alignment horizontal="center" vertical="center"/>
    </xf>
    <xf numFmtId="164" fontId="13" fillId="0" borderId="195" xfId="1" applyNumberFormat="1" applyFont="1" applyFill="1" applyBorder="1" applyAlignment="1">
      <alignment horizontal="center" vertical="center"/>
    </xf>
    <xf numFmtId="164" fontId="13" fillId="0" borderId="11" xfId="1" applyNumberFormat="1" applyFont="1" applyFill="1" applyBorder="1" applyAlignment="1">
      <alignment horizontal="center" vertical="center"/>
    </xf>
    <xf numFmtId="164" fontId="13" fillId="0" borderId="196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18" fillId="3" borderId="5" xfId="0" quotePrefix="1" applyNumberFormat="1" applyFont="1" applyFill="1" applyBorder="1" applyAlignment="1">
      <alignment horizontal="right" vertical="center"/>
    </xf>
    <xf numFmtId="164" fontId="18" fillId="3" borderId="0" xfId="0" applyNumberFormat="1" applyFont="1" applyFill="1" applyAlignment="1">
      <alignment horizontal="right" vertical="center"/>
    </xf>
    <xf numFmtId="164" fontId="8" fillId="0" borderId="28" xfId="1" applyNumberFormat="1" applyFont="1" applyBorder="1" applyAlignment="1" applyProtection="1">
      <alignment horizontal="center"/>
      <protection hidden="1"/>
    </xf>
    <xf numFmtId="164" fontId="8" fillId="0" borderId="29" xfId="1" applyNumberFormat="1" applyFont="1" applyBorder="1" applyAlignment="1" applyProtection="1">
      <alignment horizontal="center"/>
      <protection hidden="1"/>
    </xf>
    <xf numFmtId="166" fontId="41" fillId="0" borderId="18" xfId="1" applyNumberFormat="1" applyFont="1" applyFill="1" applyBorder="1" applyAlignment="1">
      <alignment horizontal="left"/>
    </xf>
    <xf numFmtId="164" fontId="8" fillId="0" borderId="26" xfId="1" applyNumberFormat="1" applyFont="1" applyFill="1" applyBorder="1" applyAlignment="1" applyProtection="1">
      <alignment horizontal="center"/>
      <protection hidden="1"/>
    </xf>
    <xf numFmtId="164" fontId="8" fillId="0" borderId="23" xfId="1" applyNumberFormat="1" applyFont="1" applyFill="1" applyBorder="1" applyAlignment="1" applyProtection="1">
      <alignment horizontal="center"/>
      <protection hidden="1"/>
    </xf>
    <xf numFmtId="166" fontId="41" fillId="0" borderId="18" xfId="1" applyNumberFormat="1" applyFont="1" applyFill="1" applyBorder="1" applyAlignment="1">
      <alignment horizontal="left" wrapText="1"/>
    </xf>
    <xf numFmtId="166" fontId="41" fillId="0" borderId="21" xfId="1" applyNumberFormat="1" applyFont="1" applyFill="1" applyBorder="1" applyAlignment="1">
      <alignment horizontal="left" wrapText="1"/>
    </xf>
    <xf numFmtId="166" fontId="41" fillId="0" borderId="2" xfId="1" applyNumberFormat="1" applyFont="1" applyFill="1" applyBorder="1" applyAlignment="1">
      <alignment horizontal="left"/>
    </xf>
    <xf numFmtId="164" fontId="8" fillId="0" borderId="4" xfId="1" applyNumberFormat="1" applyFont="1" applyFill="1" applyBorder="1" applyAlignment="1" applyProtection="1">
      <alignment horizontal="center"/>
      <protection hidden="1"/>
    </xf>
    <xf numFmtId="164" fontId="8" fillId="0" borderId="18" xfId="1" applyNumberFormat="1" applyFont="1" applyFill="1" applyBorder="1" applyAlignment="1">
      <alignment horizontal="left"/>
    </xf>
    <xf numFmtId="164" fontId="8" fillId="0" borderId="21" xfId="1" applyNumberFormat="1" applyFont="1" applyFill="1" applyBorder="1" applyAlignment="1">
      <alignment horizontal="left"/>
    </xf>
    <xf numFmtId="0" fontId="11" fillId="5" borderId="32" xfId="0" applyFont="1" applyFill="1" applyBorder="1" applyAlignment="1">
      <alignment horizontal="center" vertical="center"/>
    </xf>
    <xf numFmtId="0" fontId="22" fillId="7" borderId="57" xfId="0" applyFont="1" applyFill="1" applyBorder="1" applyAlignment="1">
      <alignment vertical="center"/>
    </xf>
    <xf numFmtId="0" fontId="22" fillId="7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166" fontId="7" fillId="0" borderId="53" xfId="1" applyNumberFormat="1" applyFont="1" applyBorder="1" applyAlignment="1">
      <alignment horizontal="left"/>
    </xf>
    <xf numFmtId="164" fontId="8" fillId="0" borderId="55" xfId="3" applyNumberFormat="1" applyFont="1" applyFill="1" applyBorder="1" applyAlignment="1">
      <alignment horizontal="center"/>
    </xf>
    <xf numFmtId="0" fontId="0" fillId="0" borderId="57" xfId="0" applyBorder="1"/>
    <xf numFmtId="0" fontId="12" fillId="2" borderId="31" xfId="0" applyFont="1" applyFill="1" applyBorder="1" applyAlignment="1">
      <alignment vertical="center"/>
    </xf>
    <xf numFmtId="0" fontId="12" fillId="2" borderId="32" xfId="0" applyFont="1" applyFill="1" applyBorder="1" applyAlignment="1">
      <alignment vertical="center"/>
    </xf>
    <xf numFmtId="0" fontId="12" fillId="2" borderId="33" xfId="0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0" fontId="95" fillId="13" borderId="41" xfId="0" applyFont="1" applyFill="1" applyBorder="1"/>
    <xf numFmtId="0" fontId="95" fillId="13" borderId="42" xfId="0" applyFont="1" applyFill="1" applyBorder="1"/>
    <xf numFmtId="0" fontId="129" fillId="13" borderId="40" xfId="0" applyFont="1" applyFill="1" applyBorder="1"/>
    <xf numFmtId="0" fontId="129" fillId="13" borderId="41" xfId="0" applyFont="1" applyFill="1" applyBorder="1"/>
    <xf numFmtId="0" fontId="129" fillId="13" borderId="42" xfId="0" applyFont="1" applyFill="1" applyBorder="1"/>
    <xf numFmtId="0" fontId="130" fillId="13" borderId="40" xfId="0" applyFont="1" applyFill="1" applyBorder="1"/>
    <xf numFmtId="0" fontId="131" fillId="13" borderId="41" xfId="0" applyFont="1" applyFill="1" applyBorder="1"/>
    <xf numFmtId="0" fontId="131" fillId="13" borderId="42" xfId="0" applyFont="1" applyFill="1" applyBorder="1"/>
    <xf numFmtId="164" fontId="86" fillId="14" borderId="85" xfId="6" applyNumberFormat="1" applyBorder="1" applyAlignment="1" applyProtection="1">
      <alignment horizontal="center"/>
      <protection hidden="1"/>
    </xf>
    <xf numFmtId="165" fontId="20" fillId="0" borderId="2" xfId="1" applyNumberFormat="1" applyFont="1" applyFill="1" applyBorder="1" applyAlignment="1" applyProtection="1">
      <alignment horizontal="center" vertical="center"/>
      <protection hidden="1"/>
    </xf>
    <xf numFmtId="165" fontId="20" fillId="0" borderId="18" xfId="1" applyNumberFormat="1" applyFont="1" applyFill="1" applyBorder="1" applyAlignment="1" applyProtection="1">
      <alignment horizontal="center" vertical="center"/>
      <protection hidden="1"/>
    </xf>
    <xf numFmtId="165" fontId="20" fillId="0" borderId="21" xfId="1" applyNumberFormat="1" applyFont="1" applyFill="1" applyBorder="1" applyAlignment="1" applyProtection="1">
      <alignment horizontal="center" vertical="center"/>
      <protection hidden="1"/>
    </xf>
    <xf numFmtId="164" fontId="20" fillId="10" borderId="21" xfId="1" applyNumberFormat="1" applyFont="1" applyFill="1" applyBorder="1" applyAlignment="1" applyProtection="1">
      <alignment horizontal="center"/>
      <protection hidden="1"/>
    </xf>
    <xf numFmtId="164" fontId="20" fillId="10" borderId="22" xfId="1" applyNumberFormat="1" applyFont="1" applyFill="1" applyBorder="1" applyAlignment="1" applyProtection="1">
      <alignment horizontal="center"/>
      <protection hidden="1"/>
    </xf>
    <xf numFmtId="164" fontId="20" fillId="10" borderId="23" xfId="1" applyNumberFormat="1" applyFont="1" applyFill="1" applyBorder="1" applyAlignment="1" applyProtection="1">
      <alignment horizontal="center"/>
      <protection hidden="1"/>
    </xf>
    <xf numFmtId="0" fontId="28" fillId="2" borderId="31" xfId="0" applyFont="1" applyFill="1" applyBorder="1" applyAlignment="1">
      <alignment vertical="center"/>
    </xf>
    <xf numFmtId="0" fontId="28" fillId="2" borderId="32" xfId="0" applyFont="1" applyFill="1" applyBorder="1" applyAlignment="1">
      <alignment vertical="center"/>
    </xf>
    <xf numFmtId="0" fontId="28" fillId="2" borderId="33" xfId="0" applyFont="1" applyFill="1" applyBorder="1" applyAlignment="1">
      <alignment vertical="center"/>
    </xf>
    <xf numFmtId="165" fontId="20" fillId="0" borderId="27" xfId="1" applyNumberFormat="1" applyFont="1" applyFill="1" applyBorder="1" applyAlignment="1" applyProtection="1">
      <alignment horizontal="center" vertical="center"/>
      <protection hidden="1"/>
    </xf>
    <xf numFmtId="0" fontId="29" fillId="2" borderId="18" xfId="0" applyFont="1" applyFill="1" applyBorder="1" applyAlignment="1">
      <alignment horizontal="center" vertical="center" wrapText="1"/>
    </xf>
    <xf numFmtId="0" fontId="20" fillId="0" borderId="18" xfId="12" applyFont="1" applyBorder="1" applyAlignment="1" applyProtection="1">
      <alignment horizontal="left" vertical="center"/>
      <protection hidden="1"/>
    </xf>
    <xf numFmtId="173" fontId="20" fillId="0" borderId="197" xfId="12" applyNumberFormat="1" applyFont="1" applyBorder="1" applyAlignment="1" applyProtection="1">
      <alignment horizontal="center" vertical="center"/>
      <protection hidden="1"/>
    </xf>
    <xf numFmtId="173" fontId="20" fillId="0" borderId="198" xfId="12" applyNumberFormat="1" applyFont="1" applyBorder="1" applyAlignment="1" applyProtection="1">
      <alignment horizontal="center" vertical="center"/>
      <protection hidden="1"/>
    </xf>
    <xf numFmtId="173" fontId="20" fillId="0" borderId="199" xfId="12" applyNumberFormat="1" applyFont="1" applyBorder="1" applyAlignment="1" applyProtection="1">
      <alignment horizontal="center" vertical="center"/>
      <protection hidden="1"/>
    </xf>
    <xf numFmtId="173" fontId="20" fillId="0" borderId="173" xfId="12" applyNumberFormat="1" applyFont="1" applyBorder="1" applyAlignment="1" applyProtection="1">
      <alignment horizontal="center" vertical="center"/>
      <protection hidden="1"/>
    </xf>
    <xf numFmtId="173" fontId="20" fillId="0" borderId="174" xfId="12" applyNumberFormat="1" applyFont="1" applyBorder="1" applyAlignment="1" applyProtection="1">
      <alignment horizontal="center" vertical="center"/>
      <protection hidden="1"/>
    </xf>
    <xf numFmtId="173" fontId="20" fillId="0" borderId="175" xfId="12" applyNumberFormat="1" applyFont="1" applyBorder="1" applyAlignment="1" applyProtection="1">
      <alignment horizontal="center" vertical="center"/>
      <protection hidden="1"/>
    </xf>
    <xf numFmtId="0" fontId="117" fillId="0" borderId="31" xfId="0" applyFont="1" applyBorder="1" applyAlignment="1" applyProtection="1">
      <alignment vertical="center"/>
      <protection hidden="1"/>
    </xf>
    <xf numFmtId="0" fontId="117" fillId="0" borderId="32" xfId="0" applyFont="1" applyBorder="1" applyAlignment="1" applyProtection="1">
      <alignment vertical="center"/>
      <protection hidden="1"/>
    </xf>
    <xf numFmtId="0" fontId="117" fillId="0" borderId="33" xfId="0" applyFont="1" applyBorder="1" applyAlignment="1" applyProtection="1">
      <alignment vertical="center"/>
      <protection hidden="1"/>
    </xf>
    <xf numFmtId="0" fontId="132" fillId="10" borderId="18" xfId="0" applyFont="1" applyFill="1" applyBorder="1" applyAlignment="1">
      <alignment horizontal="centerContinuous"/>
    </xf>
    <xf numFmtId="0" fontId="20" fillId="0" borderId="27" xfId="12" applyFont="1" applyBorder="1" applyAlignment="1" applyProtection="1">
      <alignment horizontal="left" vertical="center"/>
      <protection hidden="1"/>
    </xf>
    <xf numFmtId="0" fontId="117" fillId="0" borderId="27" xfId="0" applyFont="1" applyBorder="1" applyAlignment="1" applyProtection="1">
      <alignment vertical="center"/>
      <protection hidden="1"/>
    </xf>
    <xf numFmtId="0" fontId="133" fillId="0" borderId="27" xfId="0" applyFont="1" applyBorder="1" applyAlignment="1" applyProtection="1">
      <alignment vertical="center"/>
      <protection hidden="1"/>
    </xf>
    <xf numFmtId="0" fontId="7" fillId="0" borderId="2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17" xfId="0" applyFont="1" applyBorder="1"/>
    <xf numFmtId="0" fontId="4" fillId="0" borderId="4" xfId="0" applyFont="1" applyBorder="1"/>
    <xf numFmtId="0" fontId="4" fillId="0" borderId="18" xfId="0" applyFont="1" applyBorder="1" applyAlignment="1">
      <alignment horizontal="left" vertical="center" indent="3"/>
    </xf>
    <xf numFmtId="0" fontId="4" fillId="0" borderId="18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3"/>
    </xf>
    <xf numFmtId="0" fontId="0" fillId="0" borderId="0" xfId="0" applyAlignment="1">
      <alignment horizontal="right"/>
    </xf>
    <xf numFmtId="0" fontId="11" fillId="2" borderId="31" xfId="0" applyFont="1" applyFill="1" applyBorder="1" applyAlignment="1">
      <alignment horizontal="center" vertical="center"/>
    </xf>
    <xf numFmtId="164" fontId="8" fillId="0" borderId="200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164" fontId="100" fillId="0" borderId="0" xfId="1" applyNumberFormat="1" applyFont="1" applyFill="1" applyBorder="1" applyAlignment="1">
      <alignment horizontal="center"/>
    </xf>
    <xf numFmtId="166" fontId="41" fillId="0" borderId="27" xfId="1" applyNumberFormat="1" applyFont="1" applyFill="1" applyBorder="1" applyAlignment="1">
      <alignment horizontal="left" vertical="center"/>
    </xf>
    <xf numFmtId="164" fontId="8" fillId="0" borderId="29" xfId="1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>
      <alignment horizontal="center"/>
    </xf>
    <xf numFmtId="165" fontId="20" fillId="0" borderId="34" xfId="1" applyNumberFormat="1" applyFont="1" applyFill="1" applyBorder="1" applyAlignment="1" applyProtection="1">
      <alignment horizontal="center" vertical="center"/>
      <protection hidden="1"/>
    </xf>
    <xf numFmtId="164" fontId="13" fillId="0" borderId="26" xfId="1" applyNumberFormat="1" applyFont="1" applyFill="1" applyBorder="1" applyAlignment="1" applyProtection="1">
      <alignment horizontal="center"/>
      <protection hidden="1"/>
    </xf>
    <xf numFmtId="170" fontId="8" fillId="0" borderId="0" xfId="3" applyNumberFormat="1" applyFont="1" applyFill="1" applyBorder="1" applyAlignment="1">
      <alignment horizontal="center"/>
    </xf>
    <xf numFmtId="170" fontId="8" fillId="0" borderId="0" xfId="0" applyNumberFormat="1" applyFont="1" applyAlignment="1">
      <alignment horizontal="center"/>
    </xf>
    <xf numFmtId="0" fontId="40" fillId="5" borderId="2" xfId="0" applyFont="1" applyFill="1" applyBorder="1" applyAlignment="1">
      <alignment horizontal="center" vertical="center"/>
    </xf>
    <xf numFmtId="0" fontId="67" fillId="0" borderId="18" xfId="2" applyFont="1" applyBorder="1" applyAlignment="1" applyProtection="1">
      <alignment horizontal="center" vertical="center"/>
      <protection hidden="1"/>
    </xf>
    <xf numFmtId="0" fontId="67" fillId="0" borderId="23" xfId="2" applyFont="1" applyBorder="1" applyAlignment="1" applyProtection="1">
      <alignment horizontal="center" vertical="center"/>
      <protection hidden="1"/>
    </xf>
    <xf numFmtId="0" fontId="11" fillId="5" borderId="27" xfId="0" applyFont="1" applyFill="1" applyBorder="1" applyAlignment="1">
      <alignment horizontal="center"/>
    </xf>
    <xf numFmtId="6" fontId="135" fillId="0" borderId="18" xfId="4" applyNumberFormat="1" applyFont="1" applyBorder="1" applyAlignment="1">
      <alignment vertical="center" wrapText="1"/>
    </xf>
    <xf numFmtId="6" fontId="135" fillId="0" borderId="0" xfId="4" applyNumberFormat="1" applyFont="1" applyBorder="1" applyAlignment="1">
      <alignment vertical="center" wrapText="1"/>
    </xf>
    <xf numFmtId="6" fontId="135" fillId="0" borderId="26" xfId="4" applyNumberFormat="1" applyFont="1" applyBorder="1" applyAlignment="1">
      <alignment vertical="center" wrapText="1"/>
    </xf>
    <xf numFmtId="6" fontId="0" fillId="0" borderId="18" xfId="2" applyNumberFormat="1" applyFont="1" applyBorder="1" applyAlignment="1">
      <alignment vertical="center"/>
    </xf>
    <xf numFmtId="6" fontId="1" fillId="0" borderId="26" xfId="2" applyNumberFormat="1" applyBorder="1" applyAlignment="1">
      <alignment vertical="center"/>
    </xf>
    <xf numFmtId="6" fontId="1" fillId="0" borderId="0" xfId="2" applyNumberFormat="1" applyAlignment="1">
      <alignment vertical="center"/>
    </xf>
    <xf numFmtId="0" fontId="46" fillId="0" borderId="21" xfId="2" applyFont="1" applyBorder="1" applyProtection="1">
      <protection hidden="1"/>
    </xf>
    <xf numFmtId="0" fontId="67" fillId="0" borderId="22" xfId="2" applyFont="1" applyBorder="1" applyProtection="1">
      <protection hidden="1"/>
    </xf>
    <xf numFmtId="164" fontId="49" fillId="0" borderId="22" xfId="2" applyNumberFormat="1" applyFont="1" applyBorder="1" applyAlignment="1" applyProtection="1">
      <alignment horizontal="center" vertical="center"/>
      <protection hidden="1"/>
    </xf>
    <xf numFmtId="164" fontId="17" fillId="0" borderId="17" xfId="2" applyNumberFormat="1" applyFont="1" applyBorder="1" applyAlignment="1" applyProtection="1">
      <alignment horizontal="left" vertical="center"/>
      <protection hidden="1"/>
    </xf>
    <xf numFmtId="0" fontId="17" fillId="0" borderId="17" xfId="2" applyFont="1" applyBorder="1" applyAlignment="1" applyProtection="1">
      <alignment horizontal="center" vertical="center"/>
      <protection hidden="1"/>
    </xf>
    <xf numFmtId="164" fontId="49" fillId="0" borderId="17" xfId="2" applyNumberFormat="1" applyFont="1" applyBorder="1" applyAlignment="1" applyProtection="1">
      <alignment horizontal="center" vertical="center"/>
      <protection hidden="1"/>
    </xf>
    <xf numFmtId="164" fontId="68" fillId="0" borderId="0" xfId="2" applyNumberFormat="1" applyFont="1" applyAlignment="1" applyProtection="1">
      <alignment vertical="center" wrapText="1"/>
      <protection hidden="1"/>
    </xf>
    <xf numFmtId="168" fontId="59" fillId="11" borderId="2" xfId="2" applyNumberFormat="1" applyFont="1" applyFill="1" applyBorder="1" applyAlignment="1" applyProtection="1">
      <alignment vertical="center"/>
      <protection hidden="1"/>
    </xf>
    <xf numFmtId="168" fontId="59" fillId="11" borderId="17" xfId="2" applyNumberFormat="1" applyFont="1" applyFill="1" applyBorder="1" applyAlignment="1" applyProtection="1">
      <alignment vertical="center"/>
      <protection hidden="1"/>
    </xf>
    <xf numFmtId="168" fontId="59" fillId="11" borderId="4" xfId="2" applyNumberFormat="1" applyFont="1" applyFill="1" applyBorder="1" applyAlignment="1" applyProtection="1">
      <alignment vertical="center"/>
      <protection hidden="1"/>
    </xf>
    <xf numFmtId="0" fontId="49" fillId="11" borderId="18" xfId="2" applyFont="1" applyFill="1" applyBorder="1" applyAlignment="1" applyProtection="1">
      <alignment horizontal="center" vertical="center"/>
      <protection hidden="1"/>
    </xf>
    <xf numFmtId="0" fontId="58" fillId="11" borderId="26" xfId="2" applyFont="1" applyFill="1" applyBorder="1" applyAlignment="1" applyProtection="1">
      <alignment horizontal="right" vertical="center"/>
      <protection hidden="1"/>
    </xf>
    <xf numFmtId="0" fontId="46" fillId="0" borderId="18" xfId="2" applyFont="1" applyBorder="1" applyAlignment="1" applyProtection="1">
      <alignment horizontal="center" vertical="center"/>
      <protection hidden="1"/>
    </xf>
    <xf numFmtId="164" fontId="17" fillId="0" borderId="26" xfId="2" applyNumberFormat="1" applyFont="1" applyBorder="1" applyAlignment="1" applyProtection="1">
      <alignment horizontal="left" vertical="center"/>
      <protection hidden="1"/>
    </xf>
    <xf numFmtId="0" fontId="44" fillId="0" borderId="0" xfId="5" applyBorder="1" applyAlignment="1" applyProtection="1">
      <alignment horizontal="left" vertical="center"/>
      <protection hidden="1"/>
    </xf>
    <xf numFmtId="164" fontId="49" fillId="0" borderId="202" xfId="2" applyNumberFormat="1" applyFont="1" applyBorder="1" applyAlignment="1" applyProtection="1">
      <alignment horizontal="center" vertical="center"/>
      <protection hidden="1"/>
    </xf>
    <xf numFmtId="0" fontId="67" fillId="0" borderId="203" xfId="2" applyFont="1" applyBorder="1" applyAlignment="1" applyProtection="1">
      <alignment horizontal="left" vertical="center"/>
      <protection hidden="1"/>
    </xf>
    <xf numFmtId="0" fontId="17" fillId="0" borderId="2" xfId="2" applyFont="1" applyBorder="1" applyAlignment="1" applyProtection="1">
      <alignment vertical="center"/>
      <protection hidden="1"/>
    </xf>
    <xf numFmtId="164" fontId="68" fillId="0" borderId="4" xfId="2" applyNumberFormat="1" applyFont="1" applyBorder="1" applyAlignment="1" applyProtection="1">
      <alignment vertical="center" wrapText="1"/>
      <protection hidden="1"/>
    </xf>
    <xf numFmtId="0" fontId="22" fillId="0" borderId="57" xfId="0" applyFont="1" applyBorder="1" applyAlignment="1">
      <alignment vertical="center"/>
    </xf>
    <xf numFmtId="2" fontId="7" fillId="0" borderId="50" xfId="1" applyNumberFormat="1" applyFont="1" applyFill="1" applyBorder="1" applyAlignment="1">
      <alignment horizontal="left"/>
    </xf>
    <xf numFmtId="164" fontId="8" fillId="0" borderId="52" xfId="3" applyNumberFormat="1" applyFont="1" applyFill="1" applyBorder="1" applyAlignment="1">
      <alignment horizontal="center"/>
    </xf>
    <xf numFmtId="164" fontId="13" fillId="0" borderId="17" xfId="1" applyNumberFormat="1" applyFont="1" applyFill="1" applyBorder="1" applyAlignment="1" applyProtection="1">
      <alignment horizontal="center"/>
      <protection hidden="1"/>
    </xf>
    <xf numFmtId="164" fontId="13" fillId="0" borderId="4" xfId="1" applyNumberFormat="1" applyFont="1" applyFill="1" applyBorder="1" applyAlignment="1" applyProtection="1">
      <alignment horizontal="center"/>
      <protection hidden="1"/>
    </xf>
    <xf numFmtId="164" fontId="13" fillId="0" borderId="18" xfId="1" applyNumberFormat="1" applyFont="1" applyFill="1" applyBorder="1" applyAlignment="1" applyProtection="1">
      <alignment horizontal="center"/>
      <protection hidden="1"/>
    </xf>
    <xf numFmtId="164" fontId="13" fillId="0" borderId="0" xfId="1" applyNumberFormat="1" applyFont="1" applyFill="1" applyBorder="1" applyAlignment="1" applyProtection="1">
      <alignment horizontal="center"/>
      <protection hidden="1"/>
    </xf>
    <xf numFmtId="164" fontId="13" fillId="0" borderId="22" xfId="1" applyNumberFormat="1" applyFont="1" applyFill="1" applyBorder="1" applyAlignment="1" applyProtection="1">
      <alignment horizontal="center"/>
      <protection hidden="1"/>
    </xf>
    <xf numFmtId="164" fontId="13" fillId="0" borderId="23" xfId="1" applyNumberFormat="1" applyFont="1" applyFill="1" applyBorder="1" applyAlignment="1" applyProtection="1">
      <alignment horizontal="center"/>
      <protection hidden="1"/>
    </xf>
    <xf numFmtId="166" fontId="116" fillId="0" borderId="17" xfId="1" applyNumberFormat="1" applyFont="1" applyFill="1" applyBorder="1" applyAlignment="1">
      <alignment horizontal="left" wrapText="1"/>
    </xf>
    <xf numFmtId="166" fontId="116" fillId="0" borderId="0" xfId="1" applyNumberFormat="1" applyFont="1" applyFill="1" applyBorder="1" applyAlignment="1">
      <alignment horizontal="left"/>
    </xf>
    <xf numFmtId="166" fontId="116" fillId="0" borderId="0" xfId="1" applyNumberFormat="1" applyFont="1" applyFill="1" applyBorder="1" applyAlignment="1">
      <alignment horizontal="left" wrapText="1"/>
    </xf>
    <xf numFmtId="166" fontId="116" fillId="0" borderId="22" xfId="1" applyNumberFormat="1" applyFont="1" applyFill="1" applyBorder="1" applyAlignment="1">
      <alignment horizontal="left" wrapText="1"/>
    </xf>
    <xf numFmtId="166" fontId="116" fillId="0" borderId="2" xfId="1" applyNumberFormat="1" applyFont="1" applyFill="1" applyBorder="1" applyAlignment="1">
      <alignment wrapText="1"/>
    </xf>
    <xf numFmtId="166" fontId="116" fillId="0" borderId="17" xfId="1" applyNumberFormat="1" applyFont="1" applyFill="1" applyBorder="1" applyAlignment="1">
      <alignment horizontal="left"/>
    </xf>
    <xf numFmtId="166" fontId="116" fillId="0" borderId="22" xfId="1" applyNumberFormat="1" applyFont="1" applyFill="1" applyBorder="1" applyAlignment="1">
      <alignment horizontal="left"/>
    </xf>
    <xf numFmtId="164" fontId="13" fillId="0" borderId="28" xfId="1" applyNumberFormat="1" applyFont="1" applyFill="1" applyBorder="1" applyAlignment="1" applyProtection="1">
      <alignment horizontal="center" vertical="center"/>
      <protection hidden="1"/>
    </xf>
    <xf numFmtId="164" fontId="13" fillId="0" borderId="29" xfId="1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>
      <alignment horizontal="center" vertical="center"/>
    </xf>
    <xf numFmtId="0" fontId="40" fillId="5" borderId="30" xfId="0" applyFont="1" applyFill="1" applyBorder="1" applyAlignment="1">
      <alignment horizontal="center" vertical="center"/>
    </xf>
    <xf numFmtId="166" fontId="41" fillId="0" borderId="27" xfId="1" applyNumberFormat="1" applyFont="1" applyFill="1" applyBorder="1" applyAlignment="1">
      <alignment wrapText="1"/>
    </xf>
    <xf numFmtId="164" fontId="8" fillId="0" borderId="28" xfId="1" applyNumberFormat="1" applyFont="1" applyFill="1" applyBorder="1" applyAlignment="1" applyProtection="1">
      <alignment horizontal="center"/>
      <protection hidden="1"/>
    </xf>
    <xf numFmtId="164" fontId="8" fillId="0" borderId="29" xfId="1" applyNumberFormat="1" applyFont="1" applyFill="1" applyBorder="1" applyAlignment="1" applyProtection="1">
      <alignment horizontal="center"/>
      <protection hidden="1"/>
    </xf>
    <xf numFmtId="0" fontId="134" fillId="5" borderId="30" xfId="0" applyFont="1" applyFill="1" applyBorder="1" applyAlignment="1">
      <alignment horizontal="center" wrapText="1"/>
    </xf>
    <xf numFmtId="0" fontId="11" fillId="5" borderId="18" xfId="0" applyFont="1" applyFill="1" applyBorder="1" applyAlignment="1">
      <alignment horizontal="center" vertical="center"/>
    </xf>
    <xf numFmtId="164" fontId="4" fillId="13" borderId="0" xfId="0" applyNumberFormat="1" applyFont="1" applyFill="1"/>
    <xf numFmtId="176" fontId="13" fillId="0" borderId="18" xfId="3" applyNumberFormat="1" applyFont="1" applyFill="1" applyBorder="1" applyAlignment="1" applyProtection="1">
      <alignment horizontal="center"/>
      <protection hidden="1"/>
    </xf>
    <xf numFmtId="176" fontId="13" fillId="13" borderId="32" xfId="3" applyNumberFormat="1" applyFont="1" applyFill="1" applyBorder="1" applyAlignment="1" applyProtection="1">
      <alignment horizontal="center"/>
      <protection hidden="1"/>
    </xf>
    <xf numFmtId="176" fontId="13" fillId="0" borderId="32" xfId="3" applyNumberFormat="1" applyFont="1" applyFill="1" applyBorder="1" applyAlignment="1" applyProtection="1">
      <alignment horizontal="center"/>
      <protection hidden="1"/>
    </xf>
    <xf numFmtId="166" fontId="13" fillId="0" borderId="2" xfId="1" applyNumberFormat="1" applyFont="1" applyFill="1" applyBorder="1" applyAlignment="1">
      <alignment wrapText="1"/>
    </xf>
    <xf numFmtId="166" fontId="13" fillId="4" borderId="21" xfId="1" applyNumberFormat="1" applyFont="1" applyFill="1" applyBorder="1" applyAlignment="1">
      <alignment horizontal="left"/>
    </xf>
    <xf numFmtId="167" fontId="8" fillId="0" borderId="55" xfId="3" applyNumberFormat="1" applyFont="1" applyFill="1" applyBorder="1" applyAlignment="1">
      <alignment horizontal="center"/>
    </xf>
    <xf numFmtId="164" fontId="0" fillId="0" borderId="50" xfId="0" applyNumberFormat="1" applyBorder="1" applyAlignment="1" applyProtection="1">
      <alignment horizontal="center"/>
      <protection hidden="1"/>
    </xf>
    <xf numFmtId="164" fontId="0" fillId="0" borderId="52" xfId="0" applyNumberFormat="1" applyBorder="1" applyAlignment="1" applyProtection="1">
      <alignment horizontal="center"/>
      <protection hidden="1"/>
    </xf>
    <xf numFmtId="164" fontId="0" fillId="0" borderId="53" xfId="0" applyNumberFormat="1" applyBorder="1" applyAlignment="1" applyProtection="1">
      <alignment horizontal="center"/>
      <protection hidden="1"/>
    </xf>
    <xf numFmtId="164" fontId="0" fillId="0" borderId="54" xfId="0" applyNumberFormat="1" applyBorder="1" applyAlignment="1" applyProtection="1">
      <alignment horizontal="center"/>
      <protection hidden="1"/>
    </xf>
    <xf numFmtId="164" fontId="0" fillId="0" borderId="55" xfId="0" applyNumberFormat="1" applyBorder="1" applyAlignment="1" applyProtection="1">
      <alignment horizontal="center"/>
      <protection hidden="1"/>
    </xf>
    <xf numFmtId="164" fontId="0" fillId="0" borderId="204" xfId="0" applyNumberFormat="1" applyBorder="1" applyAlignment="1" applyProtection="1">
      <alignment horizontal="center"/>
      <protection hidden="1"/>
    </xf>
    <xf numFmtId="164" fontId="0" fillId="0" borderId="57" xfId="0" applyNumberFormat="1" applyBorder="1" applyAlignment="1" applyProtection="1">
      <alignment horizontal="center"/>
      <protection hidden="1"/>
    </xf>
    <xf numFmtId="164" fontId="0" fillId="0" borderId="58" xfId="0" applyNumberFormat="1" applyBorder="1" applyAlignment="1" applyProtection="1">
      <alignment horizontal="center"/>
      <protection hidden="1"/>
    </xf>
    <xf numFmtId="164" fontId="0" fillId="0" borderId="18" xfId="0" applyNumberFormat="1" applyBorder="1" applyAlignment="1" applyProtection="1">
      <alignment horizontal="center"/>
      <protection hidden="1"/>
    </xf>
    <xf numFmtId="164" fontId="0" fillId="0" borderId="205" xfId="0" applyNumberFormat="1" applyBorder="1" applyAlignment="1" applyProtection="1">
      <alignment horizontal="center"/>
      <protection hidden="1"/>
    </xf>
    <xf numFmtId="164" fontId="13" fillId="0" borderId="2" xfId="1" applyNumberFormat="1" applyFont="1" applyFill="1" applyBorder="1" applyAlignment="1" applyProtection="1">
      <alignment horizontal="center"/>
      <protection hidden="1"/>
    </xf>
    <xf numFmtId="164" fontId="13" fillId="0" borderId="21" xfId="1" applyNumberFormat="1" applyFont="1" applyFill="1" applyBorder="1" applyAlignment="1" applyProtection="1">
      <alignment horizontal="center"/>
      <protection hidden="1"/>
    </xf>
    <xf numFmtId="0" fontId="13" fillId="0" borderId="28" xfId="0" applyFont="1" applyBorder="1"/>
    <xf numFmtId="166" fontId="13" fillId="0" borderId="21" xfId="1" applyNumberFormat="1" applyFont="1" applyFill="1" applyBorder="1" applyAlignment="1">
      <alignment horizontal="left"/>
    </xf>
    <xf numFmtId="166" fontId="13" fillId="0" borderId="18" xfId="1" applyNumberFormat="1" applyFont="1" applyFill="1" applyBorder="1" applyAlignment="1">
      <alignment horizontal="left"/>
    </xf>
    <xf numFmtId="166" fontId="13" fillId="0" borderId="18" xfId="1" applyNumberFormat="1" applyFont="1" applyFill="1" applyBorder="1" applyAlignment="1">
      <alignment horizontal="left" wrapText="1"/>
    </xf>
    <xf numFmtId="166" fontId="13" fillId="0" borderId="21" xfId="1" applyNumberFormat="1" applyFont="1" applyFill="1" applyBorder="1" applyAlignment="1">
      <alignment horizontal="left" wrapText="1"/>
    </xf>
    <xf numFmtId="166" fontId="116" fillId="0" borderId="18" xfId="1" applyNumberFormat="1" applyFont="1" applyFill="1" applyBorder="1" applyAlignment="1">
      <alignment horizontal="left" wrapText="1"/>
    </xf>
    <xf numFmtId="166" fontId="13" fillId="0" borderId="2" xfId="1" applyNumberFormat="1" applyFont="1" applyFill="1" applyBorder="1" applyAlignment="1">
      <alignment horizontal="left"/>
    </xf>
    <xf numFmtId="164" fontId="13" fillId="0" borderId="18" xfId="1" applyNumberFormat="1" applyFont="1" applyFill="1" applyBorder="1" applyAlignment="1">
      <alignment horizontal="left"/>
    </xf>
    <xf numFmtId="164" fontId="13" fillId="0" borderId="21" xfId="1" applyNumberFormat="1" applyFont="1" applyFill="1" applyBorder="1" applyAlignment="1">
      <alignment horizontal="left"/>
    </xf>
    <xf numFmtId="0" fontId="101" fillId="10" borderId="22" xfId="0" applyFont="1" applyFill="1" applyBorder="1" applyAlignment="1">
      <alignment horizontal="center"/>
    </xf>
    <xf numFmtId="0" fontId="101" fillId="0" borderId="22" xfId="0" applyFont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18" borderId="41" xfId="0" applyFill="1" applyBorder="1"/>
    <xf numFmtId="0" fontId="0" fillId="0" borderId="42" xfId="0" applyBorder="1"/>
    <xf numFmtId="14" fontId="8" fillId="8" borderId="52" xfId="3" applyNumberFormat="1" applyFont="1" applyFill="1" applyBorder="1" applyAlignment="1">
      <alignment horizontal="center"/>
    </xf>
    <xf numFmtId="0" fontId="81" fillId="12" borderId="18" xfId="2" applyFont="1" applyFill="1" applyBorder="1" applyAlignment="1" applyProtection="1">
      <alignment horizontal="center" vertical="center" wrapText="1"/>
      <protection hidden="1"/>
    </xf>
    <xf numFmtId="0" fontId="81" fillId="12" borderId="0" xfId="2" applyFont="1" applyFill="1" applyAlignment="1" applyProtection="1">
      <alignment horizontal="center" vertical="center" wrapText="1"/>
      <protection hidden="1"/>
    </xf>
    <xf numFmtId="0" fontId="81" fillId="12" borderId="26" xfId="2" applyFont="1" applyFill="1" applyBorder="1" applyAlignment="1" applyProtection="1">
      <alignment horizontal="center" vertical="center" wrapText="1"/>
      <protection hidden="1"/>
    </xf>
    <xf numFmtId="0" fontId="81" fillId="12" borderId="21" xfId="2" applyFont="1" applyFill="1" applyBorder="1" applyAlignment="1" applyProtection="1">
      <alignment horizontal="center" vertical="center" wrapText="1"/>
      <protection hidden="1"/>
    </xf>
    <xf numFmtId="0" fontId="81" fillId="12" borderId="22" xfId="2" applyFont="1" applyFill="1" applyBorder="1" applyAlignment="1" applyProtection="1">
      <alignment horizontal="center" vertical="center" wrapText="1"/>
      <protection hidden="1"/>
    </xf>
    <xf numFmtId="0" fontId="81" fillId="12" borderId="23" xfId="2" applyFont="1" applyFill="1" applyBorder="1" applyAlignment="1" applyProtection="1">
      <alignment horizontal="center" vertical="center" wrapText="1"/>
      <protection hidden="1"/>
    </xf>
    <xf numFmtId="0" fontId="120" fillId="0" borderId="18" xfId="2" applyFont="1" applyBorder="1" applyAlignment="1" applyProtection="1">
      <alignment horizontal="center" vertical="center"/>
      <protection hidden="1"/>
    </xf>
    <xf numFmtId="0" fontId="120" fillId="0" borderId="0" xfId="2" applyFont="1" applyAlignment="1" applyProtection="1">
      <alignment horizontal="center" vertical="center"/>
      <protection hidden="1"/>
    </xf>
    <xf numFmtId="0" fontId="120" fillId="0" borderId="26" xfId="2" applyFont="1" applyBorder="1" applyAlignment="1" applyProtection="1">
      <alignment horizontal="center" vertical="center"/>
      <protection hidden="1"/>
    </xf>
    <xf numFmtId="164" fontId="64" fillId="12" borderId="2" xfId="2" applyNumberFormat="1" applyFont="1" applyFill="1" applyBorder="1" applyAlignment="1" applyProtection="1">
      <alignment horizontal="center" vertical="center"/>
      <protection hidden="1"/>
    </xf>
    <xf numFmtId="164" fontId="64" fillId="12" borderId="17" xfId="2" applyNumberFormat="1" applyFont="1" applyFill="1" applyBorder="1" applyAlignment="1" applyProtection="1">
      <alignment horizontal="center" vertical="center"/>
      <protection hidden="1"/>
    </xf>
    <xf numFmtId="164" fontId="64" fillId="12" borderId="4" xfId="2" applyNumberFormat="1" applyFont="1" applyFill="1" applyBorder="1" applyAlignment="1" applyProtection="1">
      <alignment horizontal="center" vertical="center"/>
      <protection hidden="1"/>
    </xf>
    <xf numFmtId="164" fontId="64" fillId="12" borderId="18" xfId="2" applyNumberFormat="1" applyFont="1" applyFill="1" applyBorder="1" applyAlignment="1" applyProtection="1">
      <alignment horizontal="center" vertical="center"/>
      <protection hidden="1"/>
    </xf>
    <xf numFmtId="164" fontId="64" fillId="12" borderId="0" xfId="2" applyNumberFormat="1" applyFont="1" applyFill="1" applyAlignment="1" applyProtection="1">
      <alignment horizontal="center" vertical="center"/>
      <protection hidden="1"/>
    </xf>
    <xf numFmtId="164" fontId="64" fillId="12" borderId="26" xfId="2" applyNumberFormat="1" applyFont="1" applyFill="1" applyBorder="1" applyAlignment="1" applyProtection="1">
      <alignment horizontal="center" vertical="center"/>
      <protection hidden="1"/>
    </xf>
    <xf numFmtId="0" fontId="17" fillId="0" borderId="0" xfId="2" applyFont="1" applyAlignment="1" applyProtection="1">
      <alignment horizontal="center" vertical="center"/>
      <protection hidden="1"/>
    </xf>
    <xf numFmtId="0" fontId="65" fillId="0" borderId="17" xfId="2" applyFont="1" applyBorder="1" applyAlignment="1" applyProtection="1">
      <alignment vertical="center"/>
      <protection hidden="1"/>
    </xf>
    <xf numFmtId="0" fontId="65" fillId="0" borderId="4" xfId="2" applyFont="1" applyBorder="1" applyAlignment="1" applyProtection="1">
      <alignment vertical="center"/>
      <protection hidden="1"/>
    </xf>
    <xf numFmtId="0" fontId="65" fillId="0" borderId="18" xfId="2" applyFont="1" applyBorder="1" applyAlignment="1" applyProtection="1">
      <alignment vertical="center"/>
      <protection hidden="1"/>
    </xf>
    <xf numFmtId="0" fontId="65" fillId="0" borderId="0" xfId="2" applyFont="1" applyAlignment="1" applyProtection="1">
      <alignment vertical="center"/>
      <protection hidden="1"/>
    </xf>
    <xf numFmtId="0" fontId="65" fillId="0" borderId="26" xfId="2" applyFont="1" applyBorder="1" applyAlignment="1" applyProtection="1">
      <alignment vertical="center"/>
      <protection hidden="1"/>
    </xf>
    <xf numFmtId="0" fontId="1" fillId="0" borderId="0" xfId="2" applyAlignment="1">
      <alignment horizontal="center" vertical="center"/>
    </xf>
    <xf numFmtId="164" fontId="64" fillId="12" borderId="2" xfId="2" applyNumberFormat="1" applyFont="1" applyFill="1" applyBorder="1" applyAlignment="1" applyProtection="1">
      <alignment horizontal="center"/>
      <protection hidden="1"/>
    </xf>
    <xf numFmtId="0" fontId="65" fillId="0" borderId="17" xfId="2" applyFont="1" applyBorder="1" applyProtection="1">
      <protection hidden="1"/>
    </xf>
    <xf numFmtId="0" fontId="65" fillId="0" borderId="4" xfId="2" applyFont="1" applyBorder="1" applyProtection="1">
      <protection hidden="1"/>
    </xf>
    <xf numFmtId="0" fontId="65" fillId="0" borderId="18" xfId="2" applyFont="1" applyBorder="1" applyProtection="1">
      <protection hidden="1"/>
    </xf>
    <xf numFmtId="0" fontId="65" fillId="0" borderId="0" xfId="2" applyFont="1" applyProtection="1">
      <protection hidden="1"/>
    </xf>
    <xf numFmtId="0" fontId="65" fillId="0" borderId="26" xfId="2" applyFont="1" applyBorder="1" applyProtection="1">
      <protection hidden="1"/>
    </xf>
    <xf numFmtId="6" fontId="0" fillId="0" borderId="0" xfId="2" applyNumberFormat="1" applyFont="1" applyAlignment="1">
      <alignment horizontal="center" vertical="center"/>
    </xf>
    <xf numFmtId="164" fontId="119" fillId="0" borderId="21" xfId="4" applyNumberFormat="1" applyFont="1" applyBorder="1" applyAlignment="1" applyProtection="1">
      <alignment horizontal="center" vertical="center"/>
      <protection hidden="1"/>
    </xf>
    <xf numFmtId="164" fontId="119" fillId="0" borderId="22" xfId="4" applyNumberFormat="1" applyFont="1" applyBorder="1" applyAlignment="1" applyProtection="1">
      <alignment horizontal="center" vertical="center"/>
      <protection hidden="1"/>
    </xf>
    <xf numFmtId="164" fontId="119" fillId="0" borderId="23" xfId="4" applyNumberFormat="1" applyFont="1" applyBorder="1" applyAlignment="1" applyProtection="1">
      <alignment horizontal="center" vertical="center"/>
      <protection hidden="1"/>
    </xf>
    <xf numFmtId="164" fontId="17" fillId="0" borderId="18" xfId="2" applyNumberFormat="1" applyFont="1" applyBorder="1" applyAlignment="1" applyProtection="1">
      <alignment horizontal="center" vertical="center"/>
      <protection hidden="1"/>
    </xf>
    <xf numFmtId="164" fontId="17" fillId="0" borderId="0" xfId="2" applyNumberFormat="1" applyFont="1" applyAlignment="1" applyProtection="1">
      <alignment horizontal="center" vertical="center"/>
      <protection hidden="1"/>
    </xf>
    <xf numFmtId="164" fontId="17" fillId="0" borderId="26" xfId="2" applyNumberFormat="1" applyFont="1" applyBorder="1" applyAlignment="1" applyProtection="1">
      <alignment horizontal="center" vertical="center"/>
      <protection hidden="1"/>
    </xf>
    <xf numFmtId="0" fontId="17" fillId="0" borderId="18" xfId="2" applyFont="1" applyBorder="1" applyAlignment="1" applyProtection="1">
      <alignment horizontal="center" vertical="center"/>
      <protection hidden="1"/>
    </xf>
    <xf numFmtId="0" fontId="17" fillId="0" borderId="26" xfId="2" applyFont="1" applyBorder="1" applyAlignment="1" applyProtection="1">
      <alignment horizontal="center" vertical="center"/>
      <protection hidden="1"/>
    </xf>
    <xf numFmtId="164" fontId="64" fillId="12" borderId="68" xfId="2" applyNumberFormat="1" applyFont="1" applyFill="1" applyBorder="1" applyAlignment="1" applyProtection="1">
      <alignment horizontal="center" vertical="center"/>
      <protection hidden="1"/>
    </xf>
    <xf numFmtId="0" fontId="65" fillId="0" borderId="69" xfId="2" applyFont="1" applyBorder="1" applyAlignment="1" applyProtection="1">
      <alignment horizontal="center" vertical="center"/>
      <protection hidden="1"/>
    </xf>
    <xf numFmtId="0" fontId="65" fillId="0" borderId="70" xfId="2" applyFont="1" applyBorder="1" applyAlignment="1" applyProtection="1">
      <alignment horizontal="center" vertical="center"/>
      <protection hidden="1"/>
    </xf>
    <xf numFmtId="0" fontId="65" fillId="0" borderId="71" xfId="2" applyFont="1" applyBorder="1" applyAlignment="1" applyProtection="1">
      <alignment horizontal="center" vertical="center"/>
      <protection hidden="1"/>
    </xf>
    <xf numFmtId="0" fontId="65" fillId="0" borderId="0" xfId="2" applyFont="1" applyAlignment="1" applyProtection="1">
      <alignment horizontal="center" vertical="center"/>
      <protection hidden="1"/>
    </xf>
    <xf numFmtId="0" fontId="65" fillId="0" borderId="72" xfId="2" applyFont="1" applyBorder="1" applyAlignment="1" applyProtection="1">
      <alignment horizontal="center" vertical="center"/>
      <protection hidden="1"/>
    </xf>
    <xf numFmtId="164" fontId="69" fillId="0" borderId="18" xfId="2" applyNumberFormat="1" applyFont="1" applyBorder="1" applyAlignment="1" applyProtection="1">
      <alignment horizontal="center" vertical="center"/>
      <protection hidden="1"/>
    </xf>
    <xf numFmtId="164" fontId="69" fillId="0" borderId="0" xfId="2" applyNumberFormat="1" applyFont="1" applyAlignment="1" applyProtection="1">
      <alignment horizontal="center" vertical="center"/>
      <protection hidden="1"/>
    </xf>
    <xf numFmtId="6" fontId="0" fillId="0" borderId="18" xfId="2" applyNumberFormat="1" applyFont="1" applyBorder="1" applyAlignment="1">
      <alignment horizontal="center" vertical="center"/>
    </xf>
    <xf numFmtId="6" fontId="1" fillId="0" borderId="0" xfId="2" applyNumberFormat="1" applyAlignment="1">
      <alignment horizontal="center" vertical="center"/>
    </xf>
    <xf numFmtId="6" fontId="1" fillId="0" borderId="26" xfId="2" applyNumberFormat="1" applyBorder="1" applyAlignment="1">
      <alignment horizontal="center" vertical="center"/>
    </xf>
    <xf numFmtId="0" fontId="45" fillId="11" borderId="0" xfId="2" applyFont="1" applyFill="1" applyAlignment="1" applyProtection="1">
      <alignment horizontal="center" vertical="center" wrapText="1"/>
      <protection hidden="1"/>
    </xf>
    <xf numFmtId="0" fontId="97" fillId="11" borderId="0" xfId="2" applyFont="1" applyFill="1" applyAlignment="1" applyProtection="1">
      <alignment horizontal="center"/>
      <protection hidden="1"/>
    </xf>
    <xf numFmtId="164" fontId="96" fillId="0" borderId="0" xfId="5" applyNumberFormat="1" applyFont="1" applyAlignment="1" applyProtection="1">
      <alignment horizontal="center" vertical="center" wrapText="1"/>
      <protection hidden="1"/>
    </xf>
    <xf numFmtId="0" fontId="96" fillId="0" borderId="0" xfId="5" applyFont="1" applyAlignment="1" applyProtection="1">
      <alignment horizontal="center" vertical="center" wrapText="1"/>
      <protection hidden="1"/>
    </xf>
    <xf numFmtId="0" fontId="96" fillId="0" borderId="0" xfId="5" applyFont="1" applyAlignment="1">
      <alignment vertical="center" wrapText="1"/>
    </xf>
    <xf numFmtId="0" fontId="96" fillId="0" borderId="0" xfId="5" applyFont="1" applyAlignment="1">
      <alignment vertical="center"/>
    </xf>
    <xf numFmtId="0" fontId="96" fillId="0" borderId="73" xfId="5" applyFont="1" applyBorder="1" applyAlignment="1" applyProtection="1">
      <alignment horizontal="center" vertical="center" wrapText="1"/>
      <protection hidden="1"/>
    </xf>
    <xf numFmtId="0" fontId="96" fillId="0" borderId="73" xfId="5" applyFont="1" applyBorder="1" applyAlignment="1">
      <alignment vertical="center" wrapText="1"/>
    </xf>
    <xf numFmtId="0" fontId="96" fillId="0" borderId="73" xfId="5" applyFont="1" applyBorder="1" applyAlignment="1">
      <alignment vertical="center"/>
    </xf>
    <xf numFmtId="164" fontId="52" fillId="0" borderId="66" xfId="2" applyNumberFormat="1" applyFont="1" applyBorder="1" applyAlignment="1" applyProtection="1">
      <alignment horizontal="right" vertical="center"/>
      <protection hidden="1"/>
    </xf>
    <xf numFmtId="164" fontId="52" fillId="0" borderId="0" xfId="2" applyNumberFormat="1" applyFont="1" applyAlignment="1" applyProtection="1">
      <alignment horizontal="right" vertical="center"/>
      <protection hidden="1"/>
    </xf>
    <xf numFmtId="0" fontId="52" fillId="0" borderId="0" xfId="2" applyFont="1" applyAlignment="1" applyProtection="1">
      <alignment horizontal="right" vertical="center"/>
      <protection hidden="1"/>
    </xf>
    <xf numFmtId="0" fontId="52" fillId="0" borderId="66" xfId="2" applyFont="1" applyBorder="1" applyAlignment="1" applyProtection="1">
      <alignment horizontal="right" vertical="center"/>
      <protection hidden="1"/>
    </xf>
    <xf numFmtId="0" fontId="61" fillId="0" borderId="0" xfId="2" applyFont="1" applyAlignment="1" applyProtection="1">
      <alignment horizontal="center" vertical="center" wrapText="1"/>
      <protection hidden="1"/>
    </xf>
    <xf numFmtId="0" fontId="45" fillId="0" borderId="0" xfId="2" applyFont="1" applyAlignment="1" applyProtection="1">
      <alignment horizontal="center" vertical="center" wrapText="1"/>
      <protection hidden="1"/>
    </xf>
    <xf numFmtId="0" fontId="63" fillId="0" borderId="0" xfId="2" applyFont="1" applyAlignment="1" applyProtection="1">
      <alignment horizontal="center" vertical="center"/>
      <protection locked="0"/>
    </xf>
    <xf numFmtId="168" fontId="59" fillId="11" borderId="0" xfId="2" applyNumberFormat="1" applyFont="1" applyFill="1" applyAlignment="1" applyProtection="1">
      <alignment horizontal="right" vertical="center"/>
      <protection hidden="1"/>
    </xf>
    <xf numFmtId="175" fontId="59" fillId="11" borderId="0" xfId="2" applyNumberFormat="1" applyFont="1" applyFill="1" applyAlignment="1" applyProtection="1">
      <alignment horizontal="left" vertical="center"/>
      <protection hidden="1"/>
    </xf>
    <xf numFmtId="0" fontId="37" fillId="5" borderId="0" xfId="0" applyFont="1" applyFill="1" applyAlignment="1">
      <alignment horizontal="center" vertical="center"/>
    </xf>
    <xf numFmtId="166" fontId="22" fillId="7" borderId="50" xfId="1" applyNumberFormat="1" applyFont="1" applyFill="1" applyBorder="1" applyAlignment="1">
      <alignment horizontal="left"/>
    </xf>
    <xf numFmtId="166" fontId="22" fillId="7" borderId="0" xfId="1" applyNumberFormat="1" applyFont="1" applyFill="1" applyBorder="1" applyAlignment="1">
      <alignment horizontal="left"/>
    </xf>
    <xf numFmtId="166" fontId="22" fillId="7" borderId="52" xfId="1" applyNumberFormat="1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40" fillId="5" borderId="2" xfId="0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/>
    </xf>
    <xf numFmtId="0" fontId="40" fillId="5" borderId="2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2" fillId="7" borderId="50" xfId="0" applyFont="1" applyFill="1" applyBorder="1" applyAlignment="1">
      <alignment horizontal="left" vertical="center" wrapText="1"/>
    </xf>
    <xf numFmtId="0" fontId="22" fillId="7" borderId="0" xfId="0" applyFont="1" applyFill="1" applyAlignment="1">
      <alignment horizontal="left" vertical="center" wrapText="1"/>
    </xf>
    <xf numFmtId="0" fontId="22" fillId="7" borderId="52" xfId="0" applyFont="1" applyFill="1" applyBorder="1" applyAlignment="1">
      <alignment horizontal="left" vertical="center" wrapText="1"/>
    </xf>
    <xf numFmtId="0" fontId="22" fillId="7" borderId="53" xfId="0" applyFont="1" applyFill="1" applyBorder="1" applyAlignment="1">
      <alignment horizontal="left" vertical="center" wrapText="1"/>
    </xf>
    <xf numFmtId="0" fontId="22" fillId="7" borderId="54" xfId="0" applyFont="1" applyFill="1" applyBorder="1" applyAlignment="1">
      <alignment horizontal="left" vertical="center" wrapText="1"/>
    </xf>
    <xf numFmtId="0" fontId="22" fillId="7" borderId="55" xfId="0" applyFont="1" applyFill="1" applyBorder="1" applyAlignment="1">
      <alignment horizontal="left" vertical="center" wrapText="1"/>
    </xf>
    <xf numFmtId="164" fontId="13" fillId="0" borderId="4" xfId="1" applyNumberFormat="1" applyFont="1" applyFill="1" applyBorder="1" applyAlignment="1" applyProtection="1">
      <alignment horizontal="center" vertical="center"/>
      <protection hidden="1"/>
    </xf>
    <xf numFmtId="164" fontId="13" fillId="0" borderId="23" xfId="1" applyNumberFormat="1" applyFont="1" applyFill="1" applyBorder="1" applyAlignment="1" applyProtection="1">
      <alignment horizontal="center" vertical="center"/>
      <protection hidden="1"/>
    </xf>
    <xf numFmtId="0" fontId="13" fillId="0" borderId="17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164" fontId="13" fillId="0" borderId="17" xfId="1" applyNumberFormat="1" applyFont="1" applyFill="1" applyBorder="1" applyAlignment="1" applyProtection="1">
      <alignment horizontal="center" vertical="center"/>
      <protection hidden="1"/>
    </xf>
    <xf numFmtId="164" fontId="13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5" borderId="31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2" fontId="8" fillId="0" borderId="0" xfId="3" applyNumberFormat="1" applyFont="1" applyFill="1" applyBorder="1" applyAlignment="1">
      <alignment horizontal="center"/>
    </xf>
    <xf numFmtId="2" fontId="8" fillId="0" borderId="52" xfId="3" applyNumberFormat="1" applyFont="1" applyFill="1" applyBorder="1" applyAlignment="1">
      <alignment horizontal="center"/>
    </xf>
    <xf numFmtId="0" fontId="37" fillId="5" borderId="37" xfId="0" applyFont="1" applyFill="1" applyBorder="1" applyAlignment="1">
      <alignment horizontal="center" vertical="center"/>
    </xf>
    <xf numFmtId="0" fontId="37" fillId="5" borderId="61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2" fontId="11" fillId="5" borderId="56" xfId="0" applyNumberFormat="1" applyFont="1" applyFill="1" applyBorder="1" applyAlignment="1">
      <alignment horizontal="center"/>
    </xf>
    <xf numFmtId="2" fontId="11" fillId="5" borderId="57" xfId="0" applyNumberFormat="1" applyFont="1" applyFill="1" applyBorder="1" applyAlignment="1">
      <alignment horizontal="center"/>
    </xf>
    <xf numFmtId="2" fontId="11" fillId="5" borderId="58" xfId="0" applyNumberFormat="1" applyFont="1" applyFill="1" applyBorder="1" applyAlignment="1">
      <alignment horizontal="center"/>
    </xf>
    <xf numFmtId="2" fontId="8" fillId="0" borderId="54" xfId="3" applyNumberFormat="1" applyFont="1" applyFill="1" applyBorder="1" applyAlignment="1">
      <alignment horizontal="center"/>
    </xf>
    <xf numFmtId="2" fontId="8" fillId="0" borderId="55" xfId="3" applyNumberFormat="1" applyFont="1" applyFill="1" applyBorder="1" applyAlignment="1">
      <alignment horizontal="center"/>
    </xf>
    <xf numFmtId="0" fontId="11" fillId="5" borderId="56" xfId="0" applyFont="1" applyFill="1" applyBorder="1" applyAlignment="1">
      <alignment horizontal="center"/>
    </xf>
    <xf numFmtId="0" fontId="11" fillId="5" borderId="58" xfId="0" applyFont="1" applyFill="1" applyBorder="1" applyAlignment="1">
      <alignment horizontal="center"/>
    </xf>
    <xf numFmtId="0" fontId="43" fillId="2" borderId="63" xfId="0" applyFont="1" applyFill="1" applyBorder="1" applyAlignment="1">
      <alignment horizontal="center" vertical="center"/>
    </xf>
    <xf numFmtId="0" fontId="43" fillId="2" borderId="64" xfId="0" applyFont="1" applyFill="1" applyBorder="1" applyAlignment="1">
      <alignment horizontal="center" vertical="center"/>
    </xf>
    <xf numFmtId="0" fontId="43" fillId="2" borderId="65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89" fillId="5" borderId="40" xfId="0" applyFont="1" applyFill="1" applyBorder="1" applyAlignment="1">
      <alignment horizontal="center"/>
    </xf>
    <xf numFmtId="0" fontId="89" fillId="5" borderId="41" xfId="0" applyFont="1" applyFill="1" applyBorder="1" applyAlignment="1">
      <alignment horizontal="center"/>
    </xf>
    <xf numFmtId="0" fontId="89" fillId="5" borderId="42" xfId="0" applyFont="1" applyFill="1" applyBorder="1" applyAlignment="1">
      <alignment horizontal="center"/>
    </xf>
    <xf numFmtId="0" fontId="28" fillId="2" borderId="3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67" fillId="0" borderId="18" xfId="2" applyFont="1" applyBorder="1" applyAlignment="1" applyProtection="1">
      <alignment horizontal="center" vertical="center"/>
      <protection hidden="1"/>
    </xf>
    <xf numFmtId="0" fontId="67" fillId="0" borderId="0" xfId="2" applyFont="1" applyAlignment="1" applyProtection="1">
      <alignment horizontal="center" vertical="center"/>
      <protection hidden="1"/>
    </xf>
    <xf numFmtId="0" fontId="67" fillId="0" borderId="26" xfId="2" applyFont="1" applyBorder="1" applyAlignment="1" applyProtection="1">
      <alignment horizontal="center" vertical="center"/>
      <protection hidden="1"/>
    </xf>
    <xf numFmtId="0" fontId="67" fillId="0" borderId="21" xfId="2" applyFont="1" applyBorder="1" applyAlignment="1" applyProtection="1">
      <alignment horizontal="center" vertical="center"/>
      <protection hidden="1"/>
    </xf>
    <xf numFmtId="0" fontId="67" fillId="0" borderId="22" xfId="2" applyFont="1" applyBorder="1" applyAlignment="1" applyProtection="1">
      <alignment horizontal="center" vertical="center"/>
      <protection hidden="1"/>
    </xf>
    <xf numFmtId="0" fontId="67" fillId="0" borderId="23" xfId="2" applyFont="1" applyBorder="1" applyAlignment="1" applyProtection="1">
      <alignment horizontal="center" vertical="center"/>
      <protection hidden="1"/>
    </xf>
    <xf numFmtId="0" fontId="65" fillId="0" borderId="165" xfId="2" applyFont="1" applyBorder="1" applyAlignment="1" applyProtection="1">
      <alignment horizontal="center" vertical="center"/>
      <protection hidden="1"/>
    </xf>
    <xf numFmtId="0" fontId="65" fillId="0" borderId="26" xfId="2" applyFont="1" applyBorder="1" applyAlignment="1" applyProtection="1">
      <alignment horizontal="center" vertical="center"/>
      <protection hidden="1"/>
    </xf>
    <xf numFmtId="6" fontId="0" fillId="0" borderId="26" xfId="2" applyNumberFormat="1" applyFont="1" applyBorder="1" applyAlignment="1">
      <alignment horizontal="center" vertical="center"/>
    </xf>
    <xf numFmtId="2" fontId="115" fillId="0" borderId="31" xfId="0" applyNumberFormat="1" applyFont="1" applyBorder="1" applyAlignment="1" applyProtection="1">
      <alignment horizontal="center" vertical="center"/>
      <protection hidden="1"/>
    </xf>
    <xf numFmtId="2" fontId="115" fillId="0" borderId="3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118" fillId="0" borderId="27" xfId="0" applyFont="1" applyBorder="1" applyAlignment="1">
      <alignment horizontal="center" vertical="center"/>
    </xf>
    <xf numFmtId="0" fontId="118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17" fillId="0" borderId="31" xfId="0" applyFont="1" applyBorder="1" applyAlignment="1" applyProtection="1">
      <alignment horizontal="center" vertical="center"/>
      <protection hidden="1"/>
    </xf>
    <xf numFmtId="0" fontId="117" fillId="0" borderId="33" xfId="0" applyFont="1" applyBorder="1" applyAlignment="1" applyProtection="1">
      <alignment horizontal="center" vertical="center"/>
      <protection hidden="1"/>
    </xf>
    <xf numFmtId="0" fontId="117" fillId="0" borderId="32" xfId="0" applyFont="1" applyBorder="1" applyAlignment="1" applyProtection="1">
      <alignment horizontal="center" vertical="center"/>
      <protection hidden="1"/>
    </xf>
    <xf numFmtId="2" fontId="115" fillId="0" borderId="31" xfId="0" applyNumberFormat="1" applyFont="1" applyBorder="1" applyAlignment="1" applyProtection="1">
      <alignment horizontal="center" vertical="center" wrapText="1"/>
      <protection hidden="1"/>
    </xf>
    <xf numFmtId="2" fontId="115" fillId="0" borderId="32" xfId="0" applyNumberFormat="1" applyFont="1" applyBorder="1" applyAlignment="1" applyProtection="1">
      <alignment horizontal="center" vertical="center" wrapText="1"/>
      <protection hidden="1"/>
    </xf>
    <xf numFmtId="2" fontId="115" fillId="0" borderId="33" xfId="0" applyNumberFormat="1" applyFont="1" applyBorder="1" applyAlignment="1" applyProtection="1">
      <alignment horizontal="center" vertical="center" wrapText="1"/>
      <protection hidden="1"/>
    </xf>
    <xf numFmtId="2" fontId="115" fillId="0" borderId="31" xfId="0" quotePrefix="1" applyNumberFormat="1" applyFont="1" applyBorder="1" applyAlignment="1" applyProtection="1">
      <alignment horizontal="center" vertical="center"/>
      <protection hidden="1"/>
    </xf>
    <xf numFmtId="2" fontId="115" fillId="0" borderId="33" xfId="0" quotePrefix="1" applyNumberFormat="1" applyFont="1" applyBorder="1" applyAlignment="1" applyProtection="1">
      <alignment horizontal="center" vertical="center"/>
      <protection hidden="1"/>
    </xf>
    <xf numFmtId="2" fontId="115" fillId="0" borderId="32" xfId="0" applyNumberFormat="1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4" fontId="69" fillId="0" borderId="26" xfId="2" applyNumberFormat="1" applyFont="1" applyBorder="1" applyAlignment="1" applyProtection="1">
      <alignment horizontal="center" vertical="center"/>
      <protection hidden="1"/>
    </xf>
    <xf numFmtId="0" fontId="124" fillId="0" borderId="177" xfId="0" applyFont="1" applyBorder="1" applyAlignment="1">
      <alignment horizontal="center" vertical="center"/>
    </xf>
    <xf numFmtId="0" fontId="124" fillId="0" borderId="59" xfId="0" applyFont="1" applyBorder="1" applyAlignment="1">
      <alignment horizontal="center" vertical="center"/>
    </xf>
    <xf numFmtId="0" fontId="91" fillId="5" borderId="40" xfId="0" applyFont="1" applyFill="1" applyBorder="1" applyAlignment="1">
      <alignment horizontal="center"/>
    </xf>
    <xf numFmtId="0" fontId="91" fillId="5" borderId="41" xfId="0" applyFont="1" applyFill="1" applyBorder="1" applyAlignment="1">
      <alignment horizontal="center"/>
    </xf>
    <xf numFmtId="0" fontId="91" fillId="5" borderId="42" xfId="0" applyFont="1" applyFill="1" applyBorder="1" applyAlignment="1">
      <alignment horizontal="center"/>
    </xf>
    <xf numFmtId="0" fontId="124" fillId="0" borderId="51" xfId="0" applyFont="1" applyBorder="1" applyAlignment="1">
      <alignment horizontal="center" vertical="center"/>
    </xf>
    <xf numFmtId="0" fontId="17" fillId="0" borderId="17" xfId="2" applyFont="1" applyBorder="1" applyAlignment="1" applyProtection="1">
      <alignment horizontal="center" vertical="center"/>
      <protection hidden="1"/>
    </xf>
    <xf numFmtId="164" fontId="64" fillId="12" borderId="18" xfId="2" applyNumberFormat="1" applyFont="1" applyFill="1" applyBorder="1" applyAlignment="1" applyProtection="1">
      <alignment horizontal="center"/>
      <protection hidden="1"/>
    </xf>
    <xf numFmtId="6" fontId="73" fillId="0" borderId="18" xfId="2" applyNumberFormat="1" applyFont="1" applyBorder="1" applyAlignment="1">
      <alignment horizontal="center" vertical="center"/>
    </xf>
    <xf numFmtId="6" fontId="73" fillId="0" borderId="0" xfId="2" applyNumberFormat="1" applyFont="1" applyAlignment="1">
      <alignment horizontal="center" vertical="center"/>
    </xf>
    <xf numFmtId="6" fontId="73" fillId="0" borderId="26" xfId="2" applyNumberFormat="1" applyFont="1" applyBorder="1" applyAlignment="1">
      <alignment horizontal="center" vertical="center"/>
    </xf>
    <xf numFmtId="164" fontId="136" fillId="21" borderId="56" xfId="2" applyNumberFormat="1" applyFont="1" applyFill="1" applyBorder="1" applyAlignment="1" applyProtection="1">
      <alignment horizontal="center" vertical="center"/>
      <protection hidden="1"/>
    </xf>
    <xf numFmtId="164" fontId="136" fillId="21" borderId="57" xfId="2" applyNumberFormat="1" applyFont="1" applyFill="1" applyBorder="1" applyAlignment="1" applyProtection="1">
      <alignment horizontal="center" vertical="center"/>
      <protection hidden="1"/>
    </xf>
    <xf numFmtId="164" fontId="136" fillId="21" borderId="58" xfId="2" applyNumberFormat="1" applyFont="1" applyFill="1" applyBorder="1" applyAlignment="1" applyProtection="1">
      <alignment horizontal="center" vertical="center"/>
      <protection hidden="1"/>
    </xf>
    <xf numFmtId="164" fontId="136" fillId="21" borderId="50" xfId="2" applyNumberFormat="1" applyFont="1" applyFill="1" applyBorder="1" applyAlignment="1" applyProtection="1">
      <alignment horizontal="center" vertical="center"/>
      <protection hidden="1"/>
    </xf>
    <xf numFmtId="164" fontId="136" fillId="21" borderId="0" xfId="2" applyNumberFormat="1" applyFont="1" applyFill="1" applyAlignment="1" applyProtection="1">
      <alignment horizontal="center" vertical="center"/>
      <protection hidden="1"/>
    </xf>
    <xf numFmtId="164" fontId="136" fillId="21" borderId="52" xfId="2" applyNumberFormat="1" applyFont="1" applyFill="1" applyBorder="1" applyAlignment="1" applyProtection="1">
      <alignment horizontal="center" vertical="center"/>
      <protection hidden="1"/>
    </xf>
    <xf numFmtId="164" fontId="64" fillId="0" borderId="50" xfId="2" applyNumberFormat="1" applyFont="1" applyBorder="1" applyAlignment="1" applyProtection="1">
      <alignment horizontal="center" vertical="center"/>
      <protection hidden="1"/>
    </xf>
    <xf numFmtId="164" fontId="64" fillId="0" borderId="0" xfId="2" applyNumberFormat="1" applyFont="1" applyAlignment="1" applyProtection="1">
      <alignment horizontal="center" vertical="center"/>
      <protection hidden="1"/>
    </xf>
    <xf numFmtId="164" fontId="64" fillId="0" borderId="52" xfId="2" applyNumberFormat="1" applyFont="1" applyBorder="1" applyAlignment="1" applyProtection="1">
      <alignment horizontal="center" vertical="center"/>
      <protection hidden="1"/>
    </xf>
    <xf numFmtId="164" fontId="64" fillId="0" borderId="53" xfId="2" applyNumberFormat="1" applyFont="1" applyBorder="1" applyAlignment="1" applyProtection="1">
      <alignment horizontal="center" vertical="center"/>
      <protection hidden="1"/>
    </xf>
    <xf numFmtId="164" fontId="64" fillId="0" borderId="54" xfId="2" applyNumberFormat="1" applyFont="1" applyBorder="1" applyAlignment="1" applyProtection="1">
      <alignment horizontal="center" vertical="center"/>
      <protection hidden="1"/>
    </xf>
    <xf numFmtId="164" fontId="64" fillId="0" borderId="55" xfId="2" applyNumberFormat="1" applyFont="1" applyBorder="1" applyAlignment="1" applyProtection="1">
      <alignment horizontal="center" vertical="center"/>
      <protection hidden="1"/>
    </xf>
    <xf numFmtId="164" fontId="64" fillId="12" borderId="201" xfId="2" applyNumberFormat="1" applyFont="1" applyFill="1" applyBorder="1" applyAlignment="1" applyProtection="1">
      <alignment horizontal="center" vertical="center"/>
      <protection hidden="1"/>
    </xf>
    <xf numFmtId="0" fontId="65" fillId="0" borderId="18" xfId="2" applyFont="1" applyBorder="1" applyAlignment="1" applyProtection="1">
      <alignment horizontal="center" vertical="center"/>
      <protection hidden="1"/>
    </xf>
    <xf numFmtId="168" fontId="59" fillId="11" borderId="17" xfId="2" applyNumberFormat="1" applyFont="1" applyFill="1" applyBorder="1" applyAlignment="1" applyProtection="1">
      <alignment horizontal="right" vertical="center"/>
      <protection hidden="1"/>
    </xf>
    <xf numFmtId="175" fontId="59" fillId="11" borderId="17" xfId="2" applyNumberFormat="1" applyFont="1" applyFill="1" applyBorder="1" applyAlignment="1" applyProtection="1">
      <alignment horizontal="left" vertical="center"/>
      <protection hidden="1"/>
    </xf>
    <xf numFmtId="0" fontId="97" fillId="11" borderId="18" xfId="2" applyFont="1" applyFill="1" applyBorder="1" applyAlignment="1" applyProtection="1">
      <alignment horizontal="center"/>
      <protection hidden="1"/>
    </xf>
    <xf numFmtId="0" fontId="97" fillId="11" borderId="26" xfId="2" applyFont="1" applyFill="1" applyBorder="1" applyAlignment="1" applyProtection="1">
      <alignment horizontal="center"/>
      <protection hidden="1"/>
    </xf>
    <xf numFmtId="164" fontId="96" fillId="0" borderId="0" xfId="5" applyNumberFormat="1" applyFont="1" applyBorder="1" applyAlignment="1" applyProtection="1">
      <alignment horizontal="center" vertical="center" wrapText="1"/>
      <protection hidden="1"/>
    </xf>
    <xf numFmtId="0" fontId="96" fillId="0" borderId="0" xfId="5" applyFont="1" applyBorder="1" applyAlignment="1" applyProtection="1">
      <alignment horizontal="center" vertical="center" wrapText="1"/>
      <protection hidden="1"/>
    </xf>
    <xf numFmtId="0" fontId="96" fillId="0" borderId="0" xfId="5" applyFont="1" applyBorder="1" applyAlignment="1">
      <alignment vertical="center" wrapText="1"/>
    </xf>
    <xf numFmtId="0" fontId="96" fillId="0" borderId="0" xfId="5" applyFont="1" applyBorder="1" applyAlignment="1">
      <alignment vertical="center"/>
    </xf>
    <xf numFmtId="166" fontId="22" fillId="0" borderId="50" xfId="1" applyNumberFormat="1" applyFont="1" applyFill="1" applyBorder="1" applyAlignment="1">
      <alignment horizontal="left"/>
    </xf>
    <xf numFmtId="166" fontId="22" fillId="0" borderId="0" xfId="1" applyNumberFormat="1" applyFont="1" applyFill="1" applyBorder="1" applyAlignment="1">
      <alignment horizontal="left"/>
    </xf>
    <xf numFmtId="166" fontId="22" fillId="0" borderId="52" xfId="1" applyNumberFormat="1" applyFont="1" applyFill="1" applyBorder="1" applyAlignment="1">
      <alignment horizontal="left"/>
    </xf>
    <xf numFmtId="0" fontId="22" fillId="0" borderId="5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53" xfId="0" applyFont="1" applyBorder="1" applyAlignment="1">
      <alignment horizontal="left" vertical="center" wrapText="1"/>
    </xf>
    <xf numFmtId="0" fontId="22" fillId="0" borderId="54" xfId="0" applyFont="1" applyBorder="1" applyAlignment="1">
      <alignment horizontal="left" vertical="center" wrapText="1"/>
    </xf>
    <xf numFmtId="0" fontId="22" fillId="0" borderId="55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8" fillId="10" borderId="0" xfId="0" applyFont="1" applyFill="1" applyAlignment="1">
      <alignment horizontal="center" vertical="top"/>
    </xf>
    <xf numFmtId="0" fontId="0" fillId="13" borderId="27" xfId="0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0" borderId="0" xfId="0" applyAlignment="1">
      <alignment horizontal="center"/>
    </xf>
  </cellXfs>
  <cellStyles count="13">
    <cellStyle name="Calculation" xfId="8" builtinId="22"/>
    <cellStyle name="Comma" xfId="3" builtinId="3"/>
    <cellStyle name="Hyperlink" xfId="4" builtinId="8"/>
    <cellStyle name="Hyperlink 3" xfId="5" xr:uid="{4814874C-CFA6-4D6F-B2FF-92E61E62E4D0}"/>
    <cellStyle name="Input" xfId="6" builtinId="20"/>
    <cellStyle name="Normal" xfId="0" builtinId="0"/>
    <cellStyle name="Normal 17 2 3 2 3 3 3 3" xfId="11" xr:uid="{573860FA-9FC5-4753-B5E9-A0EB989F6189}"/>
    <cellStyle name="Normal 2" xfId="9" xr:uid="{3A36B968-7C35-4CB7-8CFC-A5040EF4A2DC}"/>
    <cellStyle name="Normal 29 2 2 3" xfId="12" xr:uid="{B482C88D-D23F-4A99-8588-5B754437E2C7}"/>
    <cellStyle name="Normal 5" xfId="2" xr:uid="{577FBDFA-4F1C-475F-B06E-8B8DC59C56C4}"/>
    <cellStyle name="Output" xfId="7" builtinId="21"/>
    <cellStyle name="Percent" xfId="1" builtinId="5"/>
    <cellStyle name="Percent 2" xfId="10" xr:uid="{A29EF5D3-33D7-448C-9E7B-9896CF521DD3}"/>
  </cellStyles>
  <dxfs count="36">
    <dxf>
      <font>
        <color rgb="FF006100"/>
      </font>
      <fill>
        <patternFill>
          <bgColor rgb="FFC6EFCE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holesale.thelender.com/noni/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holesale.thelender.com/noni/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holesale.thelender.com/noni/" TargetMode="Externa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holesale.thelender.com/noni/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holesale.thelender.com/noni/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14</xdr:col>
      <xdr:colOff>8713</xdr:colOff>
      <xdr:row>5</xdr:row>
      <xdr:rowOff>47538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04775"/>
          <a:ext cx="6504763" cy="6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58</xdr:row>
      <xdr:rowOff>9525</xdr:rowOff>
    </xdr:from>
    <xdr:to>
      <xdr:col>14</xdr:col>
      <xdr:colOff>133350</xdr:colOff>
      <xdr:row>71</xdr:row>
      <xdr:rowOff>19802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7334250"/>
          <a:ext cx="6619875" cy="268680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14</xdr:col>
      <xdr:colOff>8713</xdr:colOff>
      <xdr:row>5</xdr:row>
      <xdr:rowOff>47538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04775"/>
          <a:ext cx="6504763" cy="6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58</xdr:row>
      <xdr:rowOff>9525</xdr:rowOff>
    </xdr:from>
    <xdr:to>
      <xdr:col>14</xdr:col>
      <xdr:colOff>123825</xdr:colOff>
      <xdr:row>71</xdr:row>
      <xdr:rowOff>19802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7334250"/>
          <a:ext cx="6629400" cy="268680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152400</xdr:rowOff>
    </xdr:from>
    <xdr:to>
      <xdr:col>5</xdr:col>
      <xdr:colOff>28575</xdr:colOff>
      <xdr:row>4</xdr:row>
      <xdr:rowOff>175546</xdr:rowOff>
    </xdr:to>
    <xdr:pic>
      <xdr:nvPicPr>
        <xdr:cNvPr id="2" name="Picture 1" descr="cid:image001.png@01D3D647.A446509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42900"/>
          <a:ext cx="2009775" cy="747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152400</xdr:rowOff>
    </xdr:from>
    <xdr:to>
      <xdr:col>4</xdr:col>
      <xdr:colOff>28575</xdr:colOff>
      <xdr:row>4</xdr:row>
      <xdr:rowOff>175546</xdr:rowOff>
    </xdr:to>
    <xdr:pic>
      <xdr:nvPicPr>
        <xdr:cNvPr id="2" name="Picture 1" descr="cid:image001.png@01D3D647.A4465090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42900"/>
          <a:ext cx="1685925" cy="59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152400</xdr:rowOff>
    </xdr:from>
    <xdr:to>
      <xdr:col>4</xdr:col>
      <xdr:colOff>95250</xdr:colOff>
      <xdr:row>4</xdr:row>
      <xdr:rowOff>200330</xdr:rowOff>
    </xdr:to>
    <xdr:pic>
      <xdr:nvPicPr>
        <xdr:cNvPr id="2" name="Picture 1" descr="cid:image001.png@01D3D647.A4465090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42900"/>
          <a:ext cx="1752600" cy="609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14</xdr:col>
      <xdr:colOff>8713</xdr:colOff>
      <xdr:row>5</xdr:row>
      <xdr:rowOff>47538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04775"/>
          <a:ext cx="6504763" cy="6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58</xdr:row>
      <xdr:rowOff>9525</xdr:rowOff>
    </xdr:from>
    <xdr:to>
      <xdr:col>14</xdr:col>
      <xdr:colOff>123825</xdr:colOff>
      <xdr:row>71</xdr:row>
      <xdr:rowOff>19802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7334250"/>
          <a:ext cx="6629400" cy="268680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38101</xdr:rowOff>
    </xdr:from>
    <xdr:ext cx="1647825" cy="493606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38126"/>
          <a:ext cx="1647825" cy="493606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14</xdr:col>
      <xdr:colOff>8713</xdr:colOff>
      <xdr:row>5</xdr:row>
      <xdr:rowOff>47538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04775"/>
          <a:ext cx="6495238" cy="695238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49</xdr:row>
      <xdr:rowOff>38100</xdr:rowOff>
    </xdr:from>
    <xdr:to>
      <xdr:col>13</xdr:col>
      <xdr:colOff>456440</xdr:colOff>
      <xdr:row>62</xdr:row>
      <xdr:rowOff>47406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" y="6248400"/>
          <a:ext cx="6076190" cy="17523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1</xdr:row>
      <xdr:rowOff>85725</xdr:rowOff>
    </xdr:from>
    <xdr:ext cx="1807930" cy="54156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85750"/>
          <a:ext cx="1807930" cy="54156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1</xdr:row>
      <xdr:rowOff>85725</xdr:rowOff>
    </xdr:from>
    <xdr:ext cx="1807930" cy="54156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85750"/>
          <a:ext cx="1807930" cy="54156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1</xdr:row>
      <xdr:rowOff>85725</xdr:rowOff>
    </xdr:from>
    <xdr:ext cx="1807930" cy="54156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85750"/>
          <a:ext cx="1807930" cy="54156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14</xdr:col>
      <xdr:colOff>8713</xdr:colOff>
      <xdr:row>5</xdr:row>
      <xdr:rowOff>47538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04775"/>
          <a:ext cx="6504763" cy="6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58</xdr:row>
      <xdr:rowOff>9525</xdr:rowOff>
    </xdr:from>
    <xdr:to>
      <xdr:col>14</xdr:col>
      <xdr:colOff>133350</xdr:colOff>
      <xdr:row>71</xdr:row>
      <xdr:rowOff>19802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7334250"/>
          <a:ext cx="6619875" cy="26868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54431</xdr:colOff>
      <xdr:row>1</xdr:row>
      <xdr:rowOff>138792</xdr:rowOff>
    </xdr:from>
    <xdr:ext cx="1807930" cy="54156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1" y="205467"/>
          <a:ext cx="1807930" cy="54156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14</xdr:col>
      <xdr:colOff>8713</xdr:colOff>
      <xdr:row>5</xdr:row>
      <xdr:rowOff>47538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04775"/>
          <a:ext cx="6495238" cy="6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58</xdr:row>
      <xdr:rowOff>9525</xdr:rowOff>
    </xdr:from>
    <xdr:to>
      <xdr:col>14</xdr:col>
      <xdr:colOff>123825</xdr:colOff>
      <xdr:row>71</xdr:row>
      <xdr:rowOff>19802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7334250"/>
          <a:ext cx="6619875" cy="268680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152400</xdr:rowOff>
    </xdr:from>
    <xdr:to>
      <xdr:col>6</xdr:col>
      <xdr:colOff>95250</xdr:colOff>
      <xdr:row>4</xdr:row>
      <xdr:rowOff>200330</xdr:rowOff>
    </xdr:to>
    <xdr:pic>
      <xdr:nvPicPr>
        <xdr:cNvPr id="2" name="Picture 1" descr="cid:image001.png@01D3D647.A446509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42900"/>
          <a:ext cx="2762250" cy="771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1</xdr:row>
      <xdr:rowOff>152400</xdr:rowOff>
    </xdr:from>
    <xdr:to>
      <xdr:col>6</xdr:col>
      <xdr:colOff>95250</xdr:colOff>
      <xdr:row>4</xdr:row>
      <xdr:rowOff>200330</xdr:rowOff>
    </xdr:to>
    <xdr:pic>
      <xdr:nvPicPr>
        <xdr:cNvPr id="3" name="Picture 2" descr="cid:image001.png@01D3D647.A4465090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42900"/>
          <a:ext cx="2762250" cy="771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152400</xdr:rowOff>
    </xdr:from>
    <xdr:to>
      <xdr:col>6</xdr:col>
      <xdr:colOff>95250</xdr:colOff>
      <xdr:row>4</xdr:row>
      <xdr:rowOff>200330</xdr:rowOff>
    </xdr:to>
    <xdr:pic>
      <xdr:nvPicPr>
        <xdr:cNvPr id="2" name="Picture 1" descr="cid:image001.png@01D3D647.A446509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42900"/>
          <a:ext cx="2686050" cy="771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152400</xdr:rowOff>
    </xdr:from>
    <xdr:to>
      <xdr:col>6</xdr:col>
      <xdr:colOff>95250</xdr:colOff>
      <xdr:row>4</xdr:row>
      <xdr:rowOff>200330</xdr:rowOff>
    </xdr:to>
    <xdr:pic>
      <xdr:nvPicPr>
        <xdr:cNvPr id="2" name="Picture 1" descr="cid:image001.png@01D3D647.A446509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42900"/>
          <a:ext cx="2762250" cy="771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econdary\Pricing\Rates_Verus_Strategic.xlsx" TargetMode="External"/><Relationship Id="rId1" Type="http://schemas.openxmlformats.org/officeDocument/2006/relationships/externalLinkPath" Target="/Secondary/Pricing/Rates_Verus_Strategic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econdary\Pricing\Rates_Vista.xlsx" TargetMode="External"/><Relationship Id="rId1" Type="http://schemas.openxmlformats.org/officeDocument/2006/relationships/externalLinkPath" Target="/Secondary/Pricing/Rates_V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me Plus"/>
      <sheetName val="Prime"/>
      <sheetName val="Credit"/>
      <sheetName val="DSCR"/>
      <sheetName val="DSCR CC"/>
      <sheetName val="DSCR Multi"/>
      <sheetName val="FN"/>
      <sheetName val="CES"/>
      <sheetName val="CES Price Matrix"/>
      <sheetName val="HELOC"/>
      <sheetName val="Price Calculator"/>
      <sheetName val="Pricer Lookup"/>
      <sheetName val="Price Matrix"/>
      <sheetName val="Product Matrix"/>
      <sheetName val="Base Pricing"/>
      <sheetName val="Price Stack"/>
      <sheetName val="Rates_Verus_Strategic"/>
    </sheetNames>
    <sheetDataSet>
      <sheetData sheetId="0">
        <row r="8">
          <cell r="A8">
            <v>6.625</v>
          </cell>
        </row>
      </sheetData>
      <sheetData sheetId="1">
        <row r="8">
          <cell r="A8">
            <v>6.625</v>
          </cell>
        </row>
        <row r="9">
          <cell r="A9">
            <v>6.75</v>
          </cell>
        </row>
        <row r="10">
          <cell r="A10">
            <v>6.875</v>
          </cell>
        </row>
        <row r="11">
          <cell r="A11">
            <v>7</v>
          </cell>
        </row>
        <row r="12">
          <cell r="A12">
            <v>7.125</v>
          </cell>
        </row>
        <row r="13">
          <cell r="A13">
            <v>7.25</v>
          </cell>
        </row>
        <row r="14">
          <cell r="A14">
            <v>7.375</v>
          </cell>
        </row>
        <row r="15">
          <cell r="A15">
            <v>7.5</v>
          </cell>
        </row>
        <row r="16">
          <cell r="A16">
            <v>7.625</v>
          </cell>
        </row>
        <row r="17">
          <cell r="A17">
            <v>7.75</v>
          </cell>
        </row>
        <row r="18">
          <cell r="A18">
            <v>7.875</v>
          </cell>
        </row>
        <row r="19">
          <cell r="A19">
            <v>8</v>
          </cell>
        </row>
        <row r="20">
          <cell r="A20">
            <v>8.125</v>
          </cell>
        </row>
        <row r="21">
          <cell r="A21">
            <v>8.25</v>
          </cell>
        </row>
        <row r="22">
          <cell r="A22">
            <v>8.375</v>
          </cell>
        </row>
        <row r="23">
          <cell r="A23">
            <v>8.5</v>
          </cell>
        </row>
        <row r="24">
          <cell r="A24">
            <v>8.625</v>
          </cell>
        </row>
        <row r="25">
          <cell r="A25">
            <v>8.75</v>
          </cell>
        </row>
        <row r="26">
          <cell r="A26">
            <v>8.875</v>
          </cell>
        </row>
        <row r="27">
          <cell r="A27">
            <v>9</v>
          </cell>
        </row>
        <row r="28">
          <cell r="A28">
            <v>9.125</v>
          </cell>
        </row>
        <row r="29">
          <cell r="A29">
            <v>9.25</v>
          </cell>
        </row>
        <row r="30">
          <cell r="A30">
            <v>9.375</v>
          </cell>
        </row>
        <row r="31">
          <cell r="A31">
            <v>9.5</v>
          </cell>
        </row>
        <row r="32">
          <cell r="A32">
            <v>9.625</v>
          </cell>
        </row>
        <row r="33">
          <cell r="A33">
            <v>9.75</v>
          </cell>
        </row>
      </sheetData>
      <sheetData sheetId="2">
        <row r="8">
          <cell r="A8">
            <v>6.875</v>
          </cell>
        </row>
        <row r="9">
          <cell r="A9">
            <v>7</v>
          </cell>
        </row>
        <row r="10">
          <cell r="A10">
            <v>7.125</v>
          </cell>
        </row>
        <row r="11">
          <cell r="A11">
            <v>7.25</v>
          </cell>
        </row>
        <row r="12">
          <cell r="A12">
            <v>7.375</v>
          </cell>
        </row>
        <row r="13">
          <cell r="A13">
            <v>7.5</v>
          </cell>
        </row>
        <row r="14">
          <cell r="A14">
            <v>7.625</v>
          </cell>
        </row>
        <row r="15">
          <cell r="A15">
            <v>7.75</v>
          </cell>
        </row>
        <row r="16">
          <cell r="A16">
            <v>7.875</v>
          </cell>
        </row>
        <row r="17">
          <cell r="A17">
            <v>8</v>
          </cell>
        </row>
        <row r="18">
          <cell r="A18">
            <v>8.125</v>
          </cell>
        </row>
        <row r="19">
          <cell r="A19">
            <v>8.25</v>
          </cell>
        </row>
        <row r="20">
          <cell r="A20">
            <v>8.375</v>
          </cell>
        </row>
        <row r="21">
          <cell r="A21">
            <v>8.5</v>
          </cell>
        </row>
        <row r="22">
          <cell r="A22">
            <v>8.625</v>
          </cell>
        </row>
        <row r="23">
          <cell r="A23">
            <v>8.75</v>
          </cell>
        </row>
        <row r="24">
          <cell r="A24">
            <v>8.875</v>
          </cell>
        </row>
        <row r="25">
          <cell r="A25">
            <v>9</v>
          </cell>
        </row>
        <row r="26">
          <cell r="A26">
            <v>9.125</v>
          </cell>
        </row>
        <row r="27">
          <cell r="A27">
            <v>9.25</v>
          </cell>
        </row>
        <row r="28">
          <cell r="A28">
            <v>9.375</v>
          </cell>
        </row>
        <row r="29">
          <cell r="A29">
            <v>9.5</v>
          </cell>
        </row>
        <row r="30">
          <cell r="A30">
            <v>9.625</v>
          </cell>
        </row>
        <row r="31">
          <cell r="A31">
            <v>9.75</v>
          </cell>
        </row>
        <row r="32">
          <cell r="A32">
            <v>9.875</v>
          </cell>
        </row>
        <row r="33">
          <cell r="A33">
            <v>10</v>
          </cell>
        </row>
      </sheetData>
      <sheetData sheetId="3">
        <row r="8">
          <cell r="A8">
            <v>7.125</v>
          </cell>
          <cell r="B8">
            <v>98.35</v>
          </cell>
          <cell r="C8">
            <v>98.3</v>
          </cell>
          <cell r="D8">
            <v>98.2</v>
          </cell>
          <cell r="E8">
            <v>98.35</v>
          </cell>
          <cell r="F8">
            <v>98.2</v>
          </cell>
        </row>
        <row r="9">
          <cell r="A9">
            <v>7.25</v>
          </cell>
          <cell r="B9">
            <v>99.1</v>
          </cell>
          <cell r="C9">
            <v>99.05</v>
          </cell>
          <cell r="D9">
            <v>98.95</v>
          </cell>
          <cell r="E9">
            <v>99.1</v>
          </cell>
          <cell r="F9">
            <v>98.95</v>
          </cell>
        </row>
        <row r="10">
          <cell r="A10">
            <v>7.375</v>
          </cell>
          <cell r="B10">
            <v>99.85</v>
          </cell>
          <cell r="C10">
            <v>99.8</v>
          </cell>
          <cell r="D10">
            <v>99.7</v>
          </cell>
          <cell r="E10">
            <v>99.85</v>
          </cell>
          <cell r="F10">
            <v>99.7</v>
          </cell>
        </row>
        <row r="11">
          <cell r="A11">
            <v>7.5</v>
          </cell>
          <cell r="B11">
            <v>100.47499999999999</v>
          </cell>
          <cell r="C11">
            <v>100.425</v>
          </cell>
          <cell r="D11">
            <v>100.325</v>
          </cell>
          <cell r="E11">
            <v>100.47499999999999</v>
          </cell>
          <cell r="F11">
            <v>100.325</v>
          </cell>
        </row>
        <row r="12">
          <cell r="A12">
            <v>7.625</v>
          </cell>
          <cell r="B12">
            <v>101.1</v>
          </cell>
          <cell r="C12">
            <v>101.05</v>
          </cell>
          <cell r="D12">
            <v>100.95</v>
          </cell>
          <cell r="E12">
            <v>101.1</v>
          </cell>
          <cell r="F12">
            <v>100.95</v>
          </cell>
        </row>
        <row r="13">
          <cell r="A13">
            <v>7.75</v>
          </cell>
          <cell r="B13">
            <v>101.72499999999999</v>
          </cell>
          <cell r="C13">
            <v>101.675</v>
          </cell>
          <cell r="D13">
            <v>101.575</v>
          </cell>
          <cell r="E13">
            <v>101.72499999999999</v>
          </cell>
          <cell r="F13">
            <v>101.575</v>
          </cell>
        </row>
        <row r="14">
          <cell r="A14">
            <v>7.875</v>
          </cell>
          <cell r="B14">
            <v>102.163</v>
          </cell>
          <cell r="C14">
            <v>102.113</v>
          </cell>
          <cell r="D14">
            <v>102.01300000000001</v>
          </cell>
          <cell r="E14">
            <v>102.163</v>
          </cell>
          <cell r="F14">
            <v>102.01300000000001</v>
          </cell>
        </row>
        <row r="15">
          <cell r="A15">
            <v>8</v>
          </cell>
          <cell r="B15">
            <v>102.6</v>
          </cell>
          <cell r="C15">
            <v>102.55</v>
          </cell>
          <cell r="D15">
            <v>102.45</v>
          </cell>
          <cell r="E15">
            <v>102.6</v>
          </cell>
          <cell r="F15">
            <v>102.45</v>
          </cell>
        </row>
        <row r="16">
          <cell r="A16">
            <v>8.125</v>
          </cell>
          <cell r="B16">
            <v>103.038</v>
          </cell>
          <cell r="C16">
            <v>102.988</v>
          </cell>
          <cell r="D16">
            <v>102.88800000000001</v>
          </cell>
          <cell r="E16">
            <v>103.038</v>
          </cell>
          <cell r="F16">
            <v>102.88800000000001</v>
          </cell>
        </row>
        <row r="17">
          <cell r="A17">
            <v>8.25</v>
          </cell>
          <cell r="B17">
            <v>103.47499999999999</v>
          </cell>
          <cell r="C17">
            <v>103.425</v>
          </cell>
          <cell r="D17">
            <v>103.325</v>
          </cell>
          <cell r="E17">
            <v>103.47499999999999</v>
          </cell>
          <cell r="F17">
            <v>103.325</v>
          </cell>
        </row>
        <row r="18">
          <cell r="A18">
            <v>8.375</v>
          </cell>
          <cell r="B18">
            <v>103.85</v>
          </cell>
          <cell r="C18">
            <v>103.8</v>
          </cell>
          <cell r="D18">
            <v>103.7</v>
          </cell>
          <cell r="E18">
            <v>103.85</v>
          </cell>
          <cell r="F18">
            <v>103.7</v>
          </cell>
        </row>
        <row r="19">
          <cell r="A19">
            <v>8.5</v>
          </cell>
          <cell r="B19">
            <v>104.22499999999999</v>
          </cell>
          <cell r="C19">
            <v>104.175</v>
          </cell>
          <cell r="D19">
            <v>104.075</v>
          </cell>
          <cell r="E19">
            <v>104.22499999999999</v>
          </cell>
          <cell r="F19">
            <v>104.075</v>
          </cell>
          <cell r="K19">
            <v>106</v>
          </cell>
        </row>
        <row r="20">
          <cell r="A20">
            <v>8.625</v>
          </cell>
          <cell r="B20">
            <v>104.6</v>
          </cell>
          <cell r="C20">
            <v>104.55</v>
          </cell>
          <cell r="D20">
            <v>104.45</v>
          </cell>
          <cell r="E20">
            <v>104.6</v>
          </cell>
          <cell r="F20">
            <v>104.45</v>
          </cell>
          <cell r="K20">
            <v>105.5</v>
          </cell>
        </row>
        <row r="21">
          <cell r="A21">
            <v>8.75</v>
          </cell>
          <cell r="B21">
            <v>104.97499999999999</v>
          </cell>
          <cell r="C21">
            <v>104.925</v>
          </cell>
          <cell r="D21">
            <v>104.825</v>
          </cell>
          <cell r="E21">
            <v>104.97499999999999</v>
          </cell>
          <cell r="F21">
            <v>104.825</v>
          </cell>
          <cell r="K21">
            <v>105</v>
          </cell>
        </row>
        <row r="22">
          <cell r="A22">
            <v>8.875</v>
          </cell>
          <cell r="B22">
            <v>105.35</v>
          </cell>
          <cell r="C22">
            <v>105.3</v>
          </cell>
          <cell r="D22">
            <v>105.2</v>
          </cell>
          <cell r="E22">
            <v>105.35</v>
          </cell>
          <cell r="F22">
            <v>105.2</v>
          </cell>
          <cell r="K22">
            <v>104.5</v>
          </cell>
        </row>
        <row r="23">
          <cell r="A23">
            <v>9</v>
          </cell>
          <cell r="B23">
            <v>105.72499999999999</v>
          </cell>
          <cell r="C23">
            <v>105.675</v>
          </cell>
          <cell r="D23">
            <v>105.575</v>
          </cell>
          <cell r="E23">
            <v>105.72499999999999</v>
          </cell>
          <cell r="F23">
            <v>105.575</v>
          </cell>
          <cell r="K23">
            <v>102.5</v>
          </cell>
        </row>
        <row r="24">
          <cell r="A24">
            <v>9.125</v>
          </cell>
          <cell r="B24">
            <v>106.1</v>
          </cell>
          <cell r="C24">
            <v>106.05</v>
          </cell>
          <cell r="D24">
            <v>105.95</v>
          </cell>
          <cell r="E24">
            <v>106.1</v>
          </cell>
          <cell r="F24">
            <v>105.95</v>
          </cell>
          <cell r="K24">
            <v>101</v>
          </cell>
        </row>
        <row r="25">
          <cell r="A25">
            <v>9.25</v>
          </cell>
          <cell r="B25">
            <v>106.47499999999999</v>
          </cell>
          <cell r="C25">
            <v>106.425</v>
          </cell>
          <cell r="D25">
            <v>106.325</v>
          </cell>
          <cell r="E25">
            <v>106.47499999999999</v>
          </cell>
          <cell r="F25">
            <v>106.325</v>
          </cell>
        </row>
        <row r="26">
          <cell r="A26">
            <v>9.375</v>
          </cell>
          <cell r="B26">
            <v>106.85</v>
          </cell>
          <cell r="C26">
            <v>106.8</v>
          </cell>
          <cell r="D26">
            <v>106.7</v>
          </cell>
          <cell r="E26">
            <v>106.85</v>
          </cell>
          <cell r="F26">
            <v>106.7</v>
          </cell>
        </row>
        <row r="27">
          <cell r="A27">
            <v>9.5</v>
          </cell>
          <cell r="B27">
            <v>107.22499999999999</v>
          </cell>
          <cell r="C27">
            <v>107.175</v>
          </cell>
          <cell r="D27">
            <v>107.075</v>
          </cell>
          <cell r="E27">
            <v>107.22499999999999</v>
          </cell>
          <cell r="F27">
            <v>107.075</v>
          </cell>
        </row>
        <row r="28">
          <cell r="A28">
            <v>9.625</v>
          </cell>
          <cell r="B28">
            <v>107.6</v>
          </cell>
          <cell r="C28">
            <v>107.55</v>
          </cell>
          <cell r="D28">
            <v>107.45</v>
          </cell>
          <cell r="E28">
            <v>107.6</v>
          </cell>
          <cell r="F28">
            <v>107.45</v>
          </cell>
        </row>
        <row r="29">
          <cell r="A29">
            <v>9.75</v>
          </cell>
          <cell r="B29">
            <v>107.85</v>
          </cell>
          <cell r="C29">
            <v>107.8</v>
          </cell>
          <cell r="D29">
            <v>107.7</v>
          </cell>
          <cell r="E29">
            <v>107.85</v>
          </cell>
          <cell r="F29">
            <v>107.7</v>
          </cell>
        </row>
        <row r="30">
          <cell r="A30">
            <v>9.875</v>
          </cell>
          <cell r="B30">
            <v>108.1</v>
          </cell>
          <cell r="C30">
            <v>108.05</v>
          </cell>
          <cell r="D30">
            <v>107.95</v>
          </cell>
          <cell r="E30">
            <v>108.1</v>
          </cell>
          <cell r="F30">
            <v>107.95</v>
          </cell>
        </row>
        <row r="31">
          <cell r="A31">
            <v>10</v>
          </cell>
          <cell r="B31">
            <v>108.35</v>
          </cell>
          <cell r="C31">
            <v>108.3</v>
          </cell>
          <cell r="D31">
            <v>108.2</v>
          </cell>
          <cell r="E31">
            <v>108.35</v>
          </cell>
          <cell r="F31">
            <v>108.2</v>
          </cell>
        </row>
        <row r="32">
          <cell r="A32">
            <v>10.125</v>
          </cell>
          <cell r="B32">
            <v>108.6</v>
          </cell>
          <cell r="C32">
            <v>108.55</v>
          </cell>
          <cell r="D32">
            <v>108.45</v>
          </cell>
          <cell r="E32">
            <v>108.6</v>
          </cell>
          <cell r="F32">
            <v>108.45</v>
          </cell>
        </row>
        <row r="33">
          <cell r="A33">
            <v>10.25</v>
          </cell>
          <cell r="B33">
            <v>108.85</v>
          </cell>
          <cell r="C33">
            <v>108.8</v>
          </cell>
          <cell r="D33">
            <v>108.7</v>
          </cell>
          <cell r="E33">
            <v>108.85</v>
          </cell>
          <cell r="F33">
            <v>108.7</v>
          </cell>
        </row>
        <row r="34">
          <cell r="A34">
            <v>10.375</v>
          </cell>
          <cell r="B34">
            <v>109.1</v>
          </cell>
          <cell r="C34">
            <v>109.05</v>
          </cell>
          <cell r="D34">
            <v>108.95</v>
          </cell>
          <cell r="E34">
            <v>109.1</v>
          </cell>
          <cell r="F34">
            <v>108.95</v>
          </cell>
        </row>
        <row r="35">
          <cell r="A35">
            <v>10.5</v>
          </cell>
          <cell r="B35">
            <v>109.35</v>
          </cell>
          <cell r="C35">
            <v>109.3</v>
          </cell>
          <cell r="D35">
            <v>109.2</v>
          </cell>
          <cell r="E35">
            <v>109.35</v>
          </cell>
          <cell r="F35">
            <v>109.2</v>
          </cell>
        </row>
        <row r="36">
          <cell r="A36">
            <v>10.625</v>
          </cell>
          <cell r="B36">
            <v>109.6</v>
          </cell>
          <cell r="C36">
            <v>109.55</v>
          </cell>
          <cell r="D36">
            <v>109.45</v>
          </cell>
          <cell r="E36">
            <v>109.6</v>
          </cell>
          <cell r="F36">
            <v>109.45</v>
          </cell>
        </row>
      </sheetData>
      <sheetData sheetId="4">
        <row r="8">
          <cell r="A8">
            <v>7.125</v>
          </cell>
          <cell r="C8">
            <v>98.3</v>
          </cell>
          <cell r="D8">
            <v>98.2</v>
          </cell>
          <cell r="F8">
            <v>98.2</v>
          </cell>
        </row>
        <row r="9">
          <cell r="A9">
            <v>7.25</v>
          </cell>
          <cell r="C9">
            <v>99.05</v>
          </cell>
          <cell r="D9">
            <v>98.95</v>
          </cell>
          <cell r="F9">
            <v>98.95</v>
          </cell>
        </row>
        <row r="10">
          <cell r="A10">
            <v>7.375</v>
          </cell>
          <cell r="C10">
            <v>99.8</v>
          </cell>
          <cell r="D10">
            <v>99.7</v>
          </cell>
          <cell r="F10">
            <v>99.7</v>
          </cell>
        </row>
        <row r="11">
          <cell r="A11">
            <v>7.5</v>
          </cell>
          <cell r="C11">
            <v>100.425</v>
          </cell>
          <cell r="D11">
            <v>100.325</v>
          </cell>
          <cell r="F11">
            <v>100.325</v>
          </cell>
        </row>
        <row r="12">
          <cell r="A12">
            <v>7.625</v>
          </cell>
          <cell r="C12">
            <v>101.05</v>
          </cell>
          <cell r="D12">
            <v>100.95</v>
          </cell>
          <cell r="F12">
            <v>100.95</v>
          </cell>
        </row>
        <row r="13">
          <cell r="A13">
            <v>7.75</v>
          </cell>
          <cell r="C13">
            <v>101.675</v>
          </cell>
          <cell r="D13">
            <v>101.575</v>
          </cell>
          <cell r="F13">
            <v>101.575</v>
          </cell>
        </row>
        <row r="14">
          <cell r="A14">
            <v>7.875</v>
          </cell>
          <cell r="C14">
            <v>102.113</v>
          </cell>
          <cell r="D14">
            <v>102.01300000000001</v>
          </cell>
          <cell r="F14">
            <v>102.01300000000001</v>
          </cell>
        </row>
        <row r="15">
          <cell r="A15">
            <v>8</v>
          </cell>
          <cell r="C15">
            <v>102.55</v>
          </cell>
          <cell r="D15">
            <v>102.45</v>
          </cell>
          <cell r="F15">
            <v>102.45</v>
          </cell>
        </row>
        <row r="16">
          <cell r="A16">
            <v>8.125</v>
          </cell>
          <cell r="C16">
            <v>102.988</v>
          </cell>
          <cell r="D16">
            <v>102.88800000000001</v>
          </cell>
          <cell r="F16">
            <v>102.88800000000001</v>
          </cell>
        </row>
        <row r="17">
          <cell r="A17">
            <v>8.25</v>
          </cell>
          <cell r="C17">
            <v>103.425</v>
          </cell>
          <cell r="D17">
            <v>103.325</v>
          </cell>
          <cell r="F17">
            <v>103.325</v>
          </cell>
        </row>
        <row r="18">
          <cell r="A18">
            <v>8.375</v>
          </cell>
          <cell r="C18">
            <v>103.8</v>
          </cell>
          <cell r="D18">
            <v>103.7</v>
          </cell>
          <cell r="F18">
            <v>103.7</v>
          </cell>
        </row>
        <row r="19">
          <cell r="A19">
            <v>8.5</v>
          </cell>
          <cell r="C19">
            <v>104.175</v>
          </cell>
          <cell r="D19">
            <v>104.075</v>
          </cell>
          <cell r="F19">
            <v>104.075</v>
          </cell>
        </row>
        <row r="20">
          <cell r="A20">
            <v>8.625</v>
          </cell>
          <cell r="C20">
            <v>104.55</v>
          </cell>
          <cell r="D20">
            <v>104.45</v>
          </cell>
          <cell r="F20">
            <v>104.45</v>
          </cell>
        </row>
        <row r="21">
          <cell r="A21">
            <v>8.75</v>
          </cell>
          <cell r="C21">
            <v>104.925</v>
          </cell>
          <cell r="D21">
            <v>104.825</v>
          </cell>
          <cell r="F21">
            <v>104.825</v>
          </cell>
        </row>
        <row r="22">
          <cell r="A22">
            <v>8.875</v>
          </cell>
          <cell r="C22">
            <v>105.3</v>
          </cell>
          <cell r="D22">
            <v>105.2</v>
          </cell>
          <cell r="F22">
            <v>105.2</v>
          </cell>
        </row>
        <row r="23">
          <cell r="A23">
            <v>9</v>
          </cell>
          <cell r="C23">
            <v>105.675</v>
          </cell>
          <cell r="D23">
            <v>105.575</v>
          </cell>
          <cell r="F23">
            <v>105.575</v>
          </cell>
        </row>
        <row r="24">
          <cell r="A24">
            <v>9.125</v>
          </cell>
          <cell r="C24">
            <v>106.05</v>
          </cell>
          <cell r="D24">
            <v>105.95</v>
          </cell>
          <cell r="F24">
            <v>105.95</v>
          </cell>
        </row>
        <row r="25">
          <cell r="A25">
            <v>9.25</v>
          </cell>
          <cell r="C25">
            <v>106.425</v>
          </cell>
          <cell r="D25">
            <v>106.325</v>
          </cell>
          <cell r="F25">
            <v>106.325</v>
          </cell>
        </row>
        <row r="26">
          <cell r="A26">
            <v>9.375</v>
          </cell>
          <cell r="C26">
            <v>106.8</v>
          </cell>
          <cell r="D26">
            <v>106.7</v>
          </cell>
          <cell r="F26">
            <v>106.7</v>
          </cell>
        </row>
        <row r="27">
          <cell r="A27">
            <v>9.5</v>
          </cell>
          <cell r="C27">
            <v>107.175</v>
          </cell>
          <cell r="D27">
            <v>107.075</v>
          </cell>
          <cell r="F27">
            <v>107.075</v>
          </cell>
        </row>
        <row r="28">
          <cell r="A28">
            <v>9.625</v>
          </cell>
          <cell r="C28">
            <v>107.55</v>
          </cell>
          <cell r="D28">
            <v>107.45</v>
          </cell>
          <cell r="F28">
            <v>107.45</v>
          </cell>
        </row>
        <row r="29">
          <cell r="A29">
            <v>9.75</v>
          </cell>
          <cell r="C29">
            <v>107.8</v>
          </cell>
          <cell r="D29">
            <v>107.7</v>
          </cell>
          <cell r="F29">
            <v>107.7</v>
          </cell>
        </row>
        <row r="30">
          <cell r="A30">
            <v>9.875</v>
          </cell>
          <cell r="C30">
            <v>108.05</v>
          </cell>
          <cell r="D30">
            <v>107.95</v>
          </cell>
          <cell r="F30">
            <v>107.95</v>
          </cell>
        </row>
        <row r="31">
          <cell r="A31">
            <v>10</v>
          </cell>
          <cell r="C31">
            <v>108.3</v>
          </cell>
          <cell r="D31">
            <v>108.2</v>
          </cell>
          <cell r="F31">
            <v>108.2</v>
          </cell>
        </row>
        <row r="32">
          <cell r="A32">
            <v>10.125</v>
          </cell>
          <cell r="C32">
            <v>108.55</v>
          </cell>
          <cell r="D32">
            <v>108.45</v>
          </cell>
          <cell r="F32">
            <v>108.45</v>
          </cell>
        </row>
        <row r="33">
          <cell r="A33">
            <v>10.25</v>
          </cell>
          <cell r="C33">
            <v>108.8</v>
          </cell>
          <cell r="D33">
            <v>108.7</v>
          </cell>
          <cell r="F33">
            <v>108.7</v>
          </cell>
        </row>
        <row r="34">
          <cell r="A34">
            <v>10.375</v>
          </cell>
          <cell r="C34">
            <v>109.05</v>
          </cell>
          <cell r="D34">
            <v>108.95</v>
          </cell>
          <cell r="F34">
            <v>108.95</v>
          </cell>
        </row>
        <row r="35">
          <cell r="A35">
            <v>10.5</v>
          </cell>
          <cell r="C35">
            <v>109.3</v>
          </cell>
          <cell r="D35">
            <v>109.2</v>
          </cell>
          <cell r="F35">
            <v>109.2</v>
          </cell>
        </row>
        <row r="36">
          <cell r="A36">
            <v>10.625</v>
          </cell>
          <cell r="C36">
            <v>109.55</v>
          </cell>
          <cell r="D36">
            <v>109.45</v>
          </cell>
          <cell r="F36">
            <v>109.45</v>
          </cell>
        </row>
      </sheetData>
      <sheetData sheetId="5">
        <row r="8">
          <cell r="A8">
            <v>8</v>
          </cell>
        </row>
        <row r="9">
          <cell r="A9">
            <v>8.125</v>
          </cell>
        </row>
      </sheetData>
      <sheetData sheetId="6"/>
      <sheetData sheetId="7">
        <row r="8">
          <cell r="A8">
            <v>8.25</v>
          </cell>
        </row>
        <row r="9">
          <cell r="A9">
            <v>8.375</v>
          </cell>
        </row>
        <row r="10">
          <cell r="A10">
            <v>8.5</v>
          </cell>
        </row>
        <row r="11">
          <cell r="A11">
            <v>8.625</v>
          </cell>
        </row>
        <row r="12">
          <cell r="A12">
            <v>8.75</v>
          </cell>
        </row>
        <row r="13">
          <cell r="A13">
            <v>8.875</v>
          </cell>
        </row>
        <row r="14">
          <cell r="A14">
            <v>9</v>
          </cell>
        </row>
        <row r="15">
          <cell r="A15">
            <v>9.125</v>
          </cell>
        </row>
        <row r="16">
          <cell r="A16">
            <v>9.25</v>
          </cell>
        </row>
        <row r="17">
          <cell r="A17">
            <v>9.375</v>
          </cell>
        </row>
        <row r="18">
          <cell r="A18">
            <v>9.5</v>
          </cell>
        </row>
        <row r="19">
          <cell r="A19">
            <v>9.625</v>
          </cell>
        </row>
        <row r="20">
          <cell r="A20">
            <v>9.75</v>
          </cell>
        </row>
        <row r="21">
          <cell r="A21">
            <v>9.875</v>
          </cell>
        </row>
        <row r="22">
          <cell r="A22">
            <v>10</v>
          </cell>
        </row>
        <row r="23">
          <cell r="A23">
            <v>10.125</v>
          </cell>
        </row>
        <row r="24">
          <cell r="A24">
            <v>10.25</v>
          </cell>
        </row>
        <row r="25">
          <cell r="A25">
            <v>10.375</v>
          </cell>
        </row>
        <row r="26">
          <cell r="A26">
            <v>10.5</v>
          </cell>
        </row>
        <row r="27">
          <cell r="A27">
            <v>10.625</v>
          </cell>
        </row>
        <row r="28">
          <cell r="A28">
            <v>10.75</v>
          </cell>
        </row>
        <row r="29">
          <cell r="A29">
            <v>10.875</v>
          </cell>
        </row>
        <row r="30">
          <cell r="A30">
            <v>11</v>
          </cell>
        </row>
        <row r="31">
          <cell r="A31">
            <v>11.125</v>
          </cell>
        </row>
        <row r="32">
          <cell r="A32">
            <v>11.25</v>
          </cell>
        </row>
        <row r="33">
          <cell r="A33">
            <v>11.375</v>
          </cell>
        </row>
        <row r="34">
          <cell r="A34">
            <v>11.5</v>
          </cell>
        </row>
        <row r="35">
          <cell r="A35">
            <v>11.625</v>
          </cell>
        </row>
        <row r="36">
          <cell r="A36">
            <v>11.75</v>
          </cell>
        </row>
        <row r="37">
          <cell r="A37">
            <v>11.875</v>
          </cell>
        </row>
        <row r="38">
          <cell r="A38">
            <v>12</v>
          </cell>
        </row>
        <row r="39">
          <cell r="A39">
            <v>12.125</v>
          </cell>
        </row>
        <row r="40">
          <cell r="A40">
            <v>12.25</v>
          </cell>
        </row>
        <row r="41">
          <cell r="A41">
            <v>12.375</v>
          </cell>
        </row>
        <row r="42">
          <cell r="A42">
            <v>12.5</v>
          </cell>
        </row>
        <row r="43">
          <cell r="A43">
            <v>12.625</v>
          </cell>
        </row>
        <row r="44">
          <cell r="A44">
            <v>12.75</v>
          </cell>
        </row>
        <row r="45">
          <cell r="A45">
            <v>12.875</v>
          </cell>
        </row>
        <row r="46">
          <cell r="A46">
            <v>13</v>
          </cell>
        </row>
        <row r="47">
          <cell r="A47">
            <v>13.125</v>
          </cell>
        </row>
        <row r="48">
          <cell r="A48">
            <v>13.25</v>
          </cell>
        </row>
        <row r="49">
          <cell r="A49">
            <v>13.375</v>
          </cell>
        </row>
        <row r="50">
          <cell r="A50">
            <v>13.5</v>
          </cell>
        </row>
        <row r="51">
          <cell r="A51">
            <v>13.625</v>
          </cell>
        </row>
        <row r="52">
          <cell r="A52">
            <v>13.75</v>
          </cell>
        </row>
        <row r="53">
          <cell r="A53">
            <v>13.875</v>
          </cell>
        </row>
        <row r="54">
          <cell r="A54">
            <v>14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"/>
      <sheetName val="Structure"/>
      <sheetName val="Elig"/>
      <sheetName val="Input"/>
      <sheetName val="Rates_Vista"/>
      <sheetName val="Pricing"/>
      <sheetName val="List"/>
      <sheetName val="Bid Data"/>
    </sheetNames>
    <sheetDataSet>
      <sheetData sheetId="0">
        <row r="54">
          <cell r="D54">
            <v>13.375</v>
          </cell>
        </row>
        <row r="55">
          <cell r="D55">
            <v>13.25</v>
          </cell>
        </row>
        <row r="56">
          <cell r="D56">
            <v>13.125</v>
          </cell>
        </row>
        <row r="57">
          <cell r="D57">
            <v>13</v>
          </cell>
        </row>
        <row r="58">
          <cell r="D58">
            <v>12.875</v>
          </cell>
        </row>
        <row r="59">
          <cell r="D59">
            <v>12.75</v>
          </cell>
        </row>
        <row r="60">
          <cell r="D60">
            <v>12.625</v>
          </cell>
        </row>
        <row r="61">
          <cell r="D61">
            <v>12.5</v>
          </cell>
        </row>
        <row r="62">
          <cell r="D62">
            <v>12.375</v>
          </cell>
        </row>
        <row r="63">
          <cell r="D63">
            <v>12.25</v>
          </cell>
        </row>
        <row r="64">
          <cell r="D64">
            <v>12.125</v>
          </cell>
        </row>
        <row r="65">
          <cell r="D65">
            <v>12</v>
          </cell>
        </row>
        <row r="66">
          <cell r="D66">
            <v>11.875</v>
          </cell>
        </row>
        <row r="67">
          <cell r="D67">
            <v>11.75</v>
          </cell>
        </row>
        <row r="68">
          <cell r="D68">
            <v>11.625</v>
          </cell>
        </row>
        <row r="69">
          <cell r="D69">
            <v>11.5</v>
          </cell>
        </row>
        <row r="70">
          <cell r="D70">
            <v>11.375</v>
          </cell>
        </row>
        <row r="71">
          <cell r="D71">
            <v>11.25</v>
          </cell>
        </row>
        <row r="72">
          <cell r="D72">
            <v>11.125</v>
          </cell>
        </row>
        <row r="73">
          <cell r="D73">
            <v>11</v>
          </cell>
        </row>
        <row r="74">
          <cell r="D74">
            <v>10.875</v>
          </cell>
        </row>
        <row r="75">
          <cell r="D75">
            <v>10.75</v>
          </cell>
        </row>
        <row r="76">
          <cell r="D76">
            <v>10.625</v>
          </cell>
        </row>
        <row r="77">
          <cell r="D77">
            <v>10.5</v>
          </cell>
        </row>
        <row r="78">
          <cell r="D78">
            <v>10.375</v>
          </cell>
        </row>
        <row r="79">
          <cell r="D79">
            <v>10.25</v>
          </cell>
        </row>
        <row r="80">
          <cell r="D80">
            <v>10.125</v>
          </cell>
        </row>
        <row r="81">
          <cell r="D81">
            <v>10</v>
          </cell>
        </row>
        <row r="82">
          <cell r="D82">
            <v>9.875</v>
          </cell>
        </row>
        <row r="83">
          <cell r="D83">
            <v>9.75</v>
          </cell>
        </row>
        <row r="84">
          <cell r="D84">
            <v>9.625</v>
          </cell>
        </row>
        <row r="85">
          <cell r="D85">
            <v>9.5</v>
          </cell>
        </row>
        <row r="86">
          <cell r="D86">
            <v>9.375</v>
          </cell>
        </row>
        <row r="87">
          <cell r="D87">
            <v>9.25</v>
          </cell>
        </row>
        <row r="88">
          <cell r="D88">
            <v>9.125</v>
          </cell>
        </row>
        <row r="89">
          <cell r="D89">
            <v>9</v>
          </cell>
        </row>
        <row r="90">
          <cell r="D90">
            <v>8.875</v>
          </cell>
        </row>
        <row r="91">
          <cell r="D91">
            <v>8.75</v>
          </cell>
        </row>
        <row r="92">
          <cell r="D92">
            <v>8.625</v>
          </cell>
        </row>
        <row r="93">
          <cell r="D93">
            <v>8.5</v>
          </cell>
        </row>
        <row r="94">
          <cell r="D94">
            <v>8.375</v>
          </cell>
        </row>
        <row r="175">
          <cell r="D175">
            <v>14.625</v>
          </cell>
        </row>
        <row r="176">
          <cell r="D176">
            <v>14.5</v>
          </cell>
        </row>
        <row r="177">
          <cell r="D177">
            <v>14.375</v>
          </cell>
        </row>
        <row r="178">
          <cell r="D178">
            <v>14.25</v>
          </cell>
        </row>
        <row r="179">
          <cell r="D179">
            <v>14.125</v>
          </cell>
        </row>
        <row r="180">
          <cell r="D180">
            <v>14</v>
          </cell>
        </row>
        <row r="181">
          <cell r="D181">
            <v>13.875</v>
          </cell>
        </row>
        <row r="182">
          <cell r="D182">
            <v>13.75</v>
          </cell>
        </row>
        <row r="183">
          <cell r="D183">
            <v>13.625</v>
          </cell>
        </row>
        <row r="184">
          <cell r="D184">
            <v>13.5</v>
          </cell>
        </row>
        <row r="185">
          <cell r="D185">
            <v>13.375</v>
          </cell>
        </row>
        <row r="186">
          <cell r="D186">
            <v>13.25</v>
          </cell>
        </row>
        <row r="187">
          <cell r="D187">
            <v>13.125</v>
          </cell>
        </row>
        <row r="188">
          <cell r="D188">
            <v>13</v>
          </cell>
        </row>
        <row r="189">
          <cell r="D189">
            <v>12.875</v>
          </cell>
        </row>
        <row r="190">
          <cell r="D190">
            <v>12.75</v>
          </cell>
        </row>
        <row r="191">
          <cell r="D191">
            <v>12.625</v>
          </cell>
        </row>
        <row r="192">
          <cell r="D192">
            <v>12.5</v>
          </cell>
        </row>
        <row r="193">
          <cell r="D193">
            <v>12.375</v>
          </cell>
        </row>
        <row r="194">
          <cell r="D194">
            <v>12.25</v>
          </cell>
        </row>
        <row r="195">
          <cell r="D195">
            <v>12.125</v>
          </cell>
        </row>
        <row r="196">
          <cell r="D196">
            <v>12</v>
          </cell>
        </row>
        <row r="197">
          <cell r="D197">
            <v>11.875</v>
          </cell>
        </row>
        <row r="198">
          <cell r="D198">
            <v>11.75</v>
          </cell>
        </row>
        <row r="199">
          <cell r="D199">
            <v>11.625</v>
          </cell>
        </row>
        <row r="200">
          <cell r="D200">
            <v>11.5</v>
          </cell>
        </row>
        <row r="201">
          <cell r="D201">
            <v>11.375</v>
          </cell>
        </row>
        <row r="202">
          <cell r="D202">
            <v>11.25</v>
          </cell>
        </row>
        <row r="203">
          <cell r="D203">
            <v>11.125</v>
          </cell>
        </row>
        <row r="204">
          <cell r="D204">
            <v>11</v>
          </cell>
        </row>
        <row r="205">
          <cell r="D205">
            <v>10.875</v>
          </cell>
        </row>
        <row r="206">
          <cell r="D206">
            <v>10.75</v>
          </cell>
        </row>
        <row r="207">
          <cell r="D207">
            <v>10.625</v>
          </cell>
        </row>
        <row r="208">
          <cell r="D208">
            <v>10.5</v>
          </cell>
        </row>
        <row r="209">
          <cell r="D209">
            <v>10.375</v>
          </cell>
        </row>
        <row r="210">
          <cell r="D210">
            <v>10.25</v>
          </cell>
        </row>
        <row r="211">
          <cell r="D211">
            <v>10.125</v>
          </cell>
        </row>
        <row r="212">
          <cell r="D212">
            <v>10</v>
          </cell>
        </row>
        <row r="213">
          <cell r="D213">
            <v>9.875</v>
          </cell>
        </row>
        <row r="214">
          <cell r="D214">
            <v>9.75</v>
          </cell>
        </row>
        <row r="215">
          <cell r="D215">
            <v>9.625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elender.com/appraisals/" TargetMode="External"/><Relationship Id="rId2" Type="http://schemas.openxmlformats.org/officeDocument/2006/relationships/hyperlink" Target="http://www.thelender.com/" TargetMode="External"/><Relationship Id="rId1" Type="http://schemas.openxmlformats.org/officeDocument/2006/relationships/hyperlink" Target="mailto:lockdesk@thelender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elender.com/appraisals/" TargetMode="External"/><Relationship Id="rId2" Type="http://schemas.openxmlformats.org/officeDocument/2006/relationships/hyperlink" Target="http://www.thelender.com/" TargetMode="External"/><Relationship Id="rId1" Type="http://schemas.openxmlformats.org/officeDocument/2006/relationships/hyperlink" Target="mailto:lockdesk@thelender.com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elender.com/appraisals/" TargetMode="External"/><Relationship Id="rId2" Type="http://schemas.openxmlformats.org/officeDocument/2006/relationships/hyperlink" Target="http://www.thelender.com/" TargetMode="External"/><Relationship Id="rId1" Type="http://schemas.openxmlformats.org/officeDocument/2006/relationships/hyperlink" Target="mailto:lockdesk@thelender.com" TargetMode="External"/><Relationship Id="rId5" Type="http://schemas.openxmlformats.org/officeDocument/2006/relationships/drawing" Target="../drawings/drawing14.xml"/><Relationship Id="rId4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elender.com/appraisals/" TargetMode="External"/><Relationship Id="rId2" Type="http://schemas.openxmlformats.org/officeDocument/2006/relationships/hyperlink" Target="http://www.thelender.com/" TargetMode="External"/><Relationship Id="rId1" Type="http://schemas.openxmlformats.org/officeDocument/2006/relationships/hyperlink" Target="mailto:lockdesk@thelender.com" TargetMode="External"/><Relationship Id="rId5" Type="http://schemas.openxmlformats.org/officeDocument/2006/relationships/drawing" Target="../drawings/drawing16.xml"/><Relationship Id="rId4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elender.com/appraisals/" TargetMode="External"/><Relationship Id="rId2" Type="http://schemas.openxmlformats.org/officeDocument/2006/relationships/hyperlink" Target="http://www.thelender.com/" TargetMode="External"/><Relationship Id="rId1" Type="http://schemas.openxmlformats.org/officeDocument/2006/relationships/hyperlink" Target="mailto:lockdesk@thelender.com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elender.com/appraisals/" TargetMode="External"/><Relationship Id="rId2" Type="http://schemas.openxmlformats.org/officeDocument/2006/relationships/hyperlink" Target="http://www.thelender.com/" TargetMode="External"/><Relationship Id="rId1" Type="http://schemas.openxmlformats.org/officeDocument/2006/relationships/hyperlink" Target="mailto:lockdesk@thelender.com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705B7-A912-40E7-9FE1-821E4035F70B}">
  <sheetPr codeName="Sheet13"/>
  <dimension ref="A1:Q77"/>
  <sheetViews>
    <sheetView tabSelected="1" showWhiteSpace="0" view="pageLayout" zoomScaleNormal="130" workbookViewId="0">
      <selection activeCell="U19" sqref="U19"/>
    </sheetView>
  </sheetViews>
  <sheetFormatPr defaultColWidth="9" defaultRowHeight="14.25"/>
  <cols>
    <col min="1" max="1" width="3.28515625" style="427" customWidth="1"/>
    <col min="2" max="2" width="2" style="427" customWidth="1"/>
    <col min="3" max="4" width="8.28515625" style="427" customWidth="1"/>
    <col min="5" max="5" width="10" style="427" customWidth="1"/>
    <col min="6" max="7" width="8.28515625" style="427" customWidth="1"/>
    <col min="8" max="8" width="3.5703125" style="427" customWidth="1"/>
    <col min="9" max="9" width="2" style="427" customWidth="1"/>
    <col min="10" max="10" width="7" style="427" customWidth="1"/>
    <col min="11" max="12" width="8.28515625" style="427" customWidth="1"/>
    <col min="13" max="13" width="8.5703125" style="427" customWidth="1"/>
    <col min="14" max="14" width="8.28515625" style="427" customWidth="1"/>
    <col min="15" max="15" width="2" style="427" customWidth="1"/>
    <col min="16" max="16" width="3.28515625" style="427" customWidth="1"/>
    <col min="17" max="256" width="9" style="427"/>
    <col min="257" max="257" width="3.28515625" style="427" customWidth="1"/>
    <col min="258" max="258" width="2" style="427" customWidth="1"/>
    <col min="259" max="263" width="8.28515625" style="427" customWidth="1"/>
    <col min="264" max="264" width="3.28515625" style="427" customWidth="1"/>
    <col min="265" max="265" width="2" style="427" customWidth="1"/>
    <col min="266" max="266" width="7" style="427" customWidth="1"/>
    <col min="267" max="268" width="8.28515625" style="427" customWidth="1"/>
    <col min="269" max="269" width="8.5703125" style="427" customWidth="1"/>
    <col min="270" max="270" width="8.28515625" style="427" customWidth="1"/>
    <col min="271" max="271" width="2" style="427" customWidth="1"/>
    <col min="272" max="272" width="3.28515625" style="427" customWidth="1"/>
    <col min="273" max="512" width="9" style="427"/>
    <col min="513" max="513" width="3.28515625" style="427" customWidth="1"/>
    <col min="514" max="514" width="2" style="427" customWidth="1"/>
    <col min="515" max="519" width="8.28515625" style="427" customWidth="1"/>
    <col min="520" max="520" width="3.28515625" style="427" customWidth="1"/>
    <col min="521" max="521" width="2" style="427" customWidth="1"/>
    <col min="522" max="522" width="7" style="427" customWidth="1"/>
    <col min="523" max="524" width="8.28515625" style="427" customWidth="1"/>
    <col min="525" max="525" width="8.5703125" style="427" customWidth="1"/>
    <col min="526" max="526" width="8.28515625" style="427" customWidth="1"/>
    <col min="527" max="527" width="2" style="427" customWidth="1"/>
    <col min="528" max="528" width="3.28515625" style="427" customWidth="1"/>
    <col min="529" max="768" width="9" style="427"/>
    <col min="769" max="769" width="3.28515625" style="427" customWidth="1"/>
    <col min="770" max="770" width="2" style="427" customWidth="1"/>
    <col min="771" max="775" width="8.28515625" style="427" customWidth="1"/>
    <col min="776" max="776" width="3.28515625" style="427" customWidth="1"/>
    <col min="777" max="777" width="2" style="427" customWidth="1"/>
    <col min="778" max="778" width="7" style="427" customWidth="1"/>
    <col min="779" max="780" width="8.28515625" style="427" customWidth="1"/>
    <col min="781" max="781" width="8.5703125" style="427" customWidth="1"/>
    <col min="782" max="782" width="8.28515625" style="427" customWidth="1"/>
    <col min="783" max="783" width="2" style="427" customWidth="1"/>
    <col min="784" max="784" width="3.28515625" style="427" customWidth="1"/>
    <col min="785" max="1024" width="9" style="427"/>
    <col min="1025" max="1025" width="3.28515625" style="427" customWidth="1"/>
    <col min="1026" max="1026" width="2" style="427" customWidth="1"/>
    <col min="1027" max="1031" width="8.28515625" style="427" customWidth="1"/>
    <col min="1032" max="1032" width="3.28515625" style="427" customWidth="1"/>
    <col min="1033" max="1033" width="2" style="427" customWidth="1"/>
    <col min="1034" max="1034" width="7" style="427" customWidth="1"/>
    <col min="1035" max="1036" width="8.28515625" style="427" customWidth="1"/>
    <col min="1037" max="1037" width="8.5703125" style="427" customWidth="1"/>
    <col min="1038" max="1038" width="8.28515625" style="427" customWidth="1"/>
    <col min="1039" max="1039" width="2" style="427" customWidth="1"/>
    <col min="1040" max="1040" width="3.28515625" style="427" customWidth="1"/>
    <col min="1041" max="1280" width="9" style="427"/>
    <col min="1281" max="1281" width="3.28515625" style="427" customWidth="1"/>
    <col min="1282" max="1282" width="2" style="427" customWidth="1"/>
    <col min="1283" max="1287" width="8.28515625" style="427" customWidth="1"/>
    <col min="1288" max="1288" width="3.28515625" style="427" customWidth="1"/>
    <col min="1289" max="1289" width="2" style="427" customWidth="1"/>
    <col min="1290" max="1290" width="7" style="427" customWidth="1"/>
    <col min="1291" max="1292" width="8.28515625" style="427" customWidth="1"/>
    <col min="1293" max="1293" width="8.5703125" style="427" customWidth="1"/>
    <col min="1294" max="1294" width="8.28515625" style="427" customWidth="1"/>
    <col min="1295" max="1295" width="2" style="427" customWidth="1"/>
    <col min="1296" max="1296" width="3.28515625" style="427" customWidth="1"/>
    <col min="1297" max="1536" width="9" style="427"/>
    <col min="1537" max="1537" width="3.28515625" style="427" customWidth="1"/>
    <col min="1538" max="1538" width="2" style="427" customWidth="1"/>
    <col min="1539" max="1543" width="8.28515625" style="427" customWidth="1"/>
    <col min="1544" max="1544" width="3.28515625" style="427" customWidth="1"/>
    <col min="1545" max="1545" width="2" style="427" customWidth="1"/>
    <col min="1546" max="1546" width="7" style="427" customWidth="1"/>
    <col min="1547" max="1548" width="8.28515625" style="427" customWidth="1"/>
    <col min="1549" max="1549" width="8.5703125" style="427" customWidth="1"/>
    <col min="1550" max="1550" width="8.28515625" style="427" customWidth="1"/>
    <col min="1551" max="1551" width="2" style="427" customWidth="1"/>
    <col min="1552" max="1552" width="3.28515625" style="427" customWidth="1"/>
    <col min="1553" max="1792" width="9" style="427"/>
    <col min="1793" max="1793" width="3.28515625" style="427" customWidth="1"/>
    <col min="1794" max="1794" width="2" style="427" customWidth="1"/>
    <col min="1795" max="1799" width="8.28515625" style="427" customWidth="1"/>
    <col min="1800" max="1800" width="3.28515625" style="427" customWidth="1"/>
    <col min="1801" max="1801" width="2" style="427" customWidth="1"/>
    <col min="1802" max="1802" width="7" style="427" customWidth="1"/>
    <col min="1803" max="1804" width="8.28515625" style="427" customWidth="1"/>
    <col min="1805" max="1805" width="8.5703125" style="427" customWidth="1"/>
    <col min="1806" max="1806" width="8.28515625" style="427" customWidth="1"/>
    <col min="1807" max="1807" width="2" style="427" customWidth="1"/>
    <col min="1808" max="1808" width="3.28515625" style="427" customWidth="1"/>
    <col min="1809" max="2048" width="9" style="427"/>
    <col min="2049" max="2049" width="3.28515625" style="427" customWidth="1"/>
    <col min="2050" max="2050" width="2" style="427" customWidth="1"/>
    <col min="2051" max="2055" width="8.28515625" style="427" customWidth="1"/>
    <col min="2056" max="2056" width="3.28515625" style="427" customWidth="1"/>
    <col min="2057" max="2057" width="2" style="427" customWidth="1"/>
    <col min="2058" max="2058" width="7" style="427" customWidth="1"/>
    <col min="2059" max="2060" width="8.28515625" style="427" customWidth="1"/>
    <col min="2061" max="2061" width="8.5703125" style="427" customWidth="1"/>
    <col min="2062" max="2062" width="8.28515625" style="427" customWidth="1"/>
    <col min="2063" max="2063" width="2" style="427" customWidth="1"/>
    <col min="2064" max="2064" width="3.28515625" style="427" customWidth="1"/>
    <col min="2065" max="2304" width="9" style="427"/>
    <col min="2305" max="2305" width="3.28515625" style="427" customWidth="1"/>
    <col min="2306" max="2306" width="2" style="427" customWidth="1"/>
    <col min="2307" max="2311" width="8.28515625" style="427" customWidth="1"/>
    <col min="2312" max="2312" width="3.28515625" style="427" customWidth="1"/>
    <col min="2313" max="2313" width="2" style="427" customWidth="1"/>
    <col min="2314" max="2314" width="7" style="427" customWidth="1"/>
    <col min="2315" max="2316" width="8.28515625" style="427" customWidth="1"/>
    <col min="2317" max="2317" width="8.5703125" style="427" customWidth="1"/>
    <col min="2318" max="2318" width="8.28515625" style="427" customWidth="1"/>
    <col min="2319" max="2319" width="2" style="427" customWidth="1"/>
    <col min="2320" max="2320" width="3.28515625" style="427" customWidth="1"/>
    <col min="2321" max="2560" width="9" style="427"/>
    <col min="2561" max="2561" width="3.28515625" style="427" customWidth="1"/>
    <col min="2562" max="2562" width="2" style="427" customWidth="1"/>
    <col min="2563" max="2567" width="8.28515625" style="427" customWidth="1"/>
    <col min="2568" max="2568" width="3.28515625" style="427" customWidth="1"/>
    <col min="2569" max="2569" width="2" style="427" customWidth="1"/>
    <col min="2570" max="2570" width="7" style="427" customWidth="1"/>
    <col min="2571" max="2572" width="8.28515625" style="427" customWidth="1"/>
    <col min="2573" max="2573" width="8.5703125" style="427" customWidth="1"/>
    <col min="2574" max="2574" width="8.28515625" style="427" customWidth="1"/>
    <col min="2575" max="2575" width="2" style="427" customWidth="1"/>
    <col min="2576" max="2576" width="3.28515625" style="427" customWidth="1"/>
    <col min="2577" max="2816" width="9" style="427"/>
    <col min="2817" max="2817" width="3.28515625" style="427" customWidth="1"/>
    <col min="2818" max="2818" width="2" style="427" customWidth="1"/>
    <col min="2819" max="2823" width="8.28515625" style="427" customWidth="1"/>
    <col min="2824" max="2824" width="3.28515625" style="427" customWidth="1"/>
    <col min="2825" max="2825" width="2" style="427" customWidth="1"/>
    <col min="2826" max="2826" width="7" style="427" customWidth="1"/>
    <col min="2827" max="2828" width="8.28515625" style="427" customWidth="1"/>
    <col min="2829" max="2829" width="8.5703125" style="427" customWidth="1"/>
    <col min="2830" max="2830" width="8.28515625" style="427" customWidth="1"/>
    <col min="2831" max="2831" width="2" style="427" customWidth="1"/>
    <col min="2832" max="2832" width="3.28515625" style="427" customWidth="1"/>
    <col min="2833" max="3072" width="9" style="427"/>
    <col min="3073" max="3073" width="3.28515625" style="427" customWidth="1"/>
    <col min="3074" max="3074" width="2" style="427" customWidth="1"/>
    <col min="3075" max="3079" width="8.28515625" style="427" customWidth="1"/>
    <col min="3080" max="3080" width="3.28515625" style="427" customWidth="1"/>
    <col min="3081" max="3081" width="2" style="427" customWidth="1"/>
    <col min="3082" max="3082" width="7" style="427" customWidth="1"/>
    <col min="3083" max="3084" width="8.28515625" style="427" customWidth="1"/>
    <col min="3085" max="3085" width="8.5703125" style="427" customWidth="1"/>
    <col min="3086" max="3086" width="8.28515625" style="427" customWidth="1"/>
    <col min="3087" max="3087" width="2" style="427" customWidth="1"/>
    <col min="3088" max="3088" width="3.28515625" style="427" customWidth="1"/>
    <col min="3089" max="3328" width="9" style="427"/>
    <col min="3329" max="3329" width="3.28515625" style="427" customWidth="1"/>
    <col min="3330" max="3330" width="2" style="427" customWidth="1"/>
    <col min="3331" max="3335" width="8.28515625" style="427" customWidth="1"/>
    <col min="3336" max="3336" width="3.28515625" style="427" customWidth="1"/>
    <col min="3337" max="3337" width="2" style="427" customWidth="1"/>
    <col min="3338" max="3338" width="7" style="427" customWidth="1"/>
    <col min="3339" max="3340" width="8.28515625" style="427" customWidth="1"/>
    <col min="3341" max="3341" width="8.5703125" style="427" customWidth="1"/>
    <col min="3342" max="3342" width="8.28515625" style="427" customWidth="1"/>
    <col min="3343" max="3343" width="2" style="427" customWidth="1"/>
    <col min="3344" max="3344" width="3.28515625" style="427" customWidth="1"/>
    <col min="3345" max="3584" width="9" style="427"/>
    <col min="3585" max="3585" width="3.28515625" style="427" customWidth="1"/>
    <col min="3586" max="3586" width="2" style="427" customWidth="1"/>
    <col min="3587" max="3591" width="8.28515625" style="427" customWidth="1"/>
    <col min="3592" max="3592" width="3.28515625" style="427" customWidth="1"/>
    <col min="3593" max="3593" width="2" style="427" customWidth="1"/>
    <col min="3594" max="3594" width="7" style="427" customWidth="1"/>
    <col min="3595" max="3596" width="8.28515625" style="427" customWidth="1"/>
    <col min="3597" max="3597" width="8.5703125" style="427" customWidth="1"/>
    <col min="3598" max="3598" width="8.28515625" style="427" customWidth="1"/>
    <col min="3599" max="3599" width="2" style="427" customWidth="1"/>
    <col min="3600" max="3600" width="3.28515625" style="427" customWidth="1"/>
    <col min="3601" max="3840" width="9" style="427"/>
    <col min="3841" max="3841" width="3.28515625" style="427" customWidth="1"/>
    <col min="3842" max="3842" width="2" style="427" customWidth="1"/>
    <col min="3843" max="3847" width="8.28515625" style="427" customWidth="1"/>
    <col min="3848" max="3848" width="3.28515625" style="427" customWidth="1"/>
    <col min="3849" max="3849" width="2" style="427" customWidth="1"/>
    <col min="3850" max="3850" width="7" style="427" customWidth="1"/>
    <col min="3851" max="3852" width="8.28515625" style="427" customWidth="1"/>
    <col min="3853" max="3853" width="8.5703125" style="427" customWidth="1"/>
    <col min="3854" max="3854" width="8.28515625" style="427" customWidth="1"/>
    <col min="3855" max="3855" width="2" style="427" customWidth="1"/>
    <col min="3856" max="3856" width="3.28515625" style="427" customWidth="1"/>
    <col min="3857" max="4096" width="9" style="427"/>
    <col min="4097" max="4097" width="3.28515625" style="427" customWidth="1"/>
    <col min="4098" max="4098" width="2" style="427" customWidth="1"/>
    <col min="4099" max="4103" width="8.28515625" style="427" customWidth="1"/>
    <col min="4104" max="4104" width="3.28515625" style="427" customWidth="1"/>
    <col min="4105" max="4105" width="2" style="427" customWidth="1"/>
    <col min="4106" max="4106" width="7" style="427" customWidth="1"/>
    <col min="4107" max="4108" width="8.28515625" style="427" customWidth="1"/>
    <col min="4109" max="4109" width="8.5703125" style="427" customWidth="1"/>
    <col min="4110" max="4110" width="8.28515625" style="427" customWidth="1"/>
    <col min="4111" max="4111" width="2" style="427" customWidth="1"/>
    <col min="4112" max="4112" width="3.28515625" style="427" customWidth="1"/>
    <col min="4113" max="4352" width="9" style="427"/>
    <col min="4353" max="4353" width="3.28515625" style="427" customWidth="1"/>
    <col min="4354" max="4354" width="2" style="427" customWidth="1"/>
    <col min="4355" max="4359" width="8.28515625" style="427" customWidth="1"/>
    <col min="4360" max="4360" width="3.28515625" style="427" customWidth="1"/>
    <col min="4361" max="4361" width="2" style="427" customWidth="1"/>
    <col min="4362" max="4362" width="7" style="427" customWidth="1"/>
    <col min="4363" max="4364" width="8.28515625" style="427" customWidth="1"/>
    <col min="4365" max="4365" width="8.5703125" style="427" customWidth="1"/>
    <col min="4366" max="4366" width="8.28515625" style="427" customWidth="1"/>
    <col min="4367" max="4367" width="2" style="427" customWidth="1"/>
    <col min="4368" max="4368" width="3.28515625" style="427" customWidth="1"/>
    <col min="4369" max="4608" width="9" style="427"/>
    <col min="4609" max="4609" width="3.28515625" style="427" customWidth="1"/>
    <col min="4610" max="4610" width="2" style="427" customWidth="1"/>
    <col min="4611" max="4615" width="8.28515625" style="427" customWidth="1"/>
    <col min="4616" max="4616" width="3.28515625" style="427" customWidth="1"/>
    <col min="4617" max="4617" width="2" style="427" customWidth="1"/>
    <col min="4618" max="4618" width="7" style="427" customWidth="1"/>
    <col min="4619" max="4620" width="8.28515625" style="427" customWidth="1"/>
    <col min="4621" max="4621" width="8.5703125" style="427" customWidth="1"/>
    <col min="4622" max="4622" width="8.28515625" style="427" customWidth="1"/>
    <col min="4623" max="4623" width="2" style="427" customWidth="1"/>
    <col min="4624" max="4624" width="3.28515625" style="427" customWidth="1"/>
    <col min="4625" max="4864" width="9" style="427"/>
    <col min="4865" max="4865" width="3.28515625" style="427" customWidth="1"/>
    <col min="4866" max="4866" width="2" style="427" customWidth="1"/>
    <col min="4867" max="4871" width="8.28515625" style="427" customWidth="1"/>
    <col min="4872" max="4872" width="3.28515625" style="427" customWidth="1"/>
    <col min="4873" max="4873" width="2" style="427" customWidth="1"/>
    <col min="4874" max="4874" width="7" style="427" customWidth="1"/>
    <col min="4875" max="4876" width="8.28515625" style="427" customWidth="1"/>
    <col min="4877" max="4877" width="8.5703125" style="427" customWidth="1"/>
    <col min="4878" max="4878" width="8.28515625" style="427" customWidth="1"/>
    <col min="4879" max="4879" width="2" style="427" customWidth="1"/>
    <col min="4880" max="4880" width="3.28515625" style="427" customWidth="1"/>
    <col min="4881" max="5120" width="9" style="427"/>
    <col min="5121" max="5121" width="3.28515625" style="427" customWidth="1"/>
    <col min="5122" max="5122" width="2" style="427" customWidth="1"/>
    <col min="5123" max="5127" width="8.28515625" style="427" customWidth="1"/>
    <col min="5128" max="5128" width="3.28515625" style="427" customWidth="1"/>
    <col min="5129" max="5129" width="2" style="427" customWidth="1"/>
    <col min="5130" max="5130" width="7" style="427" customWidth="1"/>
    <col min="5131" max="5132" width="8.28515625" style="427" customWidth="1"/>
    <col min="5133" max="5133" width="8.5703125" style="427" customWidth="1"/>
    <col min="5134" max="5134" width="8.28515625" style="427" customWidth="1"/>
    <col min="5135" max="5135" width="2" style="427" customWidth="1"/>
    <col min="5136" max="5136" width="3.28515625" style="427" customWidth="1"/>
    <col min="5137" max="5376" width="9" style="427"/>
    <col min="5377" max="5377" width="3.28515625" style="427" customWidth="1"/>
    <col min="5378" max="5378" width="2" style="427" customWidth="1"/>
    <col min="5379" max="5383" width="8.28515625" style="427" customWidth="1"/>
    <col min="5384" max="5384" width="3.28515625" style="427" customWidth="1"/>
    <col min="5385" max="5385" width="2" style="427" customWidth="1"/>
    <col min="5386" max="5386" width="7" style="427" customWidth="1"/>
    <col min="5387" max="5388" width="8.28515625" style="427" customWidth="1"/>
    <col min="5389" max="5389" width="8.5703125" style="427" customWidth="1"/>
    <col min="5390" max="5390" width="8.28515625" style="427" customWidth="1"/>
    <col min="5391" max="5391" width="2" style="427" customWidth="1"/>
    <col min="5392" max="5392" width="3.28515625" style="427" customWidth="1"/>
    <col min="5393" max="5632" width="9" style="427"/>
    <col min="5633" max="5633" width="3.28515625" style="427" customWidth="1"/>
    <col min="5634" max="5634" width="2" style="427" customWidth="1"/>
    <col min="5635" max="5639" width="8.28515625" style="427" customWidth="1"/>
    <col min="5640" max="5640" width="3.28515625" style="427" customWidth="1"/>
    <col min="5641" max="5641" width="2" style="427" customWidth="1"/>
    <col min="5642" max="5642" width="7" style="427" customWidth="1"/>
    <col min="5643" max="5644" width="8.28515625" style="427" customWidth="1"/>
    <col min="5645" max="5645" width="8.5703125" style="427" customWidth="1"/>
    <col min="5646" max="5646" width="8.28515625" style="427" customWidth="1"/>
    <col min="5647" max="5647" width="2" style="427" customWidth="1"/>
    <col min="5648" max="5648" width="3.28515625" style="427" customWidth="1"/>
    <col min="5649" max="5888" width="9" style="427"/>
    <col min="5889" max="5889" width="3.28515625" style="427" customWidth="1"/>
    <col min="5890" max="5890" width="2" style="427" customWidth="1"/>
    <col min="5891" max="5895" width="8.28515625" style="427" customWidth="1"/>
    <col min="5896" max="5896" width="3.28515625" style="427" customWidth="1"/>
    <col min="5897" max="5897" width="2" style="427" customWidth="1"/>
    <col min="5898" max="5898" width="7" style="427" customWidth="1"/>
    <col min="5899" max="5900" width="8.28515625" style="427" customWidth="1"/>
    <col min="5901" max="5901" width="8.5703125" style="427" customWidth="1"/>
    <col min="5902" max="5902" width="8.28515625" style="427" customWidth="1"/>
    <col min="5903" max="5903" width="2" style="427" customWidth="1"/>
    <col min="5904" max="5904" width="3.28515625" style="427" customWidth="1"/>
    <col min="5905" max="6144" width="9" style="427"/>
    <col min="6145" max="6145" width="3.28515625" style="427" customWidth="1"/>
    <col min="6146" max="6146" width="2" style="427" customWidth="1"/>
    <col min="6147" max="6151" width="8.28515625" style="427" customWidth="1"/>
    <col min="6152" max="6152" width="3.28515625" style="427" customWidth="1"/>
    <col min="6153" max="6153" width="2" style="427" customWidth="1"/>
    <col min="6154" max="6154" width="7" style="427" customWidth="1"/>
    <col min="6155" max="6156" width="8.28515625" style="427" customWidth="1"/>
    <col min="6157" max="6157" width="8.5703125" style="427" customWidth="1"/>
    <col min="6158" max="6158" width="8.28515625" style="427" customWidth="1"/>
    <col min="6159" max="6159" width="2" style="427" customWidth="1"/>
    <col min="6160" max="6160" width="3.28515625" style="427" customWidth="1"/>
    <col min="6161" max="6400" width="9" style="427"/>
    <col min="6401" max="6401" width="3.28515625" style="427" customWidth="1"/>
    <col min="6402" max="6402" width="2" style="427" customWidth="1"/>
    <col min="6403" max="6407" width="8.28515625" style="427" customWidth="1"/>
    <col min="6408" max="6408" width="3.28515625" style="427" customWidth="1"/>
    <col min="6409" max="6409" width="2" style="427" customWidth="1"/>
    <col min="6410" max="6410" width="7" style="427" customWidth="1"/>
    <col min="6411" max="6412" width="8.28515625" style="427" customWidth="1"/>
    <col min="6413" max="6413" width="8.5703125" style="427" customWidth="1"/>
    <col min="6414" max="6414" width="8.28515625" style="427" customWidth="1"/>
    <col min="6415" max="6415" width="2" style="427" customWidth="1"/>
    <col min="6416" max="6416" width="3.28515625" style="427" customWidth="1"/>
    <col min="6417" max="6656" width="9" style="427"/>
    <col min="6657" max="6657" width="3.28515625" style="427" customWidth="1"/>
    <col min="6658" max="6658" width="2" style="427" customWidth="1"/>
    <col min="6659" max="6663" width="8.28515625" style="427" customWidth="1"/>
    <col min="6664" max="6664" width="3.28515625" style="427" customWidth="1"/>
    <col min="6665" max="6665" width="2" style="427" customWidth="1"/>
    <col min="6666" max="6666" width="7" style="427" customWidth="1"/>
    <col min="6667" max="6668" width="8.28515625" style="427" customWidth="1"/>
    <col min="6669" max="6669" width="8.5703125" style="427" customWidth="1"/>
    <col min="6670" max="6670" width="8.28515625" style="427" customWidth="1"/>
    <col min="6671" max="6671" width="2" style="427" customWidth="1"/>
    <col min="6672" max="6672" width="3.28515625" style="427" customWidth="1"/>
    <col min="6673" max="6912" width="9" style="427"/>
    <col min="6913" max="6913" width="3.28515625" style="427" customWidth="1"/>
    <col min="6914" max="6914" width="2" style="427" customWidth="1"/>
    <col min="6915" max="6919" width="8.28515625" style="427" customWidth="1"/>
    <col min="6920" max="6920" width="3.28515625" style="427" customWidth="1"/>
    <col min="6921" max="6921" width="2" style="427" customWidth="1"/>
    <col min="6922" max="6922" width="7" style="427" customWidth="1"/>
    <col min="6923" max="6924" width="8.28515625" style="427" customWidth="1"/>
    <col min="6925" max="6925" width="8.5703125" style="427" customWidth="1"/>
    <col min="6926" max="6926" width="8.28515625" style="427" customWidth="1"/>
    <col min="6927" max="6927" width="2" style="427" customWidth="1"/>
    <col min="6928" max="6928" width="3.28515625" style="427" customWidth="1"/>
    <col min="6929" max="7168" width="9" style="427"/>
    <col min="7169" max="7169" width="3.28515625" style="427" customWidth="1"/>
    <col min="7170" max="7170" width="2" style="427" customWidth="1"/>
    <col min="7171" max="7175" width="8.28515625" style="427" customWidth="1"/>
    <col min="7176" max="7176" width="3.28515625" style="427" customWidth="1"/>
    <col min="7177" max="7177" width="2" style="427" customWidth="1"/>
    <col min="7178" max="7178" width="7" style="427" customWidth="1"/>
    <col min="7179" max="7180" width="8.28515625" style="427" customWidth="1"/>
    <col min="7181" max="7181" width="8.5703125" style="427" customWidth="1"/>
    <col min="7182" max="7182" width="8.28515625" style="427" customWidth="1"/>
    <col min="7183" max="7183" width="2" style="427" customWidth="1"/>
    <col min="7184" max="7184" width="3.28515625" style="427" customWidth="1"/>
    <col min="7185" max="7424" width="9" style="427"/>
    <col min="7425" max="7425" width="3.28515625" style="427" customWidth="1"/>
    <col min="7426" max="7426" width="2" style="427" customWidth="1"/>
    <col min="7427" max="7431" width="8.28515625" style="427" customWidth="1"/>
    <col min="7432" max="7432" width="3.28515625" style="427" customWidth="1"/>
    <col min="7433" max="7433" width="2" style="427" customWidth="1"/>
    <col min="7434" max="7434" width="7" style="427" customWidth="1"/>
    <col min="7435" max="7436" width="8.28515625" style="427" customWidth="1"/>
    <col min="7437" max="7437" width="8.5703125" style="427" customWidth="1"/>
    <col min="7438" max="7438" width="8.28515625" style="427" customWidth="1"/>
    <col min="7439" max="7439" width="2" style="427" customWidth="1"/>
    <col min="7440" max="7440" width="3.28515625" style="427" customWidth="1"/>
    <col min="7441" max="7680" width="9" style="427"/>
    <col min="7681" max="7681" width="3.28515625" style="427" customWidth="1"/>
    <col min="7682" max="7682" width="2" style="427" customWidth="1"/>
    <col min="7683" max="7687" width="8.28515625" style="427" customWidth="1"/>
    <col min="7688" max="7688" width="3.28515625" style="427" customWidth="1"/>
    <col min="7689" max="7689" width="2" style="427" customWidth="1"/>
    <col min="7690" max="7690" width="7" style="427" customWidth="1"/>
    <col min="7691" max="7692" width="8.28515625" style="427" customWidth="1"/>
    <col min="7693" max="7693" width="8.5703125" style="427" customWidth="1"/>
    <col min="7694" max="7694" width="8.28515625" style="427" customWidth="1"/>
    <col min="7695" max="7695" width="2" style="427" customWidth="1"/>
    <col min="7696" max="7696" width="3.28515625" style="427" customWidth="1"/>
    <col min="7697" max="7936" width="9" style="427"/>
    <col min="7937" max="7937" width="3.28515625" style="427" customWidth="1"/>
    <col min="7938" max="7938" width="2" style="427" customWidth="1"/>
    <col min="7939" max="7943" width="8.28515625" style="427" customWidth="1"/>
    <col min="7944" max="7944" width="3.28515625" style="427" customWidth="1"/>
    <col min="7945" max="7945" width="2" style="427" customWidth="1"/>
    <col min="7946" max="7946" width="7" style="427" customWidth="1"/>
    <col min="7947" max="7948" width="8.28515625" style="427" customWidth="1"/>
    <col min="7949" max="7949" width="8.5703125" style="427" customWidth="1"/>
    <col min="7950" max="7950" width="8.28515625" style="427" customWidth="1"/>
    <col min="7951" max="7951" width="2" style="427" customWidth="1"/>
    <col min="7952" max="7952" width="3.28515625" style="427" customWidth="1"/>
    <col min="7953" max="8192" width="9" style="427"/>
    <col min="8193" max="8193" width="3.28515625" style="427" customWidth="1"/>
    <col min="8194" max="8194" width="2" style="427" customWidth="1"/>
    <col min="8195" max="8199" width="8.28515625" style="427" customWidth="1"/>
    <col min="8200" max="8200" width="3.28515625" style="427" customWidth="1"/>
    <col min="8201" max="8201" width="2" style="427" customWidth="1"/>
    <col min="8202" max="8202" width="7" style="427" customWidth="1"/>
    <col min="8203" max="8204" width="8.28515625" style="427" customWidth="1"/>
    <col min="8205" max="8205" width="8.5703125" style="427" customWidth="1"/>
    <col min="8206" max="8206" width="8.28515625" style="427" customWidth="1"/>
    <col min="8207" max="8207" width="2" style="427" customWidth="1"/>
    <col min="8208" max="8208" width="3.28515625" style="427" customWidth="1"/>
    <col min="8209" max="8448" width="9" style="427"/>
    <col min="8449" max="8449" width="3.28515625" style="427" customWidth="1"/>
    <col min="8450" max="8450" width="2" style="427" customWidth="1"/>
    <col min="8451" max="8455" width="8.28515625" style="427" customWidth="1"/>
    <col min="8456" max="8456" width="3.28515625" style="427" customWidth="1"/>
    <col min="8457" max="8457" width="2" style="427" customWidth="1"/>
    <col min="8458" max="8458" width="7" style="427" customWidth="1"/>
    <col min="8459" max="8460" width="8.28515625" style="427" customWidth="1"/>
    <col min="8461" max="8461" width="8.5703125" style="427" customWidth="1"/>
    <col min="8462" max="8462" width="8.28515625" style="427" customWidth="1"/>
    <col min="8463" max="8463" width="2" style="427" customWidth="1"/>
    <col min="8464" max="8464" width="3.28515625" style="427" customWidth="1"/>
    <col min="8465" max="8704" width="9" style="427"/>
    <col min="8705" max="8705" width="3.28515625" style="427" customWidth="1"/>
    <col min="8706" max="8706" width="2" style="427" customWidth="1"/>
    <col min="8707" max="8711" width="8.28515625" style="427" customWidth="1"/>
    <col min="8712" max="8712" width="3.28515625" style="427" customWidth="1"/>
    <col min="8713" max="8713" width="2" style="427" customWidth="1"/>
    <col min="8714" max="8714" width="7" style="427" customWidth="1"/>
    <col min="8715" max="8716" width="8.28515625" style="427" customWidth="1"/>
    <col min="8717" max="8717" width="8.5703125" style="427" customWidth="1"/>
    <col min="8718" max="8718" width="8.28515625" style="427" customWidth="1"/>
    <col min="8719" max="8719" width="2" style="427" customWidth="1"/>
    <col min="8720" max="8720" width="3.28515625" style="427" customWidth="1"/>
    <col min="8721" max="8960" width="9" style="427"/>
    <col min="8961" max="8961" width="3.28515625" style="427" customWidth="1"/>
    <col min="8962" max="8962" width="2" style="427" customWidth="1"/>
    <col min="8963" max="8967" width="8.28515625" style="427" customWidth="1"/>
    <col min="8968" max="8968" width="3.28515625" style="427" customWidth="1"/>
    <col min="8969" max="8969" width="2" style="427" customWidth="1"/>
    <col min="8970" max="8970" width="7" style="427" customWidth="1"/>
    <col min="8971" max="8972" width="8.28515625" style="427" customWidth="1"/>
    <col min="8973" max="8973" width="8.5703125" style="427" customWidth="1"/>
    <col min="8974" max="8974" width="8.28515625" style="427" customWidth="1"/>
    <col min="8975" max="8975" width="2" style="427" customWidth="1"/>
    <col min="8976" max="8976" width="3.28515625" style="427" customWidth="1"/>
    <col min="8977" max="9216" width="9" style="427"/>
    <col min="9217" max="9217" width="3.28515625" style="427" customWidth="1"/>
    <col min="9218" max="9218" width="2" style="427" customWidth="1"/>
    <col min="9219" max="9223" width="8.28515625" style="427" customWidth="1"/>
    <col min="9224" max="9224" width="3.28515625" style="427" customWidth="1"/>
    <col min="9225" max="9225" width="2" style="427" customWidth="1"/>
    <col min="9226" max="9226" width="7" style="427" customWidth="1"/>
    <col min="9227" max="9228" width="8.28515625" style="427" customWidth="1"/>
    <col min="9229" max="9229" width="8.5703125" style="427" customWidth="1"/>
    <col min="9230" max="9230" width="8.28515625" style="427" customWidth="1"/>
    <col min="9231" max="9231" width="2" style="427" customWidth="1"/>
    <col min="9232" max="9232" width="3.28515625" style="427" customWidth="1"/>
    <col min="9233" max="9472" width="9" style="427"/>
    <col min="9473" max="9473" width="3.28515625" style="427" customWidth="1"/>
    <col min="9474" max="9474" width="2" style="427" customWidth="1"/>
    <col min="9475" max="9479" width="8.28515625" style="427" customWidth="1"/>
    <col min="9480" max="9480" width="3.28515625" style="427" customWidth="1"/>
    <col min="9481" max="9481" width="2" style="427" customWidth="1"/>
    <col min="9482" max="9482" width="7" style="427" customWidth="1"/>
    <col min="9483" max="9484" width="8.28515625" style="427" customWidth="1"/>
    <col min="9485" max="9485" width="8.5703125" style="427" customWidth="1"/>
    <col min="9486" max="9486" width="8.28515625" style="427" customWidth="1"/>
    <col min="9487" max="9487" width="2" style="427" customWidth="1"/>
    <col min="9488" max="9488" width="3.28515625" style="427" customWidth="1"/>
    <col min="9489" max="9728" width="9" style="427"/>
    <col min="9729" max="9729" width="3.28515625" style="427" customWidth="1"/>
    <col min="9730" max="9730" width="2" style="427" customWidth="1"/>
    <col min="9731" max="9735" width="8.28515625" style="427" customWidth="1"/>
    <col min="9736" max="9736" width="3.28515625" style="427" customWidth="1"/>
    <col min="9737" max="9737" width="2" style="427" customWidth="1"/>
    <col min="9738" max="9738" width="7" style="427" customWidth="1"/>
    <col min="9739" max="9740" width="8.28515625" style="427" customWidth="1"/>
    <col min="9741" max="9741" width="8.5703125" style="427" customWidth="1"/>
    <col min="9742" max="9742" width="8.28515625" style="427" customWidth="1"/>
    <col min="9743" max="9743" width="2" style="427" customWidth="1"/>
    <col min="9744" max="9744" width="3.28515625" style="427" customWidth="1"/>
    <col min="9745" max="9984" width="9" style="427"/>
    <col min="9985" max="9985" width="3.28515625" style="427" customWidth="1"/>
    <col min="9986" max="9986" width="2" style="427" customWidth="1"/>
    <col min="9987" max="9991" width="8.28515625" style="427" customWidth="1"/>
    <col min="9992" max="9992" width="3.28515625" style="427" customWidth="1"/>
    <col min="9993" max="9993" width="2" style="427" customWidth="1"/>
    <col min="9994" max="9994" width="7" style="427" customWidth="1"/>
    <col min="9995" max="9996" width="8.28515625" style="427" customWidth="1"/>
    <col min="9997" max="9997" width="8.5703125" style="427" customWidth="1"/>
    <col min="9998" max="9998" width="8.28515625" style="427" customWidth="1"/>
    <col min="9999" max="9999" width="2" style="427" customWidth="1"/>
    <col min="10000" max="10000" width="3.28515625" style="427" customWidth="1"/>
    <col min="10001" max="10240" width="9" style="427"/>
    <col min="10241" max="10241" width="3.28515625" style="427" customWidth="1"/>
    <col min="10242" max="10242" width="2" style="427" customWidth="1"/>
    <col min="10243" max="10247" width="8.28515625" style="427" customWidth="1"/>
    <col min="10248" max="10248" width="3.28515625" style="427" customWidth="1"/>
    <col min="10249" max="10249" width="2" style="427" customWidth="1"/>
    <col min="10250" max="10250" width="7" style="427" customWidth="1"/>
    <col min="10251" max="10252" width="8.28515625" style="427" customWidth="1"/>
    <col min="10253" max="10253" width="8.5703125" style="427" customWidth="1"/>
    <col min="10254" max="10254" width="8.28515625" style="427" customWidth="1"/>
    <col min="10255" max="10255" width="2" style="427" customWidth="1"/>
    <col min="10256" max="10256" width="3.28515625" style="427" customWidth="1"/>
    <col min="10257" max="10496" width="9" style="427"/>
    <col min="10497" max="10497" width="3.28515625" style="427" customWidth="1"/>
    <col min="10498" max="10498" width="2" style="427" customWidth="1"/>
    <col min="10499" max="10503" width="8.28515625" style="427" customWidth="1"/>
    <col min="10504" max="10504" width="3.28515625" style="427" customWidth="1"/>
    <col min="10505" max="10505" width="2" style="427" customWidth="1"/>
    <col min="10506" max="10506" width="7" style="427" customWidth="1"/>
    <col min="10507" max="10508" width="8.28515625" style="427" customWidth="1"/>
    <col min="10509" max="10509" width="8.5703125" style="427" customWidth="1"/>
    <col min="10510" max="10510" width="8.28515625" style="427" customWidth="1"/>
    <col min="10511" max="10511" width="2" style="427" customWidth="1"/>
    <col min="10512" max="10512" width="3.28515625" style="427" customWidth="1"/>
    <col min="10513" max="10752" width="9" style="427"/>
    <col min="10753" max="10753" width="3.28515625" style="427" customWidth="1"/>
    <col min="10754" max="10754" width="2" style="427" customWidth="1"/>
    <col min="10755" max="10759" width="8.28515625" style="427" customWidth="1"/>
    <col min="10760" max="10760" width="3.28515625" style="427" customWidth="1"/>
    <col min="10761" max="10761" width="2" style="427" customWidth="1"/>
    <col min="10762" max="10762" width="7" style="427" customWidth="1"/>
    <col min="10763" max="10764" width="8.28515625" style="427" customWidth="1"/>
    <col min="10765" max="10765" width="8.5703125" style="427" customWidth="1"/>
    <col min="10766" max="10766" width="8.28515625" style="427" customWidth="1"/>
    <col min="10767" max="10767" width="2" style="427" customWidth="1"/>
    <col min="10768" max="10768" width="3.28515625" style="427" customWidth="1"/>
    <col min="10769" max="11008" width="9" style="427"/>
    <col min="11009" max="11009" width="3.28515625" style="427" customWidth="1"/>
    <col min="11010" max="11010" width="2" style="427" customWidth="1"/>
    <col min="11011" max="11015" width="8.28515625" style="427" customWidth="1"/>
    <col min="11016" max="11016" width="3.28515625" style="427" customWidth="1"/>
    <col min="11017" max="11017" width="2" style="427" customWidth="1"/>
    <col min="11018" max="11018" width="7" style="427" customWidth="1"/>
    <col min="11019" max="11020" width="8.28515625" style="427" customWidth="1"/>
    <col min="11021" max="11021" width="8.5703125" style="427" customWidth="1"/>
    <col min="11022" max="11022" width="8.28515625" style="427" customWidth="1"/>
    <col min="11023" max="11023" width="2" style="427" customWidth="1"/>
    <col min="11024" max="11024" width="3.28515625" style="427" customWidth="1"/>
    <col min="11025" max="11264" width="9" style="427"/>
    <col min="11265" max="11265" width="3.28515625" style="427" customWidth="1"/>
    <col min="11266" max="11266" width="2" style="427" customWidth="1"/>
    <col min="11267" max="11271" width="8.28515625" style="427" customWidth="1"/>
    <col min="11272" max="11272" width="3.28515625" style="427" customWidth="1"/>
    <col min="11273" max="11273" width="2" style="427" customWidth="1"/>
    <col min="11274" max="11274" width="7" style="427" customWidth="1"/>
    <col min="11275" max="11276" width="8.28515625" style="427" customWidth="1"/>
    <col min="11277" max="11277" width="8.5703125" style="427" customWidth="1"/>
    <col min="11278" max="11278" width="8.28515625" style="427" customWidth="1"/>
    <col min="11279" max="11279" width="2" style="427" customWidth="1"/>
    <col min="11280" max="11280" width="3.28515625" style="427" customWidth="1"/>
    <col min="11281" max="11520" width="9" style="427"/>
    <col min="11521" max="11521" width="3.28515625" style="427" customWidth="1"/>
    <col min="11522" max="11522" width="2" style="427" customWidth="1"/>
    <col min="11523" max="11527" width="8.28515625" style="427" customWidth="1"/>
    <col min="11528" max="11528" width="3.28515625" style="427" customWidth="1"/>
    <col min="11529" max="11529" width="2" style="427" customWidth="1"/>
    <col min="11530" max="11530" width="7" style="427" customWidth="1"/>
    <col min="11531" max="11532" width="8.28515625" style="427" customWidth="1"/>
    <col min="11533" max="11533" width="8.5703125" style="427" customWidth="1"/>
    <col min="11534" max="11534" width="8.28515625" style="427" customWidth="1"/>
    <col min="11535" max="11535" width="2" style="427" customWidth="1"/>
    <col min="11536" max="11536" width="3.28515625" style="427" customWidth="1"/>
    <col min="11537" max="11776" width="9" style="427"/>
    <col min="11777" max="11777" width="3.28515625" style="427" customWidth="1"/>
    <col min="11778" max="11778" width="2" style="427" customWidth="1"/>
    <col min="11779" max="11783" width="8.28515625" style="427" customWidth="1"/>
    <col min="11784" max="11784" width="3.28515625" style="427" customWidth="1"/>
    <col min="11785" max="11785" width="2" style="427" customWidth="1"/>
    <col min="11786" max="11786" width="7" style="427" customWidth="1"/>
    <col min="11787" max="11788" width="8.28515625" style="427" customWidth="1"/>
    <col min="11789" max="11789" width="8.5703125" style="427" customWidth="1"/>
    <col min="11790" max="11790" width="8.28515625" style="427" customWidth="1"/>
    <col min="11791" max="11791" width="2" style="427" customWidth="1"/>
    <col min="11792" max="11792" width="3.28515625" style="427" customWidth="1"/>
    <col min="11793" max="12032" width="9" style="427"/>
    <col min="12033" max="12033" width="3.28515625" style="427" customWidth="1"/>
    <col min="12034" max="12034" width="2" style="427" customWidth="1"/>
    <col min="12035" max="12039" width="8.28515625" style="427" customWidth="1"/>
    <col min="12040" max="12040" width="3.28515625" style="427" customWidth="1"/>
    <col min="12041" max="12041" width="2" style="427" customWidth="1"/>
    <col min="12042" max="12042" width="7" style="427" customWidth="1"/>
    <col min="12043" max="12044" width="8.28515625" style="427" customWidth="1"/>
    <col min="12045" max="12045" width="8.5703125" style="427" customWidth="1"/>
    <col min="12046" max="12046" width="8.28515625" style="427" customWidth="1"/>
    <col min="12047" max="12047" width="2" style="427" customWidth="1"/>
    <col min="12048" max="12048" width="3.28515625" style="427" customWidth="1"/>
    <col min="12049" max="12288" width="9" style="427"/>
    <col min="12289" max="12289" width="3.28515625" style="427" customWidth="1"/>
    <col min="12290" max="12290" width="2" style="427" customWidth="1"/>
    <col min="12291" max="12295" width="8.28515625" style="427" customWidth="1"/>
    <col min="12296" max="12296" width="3.28515625" style="427" customWidth="1"/>
    <col min="12297" max="12297" width="2" style="427" customWidth="1"/>
    <col min="12298" max="12298" width="7" style="427" customWidth="1"/>
    <col min="12299" max="12300" width="8.28515625" style="427" customWidth="1"/>
    <col min="12301" max="12301" width="8.5703125" style="427" customWidth="1"/>
    <col min="12302" max="12302" width="8.28515625" style="427" customWidth="1"/>
    <col min="12303" max="12303" width="2" style="427" customWidth="1"/>
    <col min="12304" max="12304" width="3.28515625" style="427" customWidth="1"/>
    <col min="12305" max="12544" width="9" style="427"/>
    <col min="12545" max="12545" width="3.28515625" style="427" customWidth="1"/>
    <col min="12546" max="12546" width="2" style="427" customWidth="1"/>
    <col min="12547" max="12551" width="8.28515625" style="427" customWidth="1"/>
    <col min="12552" max="12552" width="3.28515625" style="427" customWidth="1"/>
    <col min="12553" max="12553" width="2" style="427" customWidth="1"/>
    <col min="12554" max="12554" width="7" style="427" customWidth="1"/>
    <col min="12555" max="12556" width="8.28515625" style="427" customWidth="1"/>
    <col min="12557" max="12557" width="8.5703125" style="427" customWidth="1"/>
    <col min="12558" max="12558" width="8.28515625" style="427" customWidth="1"/>
    <col min="12559" max="12559" width="2" style="427" customWidth="1"/>
    <col min="12560" max="12560" width="3.28515625" style="427" customWidth="1"/>
    <col min="12561" max="12800" width="9" style="427"/>
    <col min="12801" max="12801" width="3.28515625" style="427" customWidth="1"/>
    <col min="12802" max="12802" width="2" style="427" customWidth="1"/>
    <col min="12803" max="12807" width="8.28515625" style="427" customWidth="1"/>
    <col min="12808" max="12808" width="3.28515625" style="427" customWidth="1"/>
    <col min="12809" max="12809" width="2" style="427" customWidth="1"/>
    <col min="12810" max="12810" width="7" style="427" customWidth="1"/>
    <col min="12811" max="12812" width="8.28515625" style="427" customWidth="1"/>
    <col min="12813" max="12813" width="8.5703125" style="427" customWidth="1"/>
    <col min="12814" max="12814" width="8.28515625" style="427" customWidth="1"/>
    <col min="12815" max="12815" width="2" style="427" customWidth="1"/>
    <col min="12816" max="12816" width="3.28515625" style="427" customWidth="1"/>
    <col min="12817" max="13056" width="9" style="427"/>
    <col min="13057" max="13057" width="3.28515625" style="427" customWidth="1"/>
    <col min="13058" max="13058" width="2" style="427" customWidth="1"/>
    <col min="13059" max="13063" width="8.28515625" style="427" customWidth="1"/>
    <col min="13064" max="13064" width="3.28515625" style="427" customWidth="1"/>
    <col min="13065" max="13065" width="2" style="427" customWidth="1"/>
    <col min="13066" max="13066" width="7" style="427" customWidth="1"/>
    <col min="13067" max="13068" width="8.28515625" style="427" customWidth="1"/>
    <col min="13069" max="13069" width="8.5703125" style="427" customWidth="1"/>
    <col min="13070" max="13070" width="8.28515625" style="427" customWidth="1"/>
    <col min="13071" max="13071" width="2" style="427" customWidth="1"/>
    <col min="13072" max="13072" width="3.28515625" style="427" customWidth="1"/>
    <col min="13073" max="13312" width="9" style="427"/>
    <col min="13313" max="13313" width="3.28515625" style="427" customWidth="1"/>
    <col min="13314" max="13314" width="2" style="427" customWidth="1"/>
    <col min="13315" max="13319" width="8.28515625" style="427" customWidth="1"/>
    <col min="13320" max="13320" width="3.28515625" style="427" customWidth="1"/>
    <col min="13321" max="13321" width="2" style="427" customWidth="1"/>
    <col min="13322" max="13322" width="7" style="427" customWidth="1"/>
    <col min="13323" max="13324" width="8.28515625" style="427" customWidth="1"/>
    <col min="13325" max="13325" width="8.5703125" style="427" customWidth="1"/>
    <col min="13326" max="13326" width="8.28515625" style="427" customWidth="1"/>
    <col min="13327" max="13327" width="2" style="427" customWidth="1"/>
    <col min="13328" max="13328" width="3.28515625" style="427" customWidth="1"/>
    <col min="13329" max="13568" width="9" style="427"/>
    <col min="13569" max="13569" width="3.28515625" style="427" customWidth="1"/>
    <col min="13570" max="13570" width="2" style="427" customWidth="1"/>
    <col min="13571" max="13575" width="8.28515625" style="427" customWidth="1"/>
    <col min="13576" max="13576" width="3.28515625" style="427" customWidth="1"/>
    <col min="13577" max="13577" width="2" style="427" customWidth="1"/>
    <col min="13578" max="13578" width="7" style="427" customWidth="1"/>
    <col min="13579" max="13580" width="8.28515625" style="427" customWidth="1"/>
    <col min="13581" max="13581" width="8.5703125" style="427" customWidth="1"/>
    <col min="13582" max="13582" width="8.28515625" style="427" customWidth="1"/>
    <col min="13583" max="13583" width="2" style="427" customWidth="1"/>
    <col min="13584" max="13584" width="3.28515625" style="427" customWidth="1"/>
    <col min="13585" max="13824" width="9" style="427"/>
    <col min="13825" max="13825" width="3.28515625" style="427" customWidth="1"/>
    <col min="13826" max="13826" width="2" style="427" customWidth="1"/>
    <col min="13827" max="13831" width="8.28515625" style="427" customWidth="1"/>
    <col min="13832" max="13832" width="3.28515625" style="427" customWidth="1"/>
    <col min="13833" max="13833" width="2" style="427" customWidth="1"/>
    <col min="13834" max="13834" width="7" style="427" customWidth="1"/>
    <col min="13835" max="13836" width="8.28515625" style="427" customWidth="1"/>
    <col min="13837" max="13837" width="8.5703125" style="427" customWidth="1"/>
    <col min="13838" max="13838" width="8.28515625" style="427" customWidth="1"/>
    <col min="13839" max="13839" width="2" style="427" customWidth="1"/>
    <col min="13840" max="13840" width="3.28515625" style="427" customWidth="1"/>
    <col min="13841" max="14080" width="9" style="427"/>
    <col min="14081" max="14081" width="3.28515625" style="427" customWidth="1"/>
    <col min="14082" max="14082" width="2" style="427" customWidth="1"/>
    <col min="14083" max="14087" width="8.28515625" style="427" customWidth="1"/>
    <col min="14088" max="14088" width="3.28515625" style="427" customWidth="1"/>
    <col min="14089" max="14089" width="2" style="427" customWidth="1"/>
    <col min="14090" max="14090" width="7" style="427" customWidth="1"/>
    <col min="14091" max="14092" width="8.28515625" style="427" customWidth="1"/>
    <col min="14093" max="14093" width="8.5703125" style="427" customWidth="1"/>
    <col min="14094" max="14094" width="8.28515625" style="427" customWidth="1"/>
    <col min="14095" max="14095" width="2" style="427" customWidth="1"/>
    <col min="14096" max="14096" width="3.28515625" style="427" customWidth="1"/>
    <col min="14097" max="14336" width="9" style="427"/>
    <col min="14337" max="14337" width="3.28515625" style="427" customWidth="1"/>
    <col min="14338" max="14338" width="2" style="427" customWidth="1"/>
    <col min="14339" max="14343" width="8.28515625" style="427" customWidth="1"/>
    <col min="14344" max="14344" width="3.28515625" style="427" customWidth="1"/>
    <col min="14345" max="14345" width="2" style="427" customWidth="1"/>
    <col min="14346" max="14346" width="7" style="427" customWidth="1"/>
    <col min="14347" max="14348" width="8.28515625" style="427" customWidth="1"/>
    <col min="14349" max="14349" width="8.5703125" style="427" customWidth="1"/>
    <col min="14350" max="14350" width="8.28515625" style="427" customWidth="1"/>
    <col min="14351" max="14351" width="2" style="427" customWidth="1"/>
    <col min="14352" max="14352" width="3.28515625" style="427" customWidth="1"/>
    <col min="14353" max="14592" width="9" style="427"/>
    <col min="14593" max="14593" width="3.28515625" style="427" customWidth="1"/>
    <col min="14594" max="14594" width="2" style="427" customWidth="1"/>
    <col min="14595" max="14599" width="8.28515625" style="427" customWidth="1"/>
    <col min="14600" max="14600" width="3.28515625" style="427" customWidth="1"/>
    <col min="14601" max="14601" width="2" style="427" customWidth="1"/>
    <col min="14602" max="14602" width="7" style="427" customWidth="1"/>
    <col min="14603" max="14604" width="8.28515625" style="427" customWidth="1"/>
    <col min="14605" max="14605" width="8.5703125" style="427" customWidth="1"/>
    <col min="14606" max="14606" width="8.28515625" style="427" customWidth="1"/>
    <col min="14607" max="14607" width="2" style="427" customWidth="1"/>
    <col min="14608" max="14608" width="3.28515625" style="427" customWidth="1"/>
    <col min="14609" max="14848" width="9" style="427"/>
    <col min="14849" max="14849" width="3.28515625" style="427" customWidth="1"/>
    <col min="14850" max="14850" width="2" style="427" customWidth="1"/>
    <col min="14851" max="14855" width="8.28515625" style="427" customWidth="1"/>
    <col min="14856" max="14856" width="3.28515625" style="427" customWidth="1"/>
    <col min="14857" max="14857" width="2" style="427" customWidth="1"/>
    <col min="14858" max="14858" width="7" style="427" customWidth="1"/>
    <col min="14859" max="14860" width="8.28515625" style="427" customWidth="1"/>
    <col min="14861" max="14861" width="8.5703125" style="427" customWidth="1"/>
    <col min="14862" max="14862" width="8.28515625" style="427" customWidth="1"/>
    <col min="14863" max="14863" width="2" style="427" customWidth="1"/>
    <col min="14864" max="14864" width="3.28515625" style="427" customWidth="1"/>
    <col min="14865" max="15104" width="9" style="427"/>
    <col min="15105" max="15105" width="3.28515625" style="427" customWidth="1"/>
    <col min="15106" max="15106" width="2" style="427" customWidth="1"/>
    <col min="15107" max="15111" width="8.28515625" style="427" customWidth="1"/>
    <col min="15112" max="15112" width="3.28515625" style="427" customWidth="1"/>
    <col min="15113" max="15113" width="2" style="427" customWidth="1"/>
    <col min="15114" max="15114" width="7" style="427" customWidth="1"/>
    <col min="15115" max="15116" width="8.28515625" style="427" customWidth="1"/>
    <col min="15117" max="15117" width="8.5703125" style="427" customWidth="1"/>
    <col min="15118" max="15118" width="8.28515625" style="427" customWidth="1"/>
    <col min="15119" max="15119" width="2" style="427" customWidth="1"/>
    <col min="15120" max="15120" width="3.28515625" style="427" customWidth="1"/>
    <col min="15121" max="15360" width="9" style="427"/>
    <col min="15361" max="15361" width="3.28515625" style="427" customWidth="1"/>
    <col min="15362" max="15362" width="2" style="427" customWidth="1"/>
    <col min="15363" max="15367" width="8.28515625" style="427" customWidth="1"/>
    <col min="15368" max="15368" width="3.28515625" style="427" customWidth="1"/>
    <col min="15369" max="15369" width="2" style="427" customWidth="1"/>
    <col min="15370" max="15370" width="7" style="427" customWidth="1"/>
    <col min="15371" max="15372" width="8.28515625" style="427" customWidth="1"/>
    <col min="15373" max="15373" width="8.5703125" style="427" customWidth="1"/>
    <col min="15374" max="15374" width="8.28515625" style="427" customWidth="1"/>
    <col min="15375" max="15375" width="2" style="427" customWidth="1"/>
    <col min="15376" max="15376" width="3.28515625" style="427" customWidth="1"/>
    <col min="15377" max="15616" width="9" style="427"/>
    <col min="15617" max="15617" width="3.28515625" style="427" customWidth="1"/>
    <col min="15618" max="15618" width="2" style="427" customWidth="1"/>
    <col min="15619" max="15623" width="8.28515625" style="427" customWidth="1"/>
    <col min="15624" max="15624" width="3.28515625" style="427" customWidth="1"/>
    <col min="15625" max="15625" width="2" style="427" customWidth="1"/>
    <col min="15626" max="15626" width="7" style="427" customWidth="1"/>
    <col min="15627" max="15628" width="8.28515625" style="427" customWidth="1"/>
    <col min="15629" max="15629" width="8.5703125" style="427" customWidth="1"/>
    <col min="15630" max="15630" width="8.28515625" style="427" customWidth="1"/>
    <col min="15631" max="15631" width="2" style="427" customWidth="1"/>
    <col min="15632" max="15632" width="3.28515625" style="427" customWidth="1"/>
    <col min="15633" max="15872" width="9" style="427"/>
    <col min="15873" max="15873" width="3.28515625" style="427" customWidth="1"/>
    <col min="15874" max="15874" width="2" style="427" customWidth="1"/>
    <col min="15875" max="15879" width="8.28515625" style="427" customWidth="1"/>
    <col min="15880" max="15880" width="3.28515625" style="427" customWidth="1"/>
    <col min="15881" max="15881" width="2" style="427" customWidth="1"/>
    <col min="15882" max="15882" width="7" style="427" customWidth="1"/>
    <col min="15883" max="15884" width="8.28515625" style="427" customWidth="1"/>
    <col min="15885" max="15885" width="8.5703125" style="427" customWidth="1"/>
    <col min="15886" max="15886" width="8.28515625" style="427" customWidth="1"/>
    <col min="15887" max="15887" width="2" style="427" customWidth="1"/>
    <col min="15888" max="15888" width="3.28515625" style="427" customWidth="1"/>
    <col min="15889" max="16128" width="9" style="427"/>
    <col min="16129" max="16129" width="3.28515625" style="427" customWidth="1"/>
    <col min="16130" max="16130" width="2" style="427" customWidth="1"/>
    <col min="16131" max="16135" width="8.28515625" style="427" customWidth="1"/>
    <col min="16136" max="16136" width="3.28515625" style="427" customWidth="1"/>
    <col min="16137" max="16137" width="2" style="427" customWidth="1"/>
    <col min="16138" max="16138" width="7" style="427" customWidth="1"/>
    <col min="16139" max="16140" width="8.28515625" style="427" customWidth="1"/>
    <col min="16141" max="16141" width="8.5703125" style="427" customWidth="1"/>
    <col min="16142" max="16142" width="8.28515625" style="427" customWidth="1"/>
    <col min="16143" max="16143" width="2" style="427" customWidth="1"/>
    <col min="16144" max="16144" width="3.28515625" style="427" customWidth="1"/>
    <col min="16145" max="16384" width="9" style="427"/>
  </cols>
  <sheetData>
    <row r="1" spans="1:16" ht="9.9499999999999993" customHeight="1">
      <c r="A1" s="425"/>
      <c r="B1" s="426"/>
      <c r="C1" s="426"/>
      <c r="E1" s="428"/>
      <c r="F1" s="429"/>
      <c r="G1" s="430"/>
      <c r="H1" s="430"/>
      <c r="I1" s="430"/>
      <c r="J1" s="430"/>
      <c r="K1" s="431"/>
      <c r="L1" s="432"/>
      <c r="M1" s="432"/>
      <c r="N1" s="433"/>
      <c r="O1" s="433"/>
      <c r="P1" s="434"/>
    </row>
    <row r="2" spans="1:16" ht="9.9499999999999993" customHeight="1">
      <c r="A2" s="1198"/>
      <c r="B2" s="1199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435"/>
      <c r="P2" s="436"/>
    </row>
    <row r="3" spans="1:16" ht="9.9499999999999993" customHeight="1">
      <c r="A3" s="1201"/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435"/>
      <c r="P3" s="436"/>
    </row>
    <row r="4" spans="1:16" ht="15" customHeight="1">
      <c r="A4" s="437"/>
      <c r="B4" s="438"/>
      <c r="C4" s="438"/>
      <c r="D4" s="438"/>
      <c r="E4" s="439"/>
      <c r="F4" s="440"/>
      <c r="G4" s="440"/>
      <c r="H4" s="440"/>
      <c r="I4" s="440"/>
      <c r="J4" s="440"/>
      <c r="K4" s="441"/>
      <c r="L4" s="441"/>
      <c r="M4" s="441"/>
      <c r="N4" s="442"/>
      <c r="O4" s="443"/>
      <c r="P4" s="434"/>
    </row>
    <row r="5" spans="1:16" ht="15" customHeight="1">
      <c r="A5" s="444"/>
      <c r="B5" s="445"/>
      <c r="C5" s="445"/>
      <c r="D5" s="445"/>
      <c r="E5" s="445"/>
      <c r="F5" s="445"/>
      <c r="G5" s="445"/>
      <c r="H5" s="445"/>
      <c r="I5" s="445"/>
      <c r="J5" s="445"/>
      <c r="K5" s="446"/>
      <c r="L5" s="446"/>
      <c r="M5" s="446"/>
      <c r="N5" s="447"/>
      <c r="O5" s="448"/>
      <c r="P5" s="449"/>
    </row>
    <row r="6" spans="1:16" ht="15" customHeight="1">
      <c r="A6" s="450"/>
      <c r="B6" s="451"/>
      <c r="C6" s="1202"/>
      <c r="D6" s="1202"/>
      <c r="E6" s="1202"/>
      <c r="F6" s="1202"/>
      <c r="G6" s="451"/>
      <c r="H6" s="451"/>
      <c r="I6" s="451"/>
      <c r="J6" s="451"/>
      <c r="K6" s="446"/>
      <c r="L6" s="446"/>
      <c r="M6" s="446"/>
      <c r="N6" s="447"/>
      <c r="O6" s="448"/>
      <c r="P6" s="452"/>
    </row>
    <row r="7" spans="1:16" ht="7.5" customHeight="1">
      <c r="A7" s="453"/>
      <c r="B7" s="430"/>
      <c r="C7" s="1203"/>
      <c r="D7" s="1203"/>
      <c r="E7" s="1203"/>
      <c r="F7" s="1203"/>
      <c r="G7" s="430"/>
      <c r="H7" s="430"/>
      <c r="I7" s="430"/>
      <c r="J7" s="430"/>
      <c r="K7" s="454"/>
      <c r="L7" s="454"/>
      <c r="M7" s="454"/>
      <c r="N7" s="448"/>
      <c r="O7" s="448"/>
      <c r="P7" s="452"/>
    </row>
    <row r="8" spans="1:16" ht="13.5" customHeight="1">
      <c r="A8" s="455"/>
      <c r="B8" s="456"/>
      <c r="C8" s="1204"/>
      <c r="D8" s="1204"/>
      <c r="E8" s="1204"/>
      <c r="F8" s="1204"/>
      <c r="G8" s="457"/>
      <c r="H8" s="458"/>
      <c r="I8" s="458"/>
      <c r="J8" s="458"/>
      <c r="K8" s="458"/>
      <c r="L8" s="458"/>
      <c r="M8" s="457"/>
      <c r="N8" s="458"/>
      <c r="O8" s="459"/>
      <c r="P8" s="452"/>
    </row>
    <row r="9" spans="1:16" ht="12.75" customHeight="1">
      <c r="A9" s="453"/>
      <c r="B9" s="786"/>
      <c r="C9" s="786"/>
      <c r="D9" s="786"/>
      <c r="E9" s="786"/>
      <c r="F9" s="1205" t="s">
        <v>386</v>
      </c>
      <c r="G9" s="1205"/>
      <c r="H9" s="1206">
        <v>45400</v>
      </c>
      <c r="I9" s="1206"/>
      <c r="J9" s="1206"/>
      <c r="K9" s="1206"/>
      <c r="L9" s="786"/>
      <c r="M9" s="786"/>
      <c r="N9" s="786"/>
      <c r="O9" s="786"/>
      <c r="P9" s="452"/>
    </row>
    <row r="10" spans="1:16" ht="9.75" hidden="1" customHeight="1">
      <c r="A10" s="453"/>
      <c r="B10" s="499"/>
      <c r="C10" s="1189"/>
      <c r="D10" s="1189"/>
      <c r="E10" s="1189"/>
      <c r="F10" s="1189"/>
      <c r="G10" s="499"/>
      <c r="H10" s="499"/>
      <c r="I10" s="499"/>
      <c r="J10" s="499"/>
      <c r="K10" s="500"/>
      <c r="L10" s="500"/>
      <c r="M10" s="500"/>
      <c r="N10" s="501"/>
      <c r="O10" s="501"/>
      <c r="P10" s="452"/>
    </row>
    <row r="11" spans="1:16" ht="15" hidden="1" customHeight="1">
      <c r="A11" s="453"/>
      <c r="B11" s="499"/>
      <c r="C11" s="499"/>
      <c r="D11" s="499"/>
      <c r="E11" s="499"/>
      <c r="F11" s="499"/>
      <c r="G11" s="499"/>
      <c r="H11" s="499"/>
      <c r="I11" s="499"/>
      <c r="J11" s="499"/>
      <c r="K11" s="500"/>
      <c r="L11" s="500"/>
      <c r="M11" s="500"/>
      <c r="N11" s="501"/>
      <c r="O11" s="501"/>
      <c r="P11" s="452"/>
    </row>
    <row r="12" spans="1:16" ht="15" customHeight="1">
      <c r="A12" s="453"/>
      <c r="B12" s="1190" t="s">
        <v>395</v>
      </c>
      <c r="C12" s="1190"/>
      <c r="D12" s="1190"/>
      <c r="E12" s="1190"/>
      <c r="F12" s="1190"/>
      <c r="G12" s="1190"/>
      <c r="H12" s="1190"/>
      <c r="I12" s="1190"/>
      <c r="J12" s="1190"/>
      <c r="K12" s="1190"/>
      <c r="L12" s="1190"/>
      <c r="M12" s="1190"/>
      <c r="N12" s="1190"/>
      <c r="O12" s="1190"/>
      <c r="P12" s="452"/>
    </row>
    <row r="13" spans="1:16" ht="9.9499999999999993" customHeight="1">
      <c r="A13" s="460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2"/>
    </row>
    <row r="14" spans="1:16" ht="9.9499999999999993" customHeight="1">
      <c r="A14" s="460"/>
      <c r="B14" s="1178" t="s">
        <v>189</v>
      </c>
      <c r="C14" s="1179"/>
      <c r="D14" s="1179"/>
      <c r="E14" s="1179"/>
      <c r="F14" s="1179"/>
      <c r="G14" s="1180"/>
      <c r="H14" s="461"/>
      <c r="I14" s="1178" t="s">
        <v>190</v>
      </c>
      <c r="J14" s="1179"/>
      <c r="K14" s="1179"/>
      <c r="L14" s="1179"/>
      <c r="M14" s="1179"/>
      <c r="N14" s="1179"/>
      <c r="O14" s="1180"/>
      <c r="P14" s="462"/>
    </row>
    <row r="15" spans="1:16" ht="9.9499999999999993" customHeight="1">
      <c r="A15" s="460"/>
      <c r="B15" s="1181"/>
      <c r="C15" s="1182"/>
      <c r="D15" s="1182"/>
      <c r="E15" s="1182"/>
      <c r="F15" s="1182"/>
      <c r="G15" s="1183"/>
      <c r="H15" s="461"/>
      <c r="I15" s="1181"/>
      <c r="J15" s="1182"/>
      <c r="K15" s="1182"/>
      <c r="L15" s="1182"/>
      <c r="M15" s="1182"/>
      <c r="N15" s="1182"/>
      <c r="O15" s="1183"/>
      <c r="P15" s="462"/>
    </row>
    <row r="16" spans="1:16" ht="9.9499999999999993" customHeight="1">
      <c r="A16" s="463"/>
      <c r="B16" s="464"/>
      <c r="C16" s="464"/>
      <c r="D16" s="464"/>
      <c r="E16" s="464"/>
      <c r="F16" s="464"/>
      <c r="G16" s="465"/>
      <c r="H16" s="461"/>
      <c r="I16" s="466"/>
      <c r="J16" s="1191" t="s">
        <v>306</v>
      </c>
      <c r="K16" s="1192"/>
      <c r="L16" s="1192"/>
      <c r="M16" s="1193"/>
      <c r="N16" s="1194"/>
      <c r="O16" s="465"/>
      <c r="P16" s="462"/>
    </row>
    <row r="17" spans="1:17" ht="5.0999999999999996" customHeight="1">
      <c r="A17" s="463"/>
      <c r="B17" s="461"/>
      <c r="C17" s="467"/>
      <c r="D17" s="467"/>
      <c r="E17" s="467"/>
      <c r="F17" s="467"/>
      <c r="G17" s="468"/>
      <c r="H17" s="461"/>
      <c r="I17" s="469"/>
      <c r="J17" s="1192"/>
      <c r="K17" s="1192"/>
      <c r="L17" s="1192"/>
      <c r="M17" s="1193"/>
      <c r="N17" s="1194"/>
      <c r="O17" s="470"/>
      <c r="P17" s="462"/>
    </row>
    <row r="18" spans="1:17" ht="9.9499999999999993" customHeight="1">
      <c r="A18" s="463"/>
      <c r="B18" s="461"/>
      <c r="C18" s="471" t="s">
        <v>191</v>
      </c>
      <c r="D18" s="472"/>
      <c r="E18" s="472"/>
      <c r="F18" s="473"/>
      <c r="G18" s="474"/>
      <c r="H18" s="461"/>
      <c r="I18" s="469"/>
      <c r="J18" s="1192"/>
      <c r="K18" s="1192"/>
      <c r="L18" s="1192"/>
      <c r="M18" s="1193"/>
      <c r="N18" s="1194"/>
      <c r="O18" s="474"/>
      <c r="P18" s="462"/>
    </row>
    <row r="19" spans="1:17" ht="9.9499999999999993" customHeight="1">
      <c r="A19" s="463"/>
      <c r="B19" s="461"/>
      <c r="C19" s="475" t="s">
        <v>192</v>
      </c>
      <c r="D19" s="476" t="s">
        <v>193</v>
      </c>
      <c r="E19" s="472"/>
      <c r="F19" s="477"/>
      <c r="G19" s="478"/>
      <c r="H19" s="461"/>
      <c r="I19" s="469"/>
      <c r="J19" s="1192"/>
      <c r="K19" s="1192"/>
      <c r="L19" s="1192"/>
      <c r="M19" s="1193"/>
      <c r="N19" s="1194"/>
      <c r="O19" s="474"/>
      <c r="P19" s="462"/>
    </row>
    <row r="20" spans="1:17" ht="9.9499999999999993" customHeight="1">
      <c r="A20" s="463"/>
      <c r="B20" s="461"/>
      <c r="C20" s="475" t="s">
        <v>194</v>
      </c>
      <c r="D20" s="472" t="s">
        <v>195</v>
      </c>
      <c r="E20" s="472"/>
      <c r="F20" s="473"/>
      <c r="G20" s="474"/>
      <c r="H20" s="461"/>
      <c r="I20" s="469"/>
      <c r="J20" s="1192"/>
      <c r="K20" s="1192"/>
      <c r="L20" s="1192"/>
      <c r="M20" s="1193"/>
      <c r="N20" s="1194"/>
      <c r="O20" s="474"/>
      <c r="P20" s="462"/>
    </row>
    <row r="21" spans="1:17" ht="9.9499999999999993" customHeight="1">
      <c r="A21" s="463"/>
      <c r="B21" s="461"/>
      <c r="C21" s="502" t="s">
        <v>196</v>
      </c>
      <c r="D21" s="503"/>
      <c r="E21" s="479"/>
      <c r="F21" s="479"/>
      <c r="G21" s="474"/>
      <c r="H21" s="461"/>
      <c r="I21" s="469"/>
      <c r="J21" s="1192"/>
      <c r="K21" s="1192"/>
      <c r="L21" s="1192"/>
      <c r="M21" s="1193"/>
      <c r="N21" s="1194"/>
      <c r="O21" s="474"/>
      <c r="P21" s="462"/>
    </row>
    <row r="22" spans="1:17" ht="5.0999999999999996" customHeight="1">
      <c r="A22" s="463"/>
      <c r="B22" s="461"/>
      <c r="C22" s="502"/>
      <c r="D22" s="503"/>
      <c r="E22" s="479"/>
      <c r="F22" s="479"/>
      <c r="G22" s="474"/>
      <c r="H22" s="461"/>
      <c r="I22" s="469"/>
      <c r="J22" s="1192"/>
      <c r="K22" s="1192"/>
      <c r="L22" s="1192"/>
      <c r="M22" s="1193"/>
      <c r="N22" s="1194"/>
      <c r="O22" s="474"/>
      <c r="P22" s="462"/>
    </row>
    <row r="23" spans="1:17" ht="9.9499999999999993" customHeight="1">
      <c r="A23" s="463"/>
      <c r="B23" s="480"/>
      <c r="C23" s="481"/>
      <c r="D23" s="481"/>
      <c r="E23" s="481"/>
      <c r="F23" s="481"/>
      <c r="G23" s="482"/>
      <c r="H23" s="461"/>
      <c r="I23" s="483"/>
      <c r="J23" s="1195"/>
      <c r="K23" s="1195"/>
      <c r="L23" s="1195"/>
      <c r="M23" s="1196"/>
      <c r="N23" s="1197"/>
      <c r="O23" s="482"/>
      <c r="P23" s="462"/>
    </row>
    <row r="24" spans="1:17" ht="9.9499999999999993" customHeight="1">
      <c r="A24" s="460"/>
      <c r="B24" s="461"/>
      <c r="C24" s="473"/>
      <c r="D24" s="473"/>
      <c r="E24" s="473"/>
      <c r="F24" s="473"/>
      <c r="G24" s="473"/>
      <c r="H24" s="461"/>
      <c r="I24" s="461"/>
      <c r="J24" s="473"/>
      <c r="K24" s="473"/>
      <c r="L24" s="473"/>
      <c r="M24" s="473"/>
      <c r="N24" s="473"/>
      <c r="O24" s="473"/>
      <c r="P24" s="462"/>
    </row>
    <row r="25" spans="1:17" ht="9.9499999999999993" customHeight="1">
      <c r="A25" s="460"/>
      <c r="B25" s="1178" t="s">
        <v>197</v>
      </c>
      <c r="C25" s="1179"/>
      <c r="D25" s="1179"/>
      <c r="E25" s="1179"/>
      <c r="F25" s="1179"/>
      <c r="G25" s="1180"/>
      <c r="H25" s="484"/>
      <c r="I25" s="1178" t="s">
        <v>383</v>
      </c>
      <c r="J25" s="1179"/>
      <c r="K25" s="1179"/>
      <c r="L25" s="1179"/>
      <c r="M25" s="1179"/>
      <c r="N25" s="1179"/>
      <c r="O25" s="1180"/>
      <c r="P25" s="462"/>
    </row>
    <row r="26" spans="1:17" ht="9.9499999999999993" customHeight="1">
      <c r="A26" s="460"/>
      <c r="B26" s="1181"/>
      <c r="C26" s="1182"/>
      <c r="D26" s="1182"/>
      <c r="E26" s="1182"/>
      <c r="F26" s="1182"/>
      <c r="G26" s="1183"/>
      <c r="H26" s="484"/>
      <c r="I26" s="1181"/>
      <c r="J26" s="1182"/>
      <c r="K26" s="1182"/>
      <c r="L26" s="1182"/>
      <c r="M26" s="1182"/>
      <c r="N26" s="1182"/>
      <c r="O26" s="1183"/>
      <c r="P26" s="462"/>
    </row>
    <row r="27" spans="1:17" ht="9.9499999999999993" customHeight="1">
      <c r="A27" s="460"/>
      <c r="B27" s="492"/>
      <c r="C27" s="783"/>
      <c r="D27" s="493"/>
      <c r="E27" s="493"/>
      <c r="F27" s="493"/>
      <c r="G27" s="494"/>
      <c r="H27" s="461"/>
      <c r="I27" s="509"/>
      <c r="J27" s="510"/>
      <c r="K27" s="510"/>
      <c r="L27" s="510"/>
      <c r="M27" s="510"/>
      <c r="N27" s="510"/>
      <c r="O27" s="511"/>
      <c r="P27" s="462"/>
    </row>
    <row r="28" spans="1:17" ht="11.25" customHeight="1">
      <c r="A28" s="460"/>
      <c r="B28" s="495"/>
      <c r="C28" s="1184" t="s">
        <v>388</v>
      </c>
      <c r="D28" s="1185"/>
      <c r="E28" s="1185"/>
      <c r="F28" s="1185"/>
      <c r="G28" s="486"/>
      <c r="H28" s="461"/>
      <c r="I28" s="1186" t="s">
        <v>307</v>
      </c>
      <c r="J28" s="1187"/>
      <c r="K28" s="1187"/>
      <c r="L28" s="1187"/>
      <c r="M28" s="1187"/>
      <c r="N28" s="1187"/>
      <c r="O28" s="1188"/>
      <c r="P28" s="462"/>
    </row>
    <row r="29" spans="1:17" ht="11.25" customHeight="1">
      <c r="A29" s="460"/>
      <c r="B29" s="495"/>
      <c r="C29" s="772" t="s">
        <v>449</v>
      </c>
      <c r="D29" s="489"/>
      <c r="E29" s="489"/>
      <c r="F29" s="208"/>
      <c r="G29" s="209" t="s">
        <v>198</v>
      </c>
      <c r="H29" s="461"/>
      <c r="I29" s="1186" t="s">
        <v>384</v>
      </c>
      <c r="J29" s="1187"/>
      <c r="K29" s="1187"/>
      <c r="L29" s="1187"/>
      <c r="M29" s="1187"/>
      <c r="N29" s="1187"/>
      <c r="O29" s="1188"/>
      <c r="P29" s="462"/>
      <c r="Q29" s="590"/>
    </row>
    <row r="30" spans="1:17" ht="9.9499999999999993" customHeight="1">
      <c r="A30" s="460"/>
      <c r="B30" s="495"/>
      <c r="C30" s="772" t="s">
        <v>387</v>
      </c>
      <c r="D30" s="489"/>
      <c r="E30" s="489"/>
      <c r="F30" s="208"/>
      <c r="G30" s="209" t="s">
        <v>199</v>
      </c>
      <c r="H30" s="461"/>
      <c r="I30" s="512"/>
      <c r="J30" s="1169"/>
      <c r="K30" s="1169"/>
      <c r="L30" s="1169"/>
      <c r="M30" s="1169"/>
      <c r="N30" s="1169"/>
      <c r="O30" s="514"/>
      <c r="P30" s="462"/>
    </row>
    <row r="31" spans="1:17" ht="9.9499999999999993" customHeight="1">
      <c r="A31" s="460"/>
      <c r="B31" s="495"/>
      <c r="C31" s="772" t="s">
        <v>389</v>
      </c>
      <c r="D31" s="489"/>
      <c r="E31" s="489"/>
      <c r="F31" s="208"/>
      <c r="G31" s="209" t="s">
        <v>381</v>
      </c>
      <c r="H31" s="461"/>
      <c r="I31" s="512"/>
      <c r="J31" s="513"/>
      <c r="K31" s="513"/>
      <c r="L31" s="513"/>
      <c r="M31" s="513"/>
      <c r="N31" s="513"/>
      <c r="O31" s="514"/>
      <c r="P31" s="462"/>
    </row>
    <row r="32" spans="1:17" ht="9.9499999999999993" customHeight="1">
      <c r="A32" s="460"/>
      <c r="B32" s="495"/>
      <c r="C32" s="772"/>
      <c r="D32" s="489"/>
      <c r="E32" s="489"/>
      <c r="F32" s="208"/>
      <c r="G32" s="209"/>
      <c r="H32" s="461"/>
      <c r="I32" s="515"/>
      <c r="J32" s="516"/>
      <c r="K32" s="516"/>
      <c r="L32" s="516"/>
      <c r="M32" s="516"/>
      <c r="N32" s="516"/>
      <c r="O32" s="517"/>
      <c r="P32" s="462"/>
    </row>
    <row r="33" spans="1:16" ht="9.9499999999999993" customHeight="1">
      <c r="A33" s="460"/>
      <c r="B33" s="504"/>
      <c r="C33" s="772"/>
      <c r="D33" s="489"/>
      <c r="E33" s="489"/>
      <c r="F33" s="208"/>
      <c r="G33" s="209"/>
      <c r="H33" s="461"/>
      <c r="I33" s="485"/>
      <c r="J33" s="485"/>
      <c r="K33" s="485"/>
      <c r="L33" s="485"/>
      <c r="M33" s="485"/>
      <c r="N33" s="485"/>
      <c r="O33" s="485"/>
      <c r="P33" s="462"/>
    </row>
    <row r="34" spans="1:16" ht="9.9499999999999993" customHeight="1">
      <c r="A34" s="460"/>
      <c r="B34" s="495"/>
      <c r="C34" s="772"/>
      <c r="D34" s="489"/>
      <c r="E34" s="489"/>
      <c r="F34" s="208"/>
      <c r="G34" s="209"/>
      <c r="H34" s="461"/>
      <c r="I34" s="485"/>
      <c r="J34" s="485"/>
      <c r="K34" s="485"/>
      <c r="L34" s="485"/>
      <c r="M34" s="485"/>
      <c r="N34" s="485"/>
      <c r="O34" s="485"/>
      <c r="P34" s="462"/>
    </row>
    <row r="35" spans="1:16" ht="11.45" customHeight="1">
      <c r="A35" s="460"/>
      <c r="B35" s="495"/>
      <c r="C35" s="773"/>
      <c r="D35" s="537"/>
      <c r="E35" s="537"/>
      <c r="F35" s="537"/>
      <c r="G35" s="538"/>
      <c r="H35" s="461"/>
      <c r="O35" s="485"/>
      <c r="P35" s="462"/>
    </row>
    <row r="36" spans="1:16" ht="9.9499999999999993" customHeight="1">
      <c r="A36" s="460"/>
      <c r="B36" s="495"/>
      <c r="D36" s="780"/>
      <c r="E36" s="782"/>
      <c r="O36" s="473"/>
      <c r="P36" s="462"/>
    </row>
    <row r="37" spans="1:16" ht="9.9499999999999993" customHeight="1">
      <c r="A37" s="460"/>
      <c r="B37" s="495"/>
      <c r="D37" s="781"/>
      <c r="O37" s="473"/>
      <c r="P37" s="462"/>
    </row>
    <row r="38" spans="1:16" ht="9.9499999999999993" customHeight="1">
      <c r="A38" s="460"/>
      <c r="B38" s="495"/>
      <c r="C38" s="471"/>
      <c r="D38" s="535"/>
      <c r="E38" s="1153" t="s">
        <v>200</v>
      </c>
      <c r="F38" s="1154"/>
      <c r="G38" s="1154"/>
      <c r="H38" s="1154"/>
      <c r="I38" s="1154"/>
      <c r="J38" s="1154"/>
      <c r="K38" s="1154"/>
      <c r="L38" s="1154"/>
      <c r="O38" s="473"/>
      <c r="P38" s="462"/>
    </row>
    <row r="39" spans="1:16" ht="9.9499999999999993" customHeight="1">
      <c r="A39" s="460"/>
      <c r="B39" s="495"/>
      <c r="C39" s="532"/>
      <c r="D39" s="209"/>
      <c r="E39" s="1153"/>
      <c r="F39" s="1154"/>
      <c r="G39" s="1154"/>
      <c r="H39" s="1154"/>
      <c r="I39" s="1154"/>
      <c r="J39" s="1154"/>
      <c r="K39" s="1154"/>
      <c r="L39" s="1154"/>
      <c r="O39" s="473"/>
      <c r="P39" s="462"/>
    </row>
    <row r="40" spans="1:16" ht="9.9499999999999993" customHeight="1">
      <c r="A40" s="460"/>
      <c r="B40" s="495"/>
      <c r="C40" s="521"/>
      <c r="D40" s="209"/>
      <c r="E40" s="1170" t="s">
        <v>385</v>
      </c>
      <c r="F40" s="1171"/>
      <c r="G40" s="1171"/>
      <c r="H40" s="1171"/>
      <c r="I40" s="1171"/>
      <c r="J40" s="1171"/>
      <c r="K40" s="1171"/>
      <c r="L40" s="1172"/>
      <c r="O40" s="473"/>
      <c r="P40" s="462"/>
    </row>
    <row r="41" spans="1:16" ht="9.9499999999999993" customHeight="1">
      <c r="A41" s="460"/>
      <c r="B41" s="495"/>
      <c r="C41" s="521"/>
      <c r="D41" s="209"/>
      <c r="G41" s="799" t="s">
        <v>201</v>
      </c>
      <c r="H41" s="782"/>
      <c r="I41" s="782"/>
      <c r="J41" s="791">
        <v>-0.125</v>
      </c>
      <c r="K41" s="798"/>
      <c r="L41" s="784"/>
      <c r="O41" s="464"/>
      <c r="P41" s="462"/>
    </row>
    <row r="42" spans="1:16" ht="10.5" customHeight="1">
      <c r="A42" s="460"/>
      <c r="B42" s="495"/>
      <c r="C42" s="521"/>
      <c r="D42" s="536"/>
      <c r="G42" s="797" t="s">
        <v>216</v>
      </c>
      <c r="J42" s="798">
        <v>-0.25</v>
      </c>
      <c r="K42" s="798"/>
      <c r="L42" s="784"/>
      <c r="P42" s="462"/>
    </row>
    <row r="43" spans="1:16" ht="9.9499999999999993" customHeight="1">
      <c r="A43" s="460"/>
      <c r="B43" s="495"/>
      <c r="C43" s="521"/>
      <c r="D43" s="533"/>
      <c r="G43" s="797" t="s">
        <v>217</v>
      </c>
      <c r="J43" s="798">
        <v>-0.375</v>
      </c>
      <c r="K43" s="798"/>
      <c r="L43" s="784"/>
      <c r="P43" s="462"/>
    </row>
    <row r="44" spans="1:16" ht="9.9499999999999993" customHeight="1">
      <c r="A44" s="460"/>
      <c r="B44" s="495"/>
      <c r="D44" s="771"/>
      <c r="G44" s="797" t="s">
        <v>218</v>
      </c>
      <c r="H44" s="770"/>
      <c r="J44" s="798">
        <v>-0.5</v>
      </c>
      <c r="K44" s="770"/>
      <c r="L44" s="784"/>
      <c r="P44" s="462"/>
    </row>
    <row r="45" spans="1:16" ht="9.9499999999999993" customHeight="1">
      <c r="A45" s="460"/>
      <c r="B45" s="495"/>
      <c r="D45" s="533"/>
      <c r="E45" s="774"/>
      <c r="F45" s="775"/>
      <c r="G45" s="775"/>
      <c r="H45" s="775"/>
      <c r="I45" s="775"/>
      <c r="J45" s="775"/>
      <c r="K45" s="775"/>
      <c r="L45" s="776"/>
      <c r="P45" s="462"/>
    </row>
    <row r="46" spans="1:16" ht="9.9499999999999993" customHeight="1">
      <c r="A46" s="460"/>
      <c r="B46" s="495"/>
      <c r="D46" s="533"/>
      <c r="E46" s="1147" t="s">
        <v>33</v>
      </c>
      <c r="F46" s="1148"/>
      <c r="G46" s="1148"/>
      <c r="H46" s="1148"/>
      <c r="I46" s="1148"/>
      <c r="J46" s="1148"/>
      <c r="K46" s="1148"/>
      <c r="L46" s="1149"/>
      <c r="P46" s="462"/>
    </row>
    <row r="47" spans="1:16" ht="9.9499999999999993" customHeight="1">
      <c r="A47" s="460"/>
      <c r="B47" s="495"/>
      <c r="C47" s="531"/>
      <c r="D47" s="534"/>
      <c r="E47" s="777"/>
      <c r="F47" s="778"/>
      <c r="G47" s="778"/>
      <c r="H47" s="778"/>
      <c r="I47" s="778"/>
      <c r="J47" s="778"/>
      <c r="K47" s="778"/>
      <c r="L47" s="779"/>
      <c r="P47" s="462"/>
    </row>
    <row r="48" spans="1:16" ht="9.9499999999999993" customHeight="1">
      <c r="A48" s="460"/>
      <c r="B48" s="1150" t="s">
        <v>202</v>
      </c>
      <c r="C48" s="1151"/>
      <c r="D48" s="1151"/>
      <c r="E48" s="1151"/>
      <c r="F48" s="1151"/>
      <c r="G48" s="1151"/>
      <c r="H48" s="1151"/>
      <c r="I48" s="1151"/>
      <c r="J48" s="1151"/>
      <c r="K48" s="1151"/>
      <c r="L48" s="1151"/>
      <c r="M48" s="1151"/>
      <c r="N48" s="1151"/>
      <c r="O48" s="1152"/>
      <c r="P48" s="462"/>
    </row>
    <row r="49" spans="1:16" ht="9.9499999999999993" customHeight="1">
      <c r="A49" s="460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4"/>
      <c r="O49" s="1155"/>
      <c r="P49" s="462"/>
    </row>
    <row r="50" spans="1:16" ht="15">
      <c r="A50" s="460"/>
      <c r="B50" s="519"/>
      <c r="C50" s="71" t="s">
        <v>203</v>
      </c>
      <c r="D50" s="529"/>
      <c r="E50" s="529"/>
      <c r="F50" s="529"/>
      <c r="G50" s="529"/>
      <c r="H50" s="530"/>
      <c r="I50" s="528"/>
      <c r="J50" s="528"/>
      <c r="K50" s="528"/>
      <c r="L50" s="528"/>
      <c r="M50" s="528"/>
      <c r="N50" s="528"/>
      <c r="O50" s="522"/>
      <c r="P50" s="462"/>
    </row>
    <row r="51" spans="1:16" ht="15">
      <c r="A51" s="460"/>
      <c r="B51" s="495"/>
      <c r="C51" s="71" t="s">
        <v>408</v>
      </c>
      <c r="D51" s="71"/>
      <c r="E51" s="71"/>
      <c r="F51" s="71"/>
      <c r="G51" s="71"/>
      <c r="H51" s="71"/>
      <c r="I51" s="71"/>
      <c r="J51" s="71"/>
      <c r="K51" s="71"/>
      <c r="L51" s="71"/>
      <c r="M51" s="528"/>
      <c r="N51" s="528"/>
      <c r="O51" s="524"/>
      <c r="P51" s="462"/>
    </row>
    <row r="52" spans="1:16" ht="9.9499999999999993" customHeight="1">
      <c r="A52" s="460"/>
      <c r="B52" s="495"/>
      <c r="H52" s="461"/>
      <c r="O52" s="524"/>
      <c r="P52" s="462"/>
    </row>
    <row r="53" spans="1:16" ht="9.9499999999999993" customHeight="1">
      <c r="A53" s="487"/>
      <c r="B53" s="506"/>
      <c r="C53" s="489" t="s">
        <v>204</v>
      </c>
      <c r="H53" s="461"/>
      <c r="O53" s="524"/>
      <c r="P53" s="488"/>
    </row>
    <row r="54" spans="1:16" ht="9.9499999999999993" customHeight="1">
      <c r="A54" s="487"/>
      <c r="B54" s="506"/>
      <c r="C54" s="489"/>
      <c r="H54" s="461"/>
      <c r="O54" s="524"/>
      <c r="P54" s="488"/>
    </row>
    <row r="55" spans="1:16" ht="9.9499999999999993" customHeight="1">
      <c r="A55" s="487"/>
      <c r="B55" s="527"/>
      <c r="C55" s="521"/>
      <c r="D55" s="208"/>
      <c r="E55" s="208"/>
      <c r="F55" s="1156"/>
      <c r="G55" s="1156"/>
      <c r="H55" s="461"/>
      <c r="O55" s="524"/>
      <c r="P55" s="488"/>
    </row>
    <row r="56" spans="1:16" ht="9.9499999999999993" customHeight="1">
      <c r="A56" s="487"/>
      <c r="B56" s="523"/>
      <c r="C56" s="518"/>
      <c r="D56" s="518"/>
      <c r="E56" s="518"/>
      <c r="F56" s="518"/>
      <c r="G56" s="520"/>
      <c r="H56" s="520"/>
      <c r="I56" s="525"/>
      <c r="J56" s="525"/>
      <c r="K56" s="525"/>
      <c r="L56" s="525"/>
      <c r="M56" s="525"/>
      <c r="N56" s="525"/>
      <c r="O56" s="526"/>
      <c r="P56" s="488"/>
    </row>
    <row r="57" spans="1:16" ht="9.9499999999999993" customHeight="1">
      <c r="A57" s="487"/>
      <c r="B57" s="1150"/>
      <c r="C57" s="1157"/>
      <c r="D57" s="1157"/>
      <c r="E57" s="1157"/>
      <c r="F57" s="1157"/>
      <c r="G57" s="1157"/>
      <c r="H57" s="1157"/>
      <c r="I57" s="1157"/>
      <c r="J57" s="1157"/>
      <c r="K57" s="1157"/>
      <c r="L57" s="1157"/>
      <c r="M57" s="1157"/>
      <c r="N57" s="1157"/>
      <c r="O57" s="1158"/>
      <c r="P57" s="488"/>
    </row>
    <row r="58" spans="1:16" ht="9.9499999999999993" customHeight="1">
      <c r="A58" s="487"/>
      <c r="B58" s="1159"/>
      <c r="C58" s="1160"/>
      <c r="D58" s="1160"/>
      <c r="E58" s="1160"/>
      <c r="F58" s="1160"/>
      <c r="G58" s="1160"/>
      <c r="H58" s="1160"/>
      <c r="I58" s="1160"/>
      <c r="J58" s="1160"/>
      <c r="K58" s="1160"/>
      <c r="L58" s="1160"/>
      <c r="M58" s="1160"/>
      <c r="N58" s="1160"/>
      <c r="O58" s="1161"/>
      <c r="P58" s="488"/>
    </row>
    <row r="59" spans="1:16" ht="9.9499999999999993" customHeight="1">
      <c r="A59" s="497"/>
      <c r="B59" s="504"/>
      <c r="O59" s="486"/>
      <c r="P59" s="488"/>
    </row>
    <row r="60" spans="1:16" ht="9.9499999999999993" customHeight="1">
      <c r="A60" s="497"/>
      <c r="B60" s="504"/>
      <c r="O60" s="486"/>
      <c r="P60" s="488"/>
    </row>
    <row r="61" spans="1:16" ht="9.9499999999999993" customHeight="1">
      <c r="A61" s="497"/>
      <c r="B61" s="495"/>
      <c r="C61" s="1162"/>
      <c r="D61" s="1162"/>
      <c r="E61" s="1162"/>
      <c r="F61" s="1162"/>
      <c r="G61" s="1162"/>
      <c r="H61" s="1162"/>
      <c r="I61" s="1162"/>
      <c r="J61" s="1162"/>
      <c r="K61" s="1162"/>
      <c r="L61" s="1162"/>
      <c r="M61" s="1162"/>
      <c r="N61" s="1162"/>
      <c r="O61" s="505"/>
      <c r="P61" s="496"/>
    </row>
    <row r="62" spans="1:16" ht="9.9499999999999993" customHeight="1">
      <c r="A62" s="497"/>
      <c r="B62" s="506"/>
      <c r="C62" s="489"/>
      <c r="O62" s="505"/>
      <c r="P62" s="496"/>
    </row>
    <row r="63" spans="1:16" ht="9.9499999999999993" customHeight="1">
      <c r="A63" s="497"/>
      <c r="B63" s="506"/>
      <c r="C63" s="489"/>
      <c r="O63" s="505"/>
      <c r="P63" s="496"/>
    </row>
    <row r="64" spans="1:16" ht="9.9499999999999993" customHeight="1">
      <c r="A64" s="497"/>
      <c r="B64" s="506"/>
      <c r="C64" s="507"/>
      <c r="D64" s="496"/>
      <c r="E64" s="496"/>
      <c r="F64" s="496"/>
      <c r="G64" s="430"/>
      <c r="H64" s="508"/>
      <c r="I64" s="508"/>
      <c r="J64" s="496"/>
      <c r="K64" s="496"/>
      <c r="L64" s="496"/>
      <c r="M64" s="496"/>
      <c r="N64" s="496"/>
      <c r="O64" s="505"/>
      <c r="P64" s="488"/>
    </row>
    <row r="65" spans="1:16" ht="9.9499999999999993" customHeight="1">
      <c r="A65" s="497"/>
      <c r="B65" s="506"/>
      <c r="C65" s="496"/>
      <c r="D65" s="496"/>
      <c r="E65" s="496"/>
      <c r="F65" s="496"/>
      <c r="G65" s="508"/>
      <c r="H65" s="508"/>
      <c r="I65" s="508"/>
      <c r="J65" s="496"/>
      <c r="K65" s="496"/>
      <c r="L65" s="496"/>
      <c r="M65" s="496"/>
      <c r="N65" s="496"/>
      <c r="O65" s="505"/>
      <c r="P65" s="488"/>
    </row>
    <row r="66" spans="1:16" ht="9.9499999999999993" customHeight="1">
      <c r="A66" s="497"/>
      <c r="B66" s="504"/>
      <c r="O66" s="486"/>
      <c r="P66" s="488"/>
    </row>
    <row r="67" spans="1:16" ht="9.9499999999999993" customHeight="1">
      <c r="A67" s="497"/>
      <c r="B67" s="504"/>
      <c r="O67" s="486"/>
      <c r="P67" s="488"/>
    </row>
    <row r="68" spans="1:16" ht="12" customHeight="1">
      <c r="A68" s="497"/>
      <c r="B68" s="504"/>
      <c r="O68" s="486"/>
      <c r="P68" s="488"/>
    </row>
    <row r="69" spans="1:16" ht="12" customHeight="1">
      <c r="A69" s="498"/>
      <c r="B69" s="504"/>
      <c r="O69" s="486"/>
      <c r="P69" s="490"/>
    </row>
    <row r="70" spans="1:16" ht="9.9499999999999993" customHeight="1">
      <c r="A70" s="491"/>
      <c r="B70" s="504"/>
      <c r="O70" s="486"/>
      <c r="P70" s="491"/>
    </row>
    <row r="71" spans="1:16" ht="89.25" customHeight="1">
      <c r="A71" s="491"/>
      <c r="B71" s="504"/>
      <c r="O71" s="486"/>
      <c r="P71" s="491"/>
    </row>
    <row r="72" spans="1:16" ht="6.6" customHeight="1">
      <c r="B72" s="1163" t="s">
        <v>205</v>
      </c>
      <c r="C72" s="1164"/>
      <c r="D72" s="1164"/>
      <c r="E72" s="1164"/>
      <c r="F72" s="1164"/>
      <c r="G72" s="1164"/>
      <c r="H72" s="1164"/>
      <c r="I72" s="1164"/>
      <c r="J72" s="1164"/>
      <c r="K72" s="1164"/>
      <c r="L72" s="1164"/>
      <c r="M72" s="1164"/>
      <c r="N72" s="1164"/>
      <c r="O72" s="1165"/>
    </row>
    <row r="73" spans="1:16">
      <c r="B73" s="1166"/>
      <c r="C73" s="1167"/>
      <c r="D73" s="1167"/>
      <c r="E73" s="1167"/>
      <c r="F73" s="1167"/>
      <c r="G73" s="1167"/>
      <c r="H73" s="1167"/>
      <c r="I73" s="1167"/>
      <c r="J73" s="1167"/>
      <c r="K73" s="1167"/>
      <c r="L73" s="1167"/>
      <c r="M73" s="1167"/>
      <c r="N73" s="1167"/>
      <c r="O73" s="1168"/>
    </row>
    <row r="74" spans="1:16">
      <c r="B74" s="1173" t="s">
        <v>206</v>
      </c>
      <c r="C74" s="1174"/>
      <c r="D74" s="1174"/>
      <c r="E74" s="1174"/>
      <c r="F74" s="1174"/>
      <c r="G74" s="1174"/>
      <c r="H74" s="1174"/>
      <c r="I74" s="1174"/>
      <c r="J74" s="1174"/>
      <c r="K74" s="1174"/>
      <c r="L74" s="1174"/>
      <c r="M74" s="1174"/>
      <c r="N74" s="1174"/>
      <c r="O74" s="1175"/>
    </row>
    <row r="75" spans="1:16" ht="9.9499999999999993" customHeight="1">
      <c r="B75" s="1176" t="s">
        <v>207</v>
      </c>
      <c r="C75" s="1156"/>
      <c r="D75" s="1156"/>
      <c r="E75" s="1156"/>
      <c r="F75" s="1156"/>
      <c r="G75" s="1156"/>
      <c r="H75" s="1156"/>
      <c r="I75" s="1156"/>
      <c r="J75" s="1156"/>
      <c r="K75" s="1156"/>
      <c r="L75" s="1156"/>
      <c r="M75" s="1156"/>
      <c r="N75" s="1156"/>
      <c r="O75" s="1177"/>
    </row>
    <row r="76" spans="1:16" ht="13.5" customHeight="1">
      <c r="B76" s="1141" t="s">
        <v>208</v>
      </c>
      <c r="C76" s="1142"/>
      <c r="D76" s="1142"/>
      <c r="E76" s="1142"/>
      <c r="F76" s="1142"/>
      <c r="G76" s="1142"/>
      <c r="H76" s="1142"/>
      <c r="I76" s="1142"/>
      <c r="J76" s="1142"/>
      <c r="K76" s="1142"/>
      <c r="L76" s="1142"/>
      <c r="M76" s="1142"/>
      <c r="N76" s="1142"/>
      <c r="O76" s="1143"/>
    </row>
    <row r="77" spans="1:16">
      <c r="B77" s="1144"/>
      <c r="C77" s="1145"/>
      <c r="D77" s="1145"/>
      <c r="E77" s="1145"/>
      <c r="F77" s="1145"/>
      <c r="G77" s="1145"/>
      <c r="H77" s="1145"/>
      <c r="I77" s="1145"/>
      <c r="J77" s="1145"/>
      <c r="K77" s="1145"/>
      <c r="L77" s="1145"/>
      <c r="M77" s="1145"/>
      <c r="N77" s="1145"/>
      <c r="O77" s="1146"/>
    </row>
  </sheetData>
  <mergeCells count="28">
    <mergeCell ref="A2:N3"/>
    <mergeCell ref="C6:F6"/>
    <mergeCell ref="C7:F7"/>
    <mergeCell ref="C8:F8"/>
    <mergeCell ref="F9:G9"/>
    <mergeCell ref="H9:K9"/>
    <mergeCell ref="C10:F10"/>
    <mergeCell ref="B12:O12"/>
    <mergeCell ref="B14:G15"/>
    <mergeCell ref="I14:O15"/>
    <mergeCell ref="J16:N23"/>
    <mergeCell ref="B25:G26"/>
    <mergeCell ref="I25:O26"/>
    <mergeCell ref="C28:F28"/>
    <mergeCell ref="I28:O28"/>
    <mergeCell ref="I29:O29"/>
    <mergeCell ref="J30:N30"/>
    <mergeCell ref="E38:L39"/>
    <mergeCell ref="E40:L40"/>
    <mergeCell ref="B74:O74"/>
    <mergeCell ref="B75:O75"/>
    <mergeCell ref="B76:O77"/>
    <mergeCell ref="E46:L46"/>
    <mergeCell ref="B48:O49"/>
    <mergeCell ref="F55:G55"/>
    <mergeCell ref="B57:O58"/>
    <mergeCell ref="C61:N61"/>
    <mergeCell ref="B72:O73"/>
  </mergeCells>
  <hyperlinks>
    <hyperlink ref="D19" r:id="rId1" xr:uid="{E2A6639C-4A65-468C-B400-AE1F9776F712}"/>
    <hyperlink ref="J16:L23" r:id="rId2" display="AMC selection can be made vy clicking here.  theLender accepts transferred appraisals." xr:uid="{646456DA-DCEB-4070-99F3-091B42C4D521}"/>
    <hyperlink ref="J16:N23" r:id="rId3" display="AMC selection can be made by clicking here.  theLender accepts transferred appraisals." xr:uid="{7824EB55-BA3C-42CB-BA0A-0BA4DE40B6ED}"/>
  </hyperlinks>
  <pageMargins left="0.25" right="0.25" top="0.75" bottom="0.75" header="0.3" footer="0.3"/>
  <pageSetup paperSize="5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CC365-4D45-4ACA-9378-72BD1019E252}">
  <sheetPr codeName="Sheet11"/>
  <dimension ref="A1:Q77"/>
  <sheetViews>
    <sheetView showWhiteSpace="0" view="pageLayout" topLeftCell="A4" zoomScaleNormal="130" workbookViewId="0">
      <selection activeCell="U19" sqref="U19"/>
    </sheetView>
  </sheetViews>
  <sheetFormatPr defaultColWidth="9" defaultRowHeight="14.25"/>
  <cols>
    <col min="1" max="1" width="3.28515625" style="427" customWidth="1"/>
    <col min="2" max="2" width="2" style="427" customWidth="1"/>
    <col min="3" max="4" width="8.28515625" style="427" customWidth="1"/>
    <col min="5" max="5" width="10" style="427" customWidth="1"/>
    <col min="6" max="7" width="8.28515625" style="427" customWidth="1"/>
    <col min="8" max="8" width="3.5703125" style="427" customWidth="1"/>
    <col min="9" max="9" width="2" style="427" customWidth="1"/>
    <col min="10" max="10" width="7" style="427" customWidth="1"/>
    <col min="11" max="12" width="8.28515625" style="427" customWidth="1"/>
    <col min="13" max="13" width="8.5703125" style="427" customWidth="1"/>
    <col min="14" max="14" width="8.28515625" style="427" customWidth="1"/>
    <col min="15" max="15" width="2" style="427" customWidth="1"/>
    <col min="16" max="16" width="3.28515625" style="427" customWidth="1"/>
    <col min="17" max="256" width="9" style="427"/>
    <col min="257" max="257" width="3.28515625" style="427" customWidth="1"/>
    <col min="258" max="258" width="2" style="427" customWidth="1"/>
    <col min="259" max="263" width="8.28515625" style="427" customWidth="1"/>
    <col min="264" max="264" width="3.28515625" style="427" customWidth="1"/>
    <col min="265" max="265" width="2" style="427" customWidth="1"/>
    <col min="266" max="266" width="7" style="427" customWidth="1"/>
    <col min="267" max="268" width="8.28515625" style="427" customWidth="1"/>
    <col min="269" max="269" width="8.5703125" style="427" customWidth="1"/>
    <col min="270" max="270" width="8.28515625" style="427" customWidth="1"/>
    <col min="271" max="271" width="2" style="427" customWidth="1"/>
    <col min="272" max="272" width="3.28515625" style="427" customWidth="1"/>
    <col min="273" max="512" width="9" style="427"/>
    <col min="513" max="513" width="3.28515625" style="427" customWidth="1"/>
    <col min="514" max="514" width="2" style="427" customWidth="1"/>
    <col min="515" max="519" width="8.28515625" style="427" customWidth="1"/>
    <col min="520" max="520" width="3.28515625" style="427" customWidth="1"/>
    <col min="521" max="521" width="2" style="427" customWidth="1"/>
    <col min="522" max="522" width="7" style="427" customWidth="1"/>
    <col min="523" max="524" width="8.28515625" style="427" customWidth="1"/>
    <col min="525" max="525" width="8.5703125" style="427" customWidth="1"/>
    <col min="526" max="526" width="8.28515625" style="427" customWidth="1"/>
    <col min="527" max="527" width="2" style="427" customWidth="1"/>
    <col min="528" max="528" width="3.28515625" style="427" customWidth="1"/>
    <col min="529" max="768" width="9" style="427"/>
    <col min="769" max="769" width="3.28515625" style="427" customWidth="1"/>
    <col min="770" max="770" width="2" style="427" customWidth="1"/>
    <col min="771" max="775" width="8.28515625" style="427" customWidth="1"/>
    <col min="776" max="776" width="3.28515625" style="427" customWidth="1"/>
    <col min="777" max="777" width="2" style="427" customWidth="1"/>
    <col min="778" max="778" width="7" style="427" customWidth="1"/>
    <col min="779" max="780" width="8.28515625" style="427" customWidth="1"/>
    <col min="781" max="781" width="8.5703125" style="427" customWidth="1"/>
    <col min="782" max="782" width="8.28515625" style="427" customWidth="1"/>
    <col min="783" max="783" width="2" style="427" customWidth="1"/>
    <col min="784" max="784" width="3.28515625" style="427" customWidth="1"/>
    <col min="785" max="1024" width="9" style="427"/>
    <col min="1025" max="1025" width="3.28515625" style="427" customWidth="1"/>
    <col min="1026" max="1026" width="2" style="427" customWidth="1"/>
    <col min="1027" max="1031" width="8.28515625" style="427" customWidth="1"/>
    <col min="1032" max="1032" width="3.28515625" style="427" customWidth="1"/>
    <col min="1033" max="1033" width="2" style="427" customWidth="1"/>
    <col min="1034" max="1034" width="7" style="427" customWidth="1"/>
    <col min="1035" max="1036" width="8.28515625" style="427" customWidth="1"/>
    <col min="1037" max="1037" width="8.5703125" style="427" customWidth="1"/>
    <col min="1038" max="1038" width="8.28515625" style="427" customWidth="1"/>
    <col min="1039" max="1039" width="2" style="427" customWidth="1"/>
    <col min="1040" max="1040" width="3.28515625" style="427" customWidth="1"/>
    <col min="1041" max="1280" width="9" style="427"/>
    <col min="1281" max="1281" width="3.28515625" style="427" customWidth="1"/>
    <col min="1282" max="1282" width="2" style="427" customWidth="1"/>
    <col min="1283" max="1287" width="8.28515625" style="427" customWidth="1"/>
    <col min="1288" max="1288" width="3.28515625" style="427" customWidth="1"/>
    <col min="1289" max="1289" width="2" style="427" customWidth="1"/>
    <col min="1290" max="1290" width="7" style="427" customWidth="1"/>
    <col min="1291" max="1292" width="8.28515625" style="427" customWidth="1"/>
    <col min="1293" max="1293" width="8.5703125" style="427" customWidth="1"/>
    <col min="1294" max="1294" width="8.28515625" style="427" customWidth="1"/>
    <col min="1295" max="1295" width="2" style="427" customWidth="1"/>
    <col min="1296" max="1296" width="3.28515625" style="427" customWidth="1"/>
    <col min="1297" max="1536" width="9" style="427"/>
    <col min="1537" max="1537" width="3.28515625" style="427" customWidth="1"/>
    <col min="1538" max="1538" width="2" style="427" customWidth="1"/>
    <col min="1539" max="1543" width="8.28515625" style="427" customWidth="1"/>
    <col min="1544" max="1544" width="3.28515625" style="427" customWidth="1"/>
    <col min="1545" max="1545" width="2" style="427" customWidth="1"/>
    <col min="1546" max="1546" width="7" style="427" customWidth="1"/>
    <col min="1547" max="1548" width="8.28515625" style="427" customWidth="1"/>
    <col min="1549" max="1549" width="8.5703125" style="427" customWidth="1"/>
    <col min="1550" max="1550" width="8.28515625" style="427" customWidth="1"/>
    <col min="1551" max="1551" width="2" style="427" customWidth="1"/>
    <col min="1552" max="1552" width="3.28515625" style="427" customWidth="1"/>
    <col min="1553" max="1792" width="9" style="427"/>
    <col min="1793" max="1793" width="3.28515625" style="427" customWidth="1"/>
    <col min="1794" max="1794" width="2" style="427" customWidth="1"/>
    <col min="1795" max="1799" width="8.28515625" style="427" customWidth="1"/>
    <col min="1800" max="1800" width="3.28515625" style="427" customWidth="1"/>
    <col min="1801" max="1801" width="2" style="427" customWidth="1"/>
    <col min="1802" max="1802" width="7" style="427" customWidth="1"/>
    <col min="1803" max="1804" width="8.28515625" style="427" customWidth="1"/>
    <col min="1805" max="1805" width="8.5703125" style="427" customWidth="1"/>
    <col min="1806" max="1806" width="8.28515625" style="427" customWidth="1"/>
    <col min="1807" max="1807" width="2" style="427" customWidth="1"/>
    <col min="1808" max="1808" width="3.28515625" style="427" customWidth="1"/>
    <col min="1809" max="2048" width="9" style="427"/>
    <col min="2049" max="2049" width="3.28515625" style="427" customWidth="1"/>
    <col min="2050" max="2050" width="2" style="427" customWidth="1"/>
    <col min="2051" max="2055" width="8.28515625" style="427" customWidth="1"/>
    <col min="2056" max="2056" width="3.28515625" style="427" customWidth="1"/>
    <col min="2057" max="2057" width="2" style="427" customWidth="1"/>
    <col min="2058" max="2058" width="7" style="427" customWidth="1"/>
    <col min="2059" max="2060" width="8.28515625" style="427" customWidth="1"/>
    <col min="2061" max="2061" width="8.5703125" style="427" customWidth="1"/>
    <col min="2062" max="2062" width="8.28515625" style="427" customWidth="1"/>
    <col min="2063" max="2063" width="2" style="427" customWidth="1"/>
    <col min="2064" max="2064" width="3.28515625" style="427" customWidth="1"/>
    <col min="2065" max="2304" width="9" style="427"/>
    <col min="2305" max="2305" width="3.28515625" style="427" customWidth="1"/>
    <col min="2306" max="2306" width="2" style="427" customWidth="1"/>
    <col min="2307" max="2311" width="8.28515625" style="427" customWidth="1"/>
    <col min="2312" max="2312" width="3.28515625" style="427" customWidth="1"/>
    <col min="2313" max="2313" width="2" style="427" customWidth="1"/>
    <col min="2314" max="2314" width="7" style="427" customWidth="1"/>
    <col min="2315" max="2316" width="8.28515625" style="427" customWidth="1"/>
    <col min="2317" max="2317" width="8.5703125" style="427" customWidth="1"/>
    <col min="2318" max="2318" width="8.28515625" style="427" customWidth="1"/>
    <col min="2319" max="2319" width="2" style="427" customWidth="1"/>
    <col min="2320" max="2320" width="3.28515625" style="427" customWidth="1"/>
    <col min="2321" max="2560" width="9" style="427"/>
    <col min="2561" max="2561" width="3.28515625" style="427" customWidth="1"/>
    <col min="2562" max="2562" width="2" style="427" customWidth="1"/>
    <col min="2563" max="2567" width="8.28515625" style="427" customWidth="1"/>
    <col min="2568" max="2568" width="3.28515625" style="427" customWidth="1"/>
    <col min="2569" max="2569" width="2" style="427" customWidth="1"/>
    <col min="2570" max="2570" width="7" style="427" customWidth="1"/>
    <col min="2571" max="2572" width="8.28515625" style="427" customWidth="1"/>
    <col min="2573" max="2573" width="8.5703125" style="427" customWidth="1"/>
    <col min="2574" max="2574" width="8.28515625" style="427" customWidth="1"/>
    <col min="2575" max="2575" width="2" style="427" customWidth="1"/>
    <col min="2576" max="2576" width="3.28515625" style="427" customWidth="1"/>
    <col min="2577" max="2816" width="9" style="427"/>
    <col min="2817" max="2817" width="3.28515625" style="427" customWidth="1"/>
    <col min="2818" max="2818" width="2" style="427" customWidth="1"/>
    <col min="2819" max="2823" width="8.28515625" style="427" customWidth="1"/>
    <col min="2824" max="2824" width="3.28515625" style="427" customWidth="1"/>
    <col min="2825" max="2825" width="2" style="427" customWidth="1"/>
    <col min="2826" max="2826" width="7" style="427" customWidth="1"/>
    <col min="2827" max="2828" width="8.28515625" style="427" customWidth="1"/>
    <col min="2829" max="2829" width="8.5703125" style="427" customWidth="1"/>
    <col min="2830" max="2830" width="8.28515625" style="427" customWidth="1"/>
    <col min="2831" max="2831" width="2" style="427" customWidth="1"/>
    <col min="2832" max="2832" width="3.28515625" style="427" customWidth="1"/>
    <col min="2833" max="3072" width="9" style="427"/>
    <col min="3073" max="3073" width="3.28515625" style="427" customWidth="1"/>
    <col min="3074" max="3074" width="2" style="427" customWidth="1"/>
    <col min="3075" max="3079" width="8.28515625" style="427" customWidth="1"/>
    <col min="3080" max="3080" width="3.28515625" style="427" customWidth="1"/>
    <col min="3081" max="3081" width="2" style="427" customWidth="1"/>
    <col min="3082" max="3082" width="7" style="427" customWidth="1"/>
    <col min="3083" max="3084" width="8.28515625" style="427" customWidth="1"/>
    <col min="3085" max="3085" width="8.5703125" style="427" customWidth="1"/>
    <col min="3086" max="3086" width="8.28515625" style="427" customWidth="1"/>
    <col min="3087" max="3087" width="2" style="427" customWidth="1"/>
    <col min="3088" max="3088" width="3.28515625" style="427" customWidth="1"/>
    <col min="3089" max="3328" width="9" style="427"/>
    <col min="3329" max="3329" width="3.28515625" style="427" customWidth="1"/>
    <col min="3330" max="3330" width="2" style="427" customWidth="1"/>
    <col min="3331" max="3335" width="8.28515625" style="427" customWidth="1"/>
    <col min="3336" max="3336" width="3.28515625" style="427" customWidth="1"/>
    <col min="3337" max="3337" width="2" style="427" customWidth="1"/>
    <col min="3338" max="3338" width="7" style="427" customWidth="1"/>
    <col min="3339" max="3340" width="8.28515625" style="427" customWidth="1"/>
    <col min="3341" max="3341" width="8.5703125" style="427" customWidth="1"/>
    <col min="3342" max="3342" width="8.28515625" style="427" customWidth="1"/>
    <col min="3343" max="3343" width="2" style="427" customWidth="1"/>
    <col min="3344" max="3344" width="3.28515625" style="427" customWidth="1"/>
    <col min="3345" max="3584" width="9" style="427"/>
    <col min="3585" max="3585" width="3.28515625" style="427" customWidth="1"/>
    <col min="3586" max="3586" width="2" style="427" customWidth="1"/>
    <col min="3587" max="3591" width="8.28515625" style="427" customWidth="1"/>
    <col min="3592" max="3592" width="3.28515625" style="427" customWidth="1"/>
    <col min="3593" max="3593" width="2" style="427" customWidth="1"/>
    <col min="3594" max="3594" width="7" style="427" customWidth="1"/>
    <col min="3595" max="3596" width="8.28515625" style="427" customWidth="1"/>
    <col min="3597" max="3597" width="8.5703125" style="427" customWidth="1"/>
    <col min="3598" max="3598" width="8.28515625" style="427" customWidth="1"/>
    <col min="3599" max="3599" width="2" style="427" customWidth="1"/>
    <col min="3600" max="3600" width="3.28515625" style="427" customWidth="1"/>
    <col min="3601" max="3840" width="9" style="427"/>
    <col min="3841" max="3841" width="3.28515625" style="427" customWidth="1"/>
    <col min="3842" max="3842" width="2" style="427" customWidth="1"/>
    <col min="3843" max="3847" width="8.28515625" style="427" customWidth="1"/>
    <col min="3848" max="3848" width="3.28515625" style="427" customWidth="1"/>
    <col min="3849" max="3849" width="2" style="427" customWidth="1"/>
    <col min="3850" max="3850" width="7" style="427" customWidth="1"/>
    <col min="3851" max="3852" width="8.28515625" style="427" customWidth="1"/>
    <col min="3853" max="3853" width="8.5703125" style="427" customWidth="1"/>
    <col min="3854" max="3854" width="8.28515625" style="427" customWidth="1"/>
    <col min="3855" max="3855" width="2" style="427" customWidth="1"/>
    <col min="3856" max="3856" width="3.28515625" style="427" customWidth="1"/>
    <col min="3857" max="4096" width="9" style="427"/>
    <col min="4097" max="4097" width="3.28515625" style="427" customWidth="1"/>
    <col min="4098" max="4098" width="2" style="427" customWidth="1"/>
    <col min="4099" max="4103" width="8.28515625" style="427" customWidth="1"/>
    <col min="4104" max="4104" width="3.28515625" style="427" customWidth="1"/>
    <col min="4105" max="4105" width="2" style="427" customWidth="1"/>
    <col min="4106" max="4106" width="7" style="427" customWidth="1"/>
    <col min="4107" max="4108" width="8.28515625" style="427" customWidth="1"/>
    <col min="4109" max="4109" width="8.5703125" style="427" customWidth="1"/>
    <col min="4110" max="4110" width="8.28515625" style="427" customWidth="1"/>
    <col min="4111" max="4111" width="2" style="427" customWidth="1"/>
    <col min="4112" max="4112" width="3.28515625" style="427" customWidth="1"/>
    <col min="4113" max="4352" width="9" style="427"/>
    <col min="4353" max="4353" width="3.28515625" style="427" customWidth="1"/>
    <col min="4354" max="4354" width="2" style="427" customWidth="1"/>
    <col min="4355" max="4359" width="8.28515625" style="427" customWidth="1"/>
    <col min="4360" max="4360" width="3.28515625" style="427" customWidth="1"/>
    <col min="4361" max="4361" width="2" style="427" customWidth="1"/>
    <col min="4362" max="4362" width="7" style="427" customWidth="1"/>
    <col min="4363" max="4364" width="8.28515625" style="427" customWidth="1"/>
    <col min="4365" max="4365" width="8.5703125" style="427" customWidth="1"/>
    <col min="4366" max="4366" width="8.28515625" style="427" customWidth="1"/>
    <col min="4367" max="4367" width="2" style="427" customWidth="1"/>
    <col min="4368" max="4368" width="3.28515625" style="427" customWidth="1"/>
    <col min="4369" max="4608" width="9" style="427"/>
    <col min="4609" max="4609" width="3.28515625" style="427" customWidth="1"/>
    <col min="4610" max="4610" width="2" style="427" customWidth="1"/>
    <col min="4611" max="4615" width="8.28515625" style="427" customWidth="1"/>
    <col min="4616" max="4616" width="3.28515625" style="427" customWidth="1"/>
    <col min="4617" max="4617" width="2" style="427" customWidth="1"/>
    <col min="4618" max="4618" width="7" style="427" customWidth="1"/>
    <col min="4619" max="4620" width="8.28515625" style="427" customWidth="1"/>
    <col min="4621" max="4621" width="8.5703125" style="427" customWidth="1"/>
    <col min="4622" max="4622" width="8.28515625" style="427" customWidth="1"/>
    <col min="4623" max="4623" width="2" style="427" customWidth="1"/>
    <col min="4624" max="4624" width="3.28515625" style="427" customWidth="1"/>
    <col min="4625" max="4864" width="9" style="427"/>
    <col min="4865" max="4865" width="3.28515625" style="427" customWidth="1"/>
    <col min="4866" max="4866" width="2" style="427" customWidth="1"/>
    <col min="4867" max="4871" width="8.28515625" style="427" customWidth="1"/>
    <col min="4872" max="4872" width="3.28515625" style="427" customWidth="1"/>
    <col min="4873" max="4873" width="2" style="427" customWidth="1"/>
    <col min="4874" max="4874" width="7" style="427" customWidth="1"/>
    <col min="4875" max="4876" width="8.28515625" style="427" customWidth="1"/>
    <col min="4877" max="4877" width="8.5703125" style="427" customWidth="1"/>
    <col min="4878" max="4878" width="8.28515625" style="427" customWidth="1"/>
    <col min="4879" max="4879" width="2" style="427" customWidth="1"/>
    <col min="4880" max="4880" width="3.28515625" style="427" customWidth="1"/>
    <col min="4881" max="5120" width="9" style="427"/>
    <col min="5121" max="5121" width="3.28515625" style="427" customWidth="1"/>
    <col min="5122" max="5122" width="2" style="427" customWidth="1"/>
    <col min="5123" max="5127" width="8.28515625" style="427" customWidth="1"/>
    <col min="5128" max="5128" width="3.28515625" style="427" customWidth="1"/>
    <col min="5129" max="5129" width="2" style="427" customWidth="1"/>
    <col min="5130" max="5130" width="7" style="427" customWidth="1"/>
    <col min="5131" max="5132" width="8.28515625" style="427" customWidth="1"/>
    <col min="5133" max="5133" width="8.5703125" style="427" customWidth="1"/>
    <col min="5134" max="5134" width="8.28515625" style="427" customWidth="1"/>
    <col min="5135" max="5135" width="2" style="427" customWidth="1"/>
    <col min="5136" max="5136" width="3.28515625" style="427" customWidth="1"/>
    <col min="5137" max="5376" width="9" style="427"/>
    <col min="5377" max="5377" width="3.28515625" style="427" customWidth="1"/>
    <col min="5378" max="5378" width="2" style="427" customWidth="1"/>
    <col min="5379" max="5383" width="8.28515625" style="427" customWidth="1"/>
    <col min="5384" max="5384" width="3.28515625" style="427" customWidth="1"/>
    <col min="5385" max="5385" width="2" style="427" customWidth="1"/>
    <col min="5386" max="5386" width="7" style="427" customWidth="1"/>
    <col min="5387" max="5388" width="8.28515625" style="427" customWidth="1"/>
    <col min="5389" max="5389" width="8.5703125" style="427" customWidth="1"/>
    <col min="5390" max="5390" width="8.28515625" style="427" customWidth="1"/>
    <col min="5391" max="5391" width="2" style="427" customWidth="1"/>
    <col min="5392" max="5392" width="3.28515625" style="427" customWidth="1"/>
    <col min="5393" max="5632" width="9" style="427"/>
    <col min="5633" max="5633" width="3.28515625" style="427" customWidth="1"/>
    <col min="5634" max="5634" width="2" style="427" customWidth="1"/>
    <col min="5635" max="5639" width="8.28515625" style="427" customWidth="1"/>
    <col min="5640" max="5640" width="3.28515625" style="427" customWidth="1"/>
    <col min="5641" max="5641" width="2" style="427" customWidth="1"/>
    <col min="5642" max="5642" width="7" style="427" customWidth="1"/>
    <col min="5643" max="5644" width="8.28515625" style="427" customWidth="1"/>
    <col min="5645" max="5645" width="8.5703125" style="427" customWidth="1"/>
    <col min="5646" max="5646" width="8.28515625" style="427" customWidth="1"/>
    <col min="5647" max="5647" width="2" style="427" customWidth="1"/>
    <col min="5648" max="5648" width="3.28515625" style="427" customWidth="1"/>
    <col min="5649" max="5888" width="9" style="427"/>
    <col min="5889" max="5889" width="3.28515625" style="427" customWidth="1"/>
    <col min="5890" max="5890" width="2" style="427" customWidth="1"/>
    <col min="5891" max="5895" width="8.28515625" style="427" customWidth="1"/>
    <col min="5896" max="5896" width="3.28515625" style="427" customWidth="1"/>
    <col min="5897" max="5897" width="2" style="427" customWidth="1"/>
    <col min="5898" max="5898" width="7" style="427" customWidth="1"/>
    <col min="5899" max="5900" width="8.28515625" style="427" customWidth="1"/>
    <col min="5901" max="5901" width="8.5703125" style="427" customWidth="1"/>
    <col min="5902" max="5902" width="8.28515625" style="427" customWidth="1"/>
    <col min="5903" max="5903" width="2" style="427" customWidth="1"/>
    <col min="5904" max="5904" width="3.28515625" style="427" customWidth="1"/>
    <col min="5905" max="6144" width="9" style="427"/>
    <col min="6145" max="6145" width="3.28515625" style="427" customWidth="1"/>
    <col min="6146" max="6146" width="2" style="427" customWidth="1"/>
    <col min="6147" max="6151" width="8.28515625" style="427" customWidth="1"/>
    <col min="6152" max="6152" width="3.28515625" style="427" customWidth="1"/>
    <col min="6153" max="6153" width="2" style="427" customWidth="1"/>
    <col min="6154" max="6154" width="7" style="427" customWidth="1"/>
    <col min="6155" max="6156" width="8.28515625" style="427" customWidth="1"/>
    <col min="6157" max="6157" width="8.5703125" style="427" customWidth="1"/>
    <col min="6158" max="6158" width="8.28515625" style="427" customWidth="1"/>
    <col min="6159" max="6159" width="2" style="427" customWidth="1"/>
    <col min="6160" max="6160" width="3.28515625" style="427" customWidth="1"/>
    <col min="6161" max="6400" width="9" style="427"/>
    <col min="6401" max="6401" width="3.28515625" style="427" customWidth="1"/>
    <col min="6402" max="6402" width="2" style="427" customWidth="1"/>
    <col min="6403" max="6407" width="8.28515625" style="427" customWidth="1"/>
    <col min="6408" max="6408" width="3.28515625" style="427" customWidth="1"/>
    <col min="6409" max="6409" width="2" style="427" customWidth="1"/>
    <col min="6410" max="6410" width="7" style="427" customWidth="1"/>
    <col min="6411" max="6412" width="8.28515625" style="427" customWidth="1"/>
    <col min="6413" max="6413" width="8.5703125" style="427" customWidth="1"/>
    <col min="6414" max="6414" width="8.28515625" style="427" customWidth="1"/>
    <col min="6415" max="6415" width="2" style="427" customWidth="1"/>
    <col min="6416" max="6416" width="3.28515625" style="427" customWidth="1"/>
    <col min="6417" max="6656" width="9" style="427"/>
    <col min="6657" max="6657" width="3.28515625" style="427" customWidth="1"/>
    <col min="6658" max="6658" width="2" style="427" customWidth="1"/>
    <col min="6659" max="6663" width="8.28515625" style="427" customWidth="1"/>
    <col min="6664" max="6664" width="3.28515625" style="427" customWidth="1"/>
    <col min="6665" max="6665" width="2" style="427" customWidth="1"/>
    <col min="6666" max="6666" width="7" style="427" customWidth="1"/>
    <col min="6667" max="6668" width="8.28515625" style="427" customWidth="1"/>
    <col min="6669" max="6669" width="8.5703125" style="427" customWidth="1"/>
    <col min="6670" max="6670" width="8.28515625" style="427" customWidth="1"/>
    <col min="6671" max="6671" width="2" style="427" customWidth="1"/>
    <col min="6672" max="6672" width="3.28515625" style="427" customWidth="1"/>
    <col min="6673" max="6912" width="9" style="427"/>
    <col min="6913" max="6913" width="3.28515625" style="427" customWidth="1"/>
    <col min="6914" max="6914" width="2" style="427" customWidth="1"/>
    <col min="6915" max="6919" width="8.28515625" style="427" customWidth="1"/>
    <col min="6920" max="6920" width="3.28515625" style="427" customWidth="1"/>
    <col min="6921" max="6921" width="2" style="427" customWidth="1"/>
    <col min="6922" max="6922" width="7" style="427" customWidth="1"/>
    <col min="6923" max="6924" width="8.28515625" style="427" customWidth="1"/>
    <col min="6925" max="6925" width="8.5703125" style="427" customWidth="1"/>
    <col min="6926" max="6926" width="8.28515625" style="427" customWidth="1"/>
    <col min="6927" max="6927" width="2" style="427" customWidth="1"/>
    <col min="6928" max="6928" width="3.28515625" style="427" customWidth="1"/>
    <col min="6929" max="7168" width="9" style="427"/>
    <col min="7169" max="7169" width="3.28515625" style="427" customWidth="1"/>
    <col min="7170" max="7170" width="2" style="427" customWidth="1"/>
    <col min="7171" max="7175" width="8.28515625" style="427" customWidth="1"/>
    <col min="7176" max="7176" width="3.28515625" style="427" customWidth="1"/>
    <col min="7177" max="7177" width="2" style="427" customWidth="1"/>
    <col min="7178" max="7178" width="7" style="427" customWidth="1"/>
    <col min="7179" max="7180" width="8.28515625" style="427" customWidth="1"/>
    <col min="7181" max="7181" width="8.5703125" style="427" customWidth="1"/>
    <col min="7182" max="7182" width="8.28515625" style="427" customWidth="1"/>
    <col min="7183" max="7183" width="2" style="427" customWidth="1"/>
    <col min="7184" max="7184" width="3.28515625" style="427" customWidth="1"/>
    <col min="7185" max="7424" width="9" style="427"/>
    <col min="7425" max="7425" width="3.28515625" style="427" customWidth="1"/>
    <col min="7426" max="7426" width="2" style="427" customWidth="1"/>
    <col min="7427" max="7431" width="8.28515625" style="427" customWidth="1"/>
    <col min="7432" max="7432" width="3.28515625" style="427" customWidth="1"/>
    <col min="7433" max="7433" width="2" style="427" customWidth="1"/>
    <col min="7434" max="7434" width="7" style="427" customWidth="1"/>
    <col min="7435" max="7436" width="8.28515625" style="427" customWidth="1"/>
    <col min="7437" max="7437" width="8.5703125" style="427" customWidth="1"/>
    <col min="7438" max="7438" width="8.28515625" style="427" customWidth="1"/>
    <col min="7439" max="7439" width="2" style="427" customWidth="1"/>
    <col min="7440" max="7440" width="3.28515625" style="427" customWidth="1"/>
    <col min="7441" max="7680" width="9" style="427"/>
    <col min="7681" max="7681" width="3.28515625" style="427" customWidth="1"/>
    <col min="7682" max="7682" width="2" style="427" customWidth="1"/>
    <col min="7683" max="7687" width="8.28515625" style="427" customWidth="1"/>
    <col min="7688" max="7688" width="3.28515625" style="427" customWidth="1"/>
    <col min="7689" max="7689" width="2" style="427" customWidth="1"/>
    <col min="7690" max="7690" width="7" style="427" customWidth="1"/>
    <col min="7691" max="7692" width="8.28515625" style="427" customWidth="1"/>
    <col min="7693" max="7693" width="8.5703125" style="427" customWidth="1"/>
    <col min="7694" max="7694" width="8.28515625" style="427" customWidth="1"/>
    <col min="7695" max="7695" width="2" style="427" customWidth="1"/>
    <col min="7696" max="7696" width="3.28515625" style="427" customWidth="1"/>
    <col min="7697" max="7936" width="9" style="427"/>
    <col min="7937" max="7937" width="3.28515625" style="427" customWidth="1"/>
    <col min="7938" max="7938" width="2" style="427" customWidth="1"/>
    <col min="7939" max="7943" width="8.28515625" style="427" customWidth="1"/>
    <col min="7944" max="7944" width="3.28515625" style="427" customWidth="1"/>
    <col min="7945" max="7945" width="2" style="427" customWidth="1"/>
    <col min="7946" max="7946" width="7" style="427" customWidth="1"/>
    <col min="7947" max="7948" width="8.28515625" style="427" customWidth="1"/>
    <col min="7949" max="7949" width="8.5703125" style="427" customWidth="1"/>
    <col min="7950" max="7950" width="8.28515625" style="427" customWidth="1"/>
    <col min="7951" max="7951" width="2" style="427" customWidth="1"/>
    <col min="7952" max="7952" width="3.28515625" style="427" customWidth="1"/>
    <col min="7953" max="8192" width="9" style="427"/>
    <col min="8193" max="8193" width="3.28515625" style="427" customWidth="1"/>
    <col min="8194" max="8194" width="2" style="427" customWidth="1"/>
    <col min="8195" max="8199" width="8.28515625" style="427" customWidth="1"/>
    <col min="8200" max="8200" width="3.28515625" style="427" customWidth="1"/>
    <col min="8201" max="8201" width="2" style="427" customWidth="1"/>
    <col min="8202" max="8202" width="7" style="427" customWidth="1"/>
    <col min="8203" max="8204" width="8.28515625" style="427" customWidth="1"/>
    <col min="8205" max="8205" width="8.5703125" style="427" customWidth="1"/>
    <col min="8206" max="8206" width="8.28515625" style="427" customWidth="1"/>
    <col min="8207" max="8207" width="2" style="427" customWidth="1"/>
    <col min="8208" max="8208" width="3.28515625" style="427" customWidth="1"/>
    <col min="8209" max="8448" width="9" style="427"/>
    <col min="8449" max="8449" width="3.28515625" style="427" customWidth="1"/>
    <col min="8450" max="8450" width="2" style="427" customWidth="1"/>
    <col min="8451" max="8455" width="8.28515625" style="427" customWidth="1"/>
    <col min="8456" max="8456" width="3.28515625" style="427" customWidth="1"/>
    <col min="8457" max="8457" width="2" style="427" customWidth="1"/>
    <col min="8458" max="8458" width="7" style="427" customWidth="1"/>
    <col min="8459" max="8460" width="8.28515625" style="427" customWidth="1"/>
    <col min="8461" max="8461" width="8.5703125" style="427" customWidth="1"/>
    <col min="8462" max="8462" width="8.28515625" style="427" customWidth="1"/>
    <col min="8463" max="8463" width="2" style="427" customWidth="1"/>
    <col min="8464" max="8464" width="3.28515625" style="427" customWidth="1"/>
    <col min="8465" max="8704" width="9" style="427"/>
    <col min="8705" max="8705" width="3.28515625" style="427" customWidth="1"/>
    <col min="8706" max="8706" width="2" style="427" customWidth="1"/>
    <col min="8707" max="8711" width="8.28515625" style="427" customWidth="1"/>
    <col min="8712" max="8712" width="3.28515625" style="427" customWidth="1"/>
    <col min="8713" max="8713" width="2" style="427" customWidth="1"/>
    <col min="8714" max="8714" width="7" style="427" customWidth="1"/>
    <col min="8715" max="8716" width="8.28515625" style="427" customWidth="1"/>
    <col min="8717" max="8717" width="8.5703125" style="427" customWidth="1"/>
    <col min="8718" max="8718" width="8.28515625" style="427" customWidth="1"/>
    <col min="8719" max="8719" width="2" style="427" customWidth="1"/>
    <col min="8720" max="8720" width="3.28515625" style="427" customWidth="1"/>
    <col min="8721" max="8960" width="9" style="427"/>
    <col min="8961" max="8961" width="3.28515625" style="427" customWidth="1"/>
    <col min="8962" max="8962" width="2" style="427" customWidth="1"/>
    <col min="8963" max="8967" width="8.28515625" style="427" customWidth="1"/>
    <col min="8968" max="8968" width="3.28515625" style="427" customWidth="1"/>
    <col min="8969" max="8969" width="2" style="427" customWidth="1"/>
    <col min="8970" max="8970" width="7" style="427" customWidth="1"/>
    <col min="8971" max="8972" width="8.28515625" style="427" customWidth="1"/>
    <col min="8973" max="8973" width="8.5703125" style="427" customWidth="1"/>
    <col min="8974" max="8974" width="8.28515625" style="427" customWidth="1"/>
    <col min="8975" max="8975" width="2" style="427" customWidth="1"/>
    <col min="8976" max="8976" width="3.28515625" style="427" customWidth="1"/>
    <col min="8977" max="9216" width="9" style="427"/>
    <col min="9217" max="9217" width="3.28515625" style="427" customWidth="1"/>
    <col min="9218" max="9218" width="2" style="427" customWidth="1"/>
    <col min="9219" max="9223" width="8.28515625" style="427" customWidth="1"/>
    <col min="9224" max="9224" width="3.28515625" style="427" customWidth="1"/>
    <col min="9225" max="9225" width="2" style="427" customWidth="1"/>
    <col min="9226" max="9226" width="7" style="427" customWidth="1"/>
    <col min="9227" max="9228" width="8.28515625" style="427" customWidth="1"/>
    <col min="9229" max="9229" width="8.5703125" style="427" customWidth="1"/>
    <col min="9230" max="9230" width="8.28515625" style="427" customWidth="1"/>
    <col min="9231" max="9231" width="2" style="427" customWidth="1"/>
    <col min="9232" max="9232" width="3.28515625" style="427" customWidth="1"/>
    <col min="9233" max="9472" width="9" style="427"/>
    <col min="9473" max="9473" width="3.28515625" style="427" customWidth="1"/>
    <col min="9474" max="9474" width="2" style="427" customWidth="1"/>
    <col min="9475" max="9479" width="8.28515625" style="427" customWidth="1"/>
    <col min="9480" max="9480" width="3.28515625" style="427" customWidth="1"/>
    <col min="9481" max="9481" width="2" style="427" customWidth="1"/>
    <col min="9482" max="9482" width="7" style="427" customWidth="1"/>
    <col min="9483" max="9484" width="8.28515625" style="427" customWidth="1"/>
    <col min="9485" max="9485" width="8.5703125" style="427" customWidth="1"/>
    <col min="9486" max="9486" width="8.28515625" style="427" customWidth="1"/>
    <col min="9487" max="9487" width="2" style="427" customWidth="1"/>
    <col min="9488" max="9488" width="3.28515625" style="427" customWidth="1"/>
    <col min="9489" max="9728" width="9" style="427"/>
    <col min="9729" max="9729" width="3.28515625" style="427" customWidth="1"/>
    <col min="9730" max="9730" width="2" style="427" customWidth="1"/>
    <col min="9731" max="9735" width="8.28515625" style="427" customWidth="1"/>
    <col min="9736" max="9736" width="3.28515625" style="427" customWidth="1"/>
    <col min="9737" max="9737" width="2" style="427" customWidth="1"/>
    <col min="9738" max="9738" width="7" style="427" customWidth="1"/>
    <col min="9739" max="9740" width="8.28515625" style="427" customWidth="1"/>
    <col min="9741" max="9741" width="8.5703125" style="427" customWidth="1"/>
    <col min="9742" max="9742" width="8.28515625" style="427" customWidth="1"/>
    <col min="9743" max="9743" width="2" style="427" customWidth="1"/>
    <col min="9744" max="9744" width="3.28515625" style="427" customWidth="1"/>
    <col min="9745" max="9984" width="9" style="427"/>
    <col min="9985" max="9985" width="3.28515625" style="427" customWidth="1"/>
    <col min="9986" max="9986" width="2" style="427" customWidth="1"/>
    <col min="9987" max="9991" width="8.28515625" style="427" customWidth="1"/>
    <col min="9992" max="9992" width="3.28515625" style="427" customWidth="1"/>
    <col min="9993" max="9993" width="2" style="427" customWidth="1"/>
    <col min="9994" max="9994" width="7" style="427" customWidth="1"/>
    <col min="9995" max="9996" width="8.28515625" style="427" customWidth="1"/>
    <col min="9997" max="9997" width="8.5703125" style="427" customWidth="1"/>
    <col min="9998" max="9998" width="8.28515625" style="427" customWidth="1"/>
    <col min="9999" max="9999" width="2" style="427" customWidth="1"/>
    <col min="10000" max="10000" width="3.28515625" style="427" customWidth="1"/>
    <col min="10001" max="10240" width="9" style="427"/>
    <col min="10241" max="10241" width="3.28515625" style="427" customWidth="1"/>
    <col min="10242" max="10242" width="2" style="427" customWidth="1"/>
    <col min="10243" max="10247" width="8.28515625" style="427" customWidth="1"/>
    <col min="10248" max="10248" width="3.28515625" style="427" customWidth="1"/>
    <col min="10249" max="10249" width="2" style="427" customWidth="1"/>
    <col min="10250" max="10250" width="7" style="427" customWidth="1"/>
    <col min="10251" max="10252" width="8.28515625" style="427" customWidth="1"/>
    <col min="10253" max="10253" width="8.5703125" style="427" customWidth="1"/>
    <col min="10254" max="10254" width="8.28515625" style="427" customWidth="1"/>
    <col min="10255" max="10255" width="2" style="427" customWidth="1"/>
    <col min="10256" max="10256" width="3.28515625" style="427" customWidth="1"/>
    <col min="10257" max="10496" width="9" style="427"/>
    <col min="10497" max="10497" width="3.28515625" style="427" customWidth="1"/>
    <col min="10498" max="10498" width="2" style="427" customWidth="1"/>
    <col min="10499" max="10503" width="8.28515625" style="427" customWidth="1"/>
    <col min="10504" max="10504" width="3.28515625" style="427" customWidth="1"/>
    <col min="10505" max="10505" width="2" style="427" customWidth="1"/>
    <col min="10506" max="10506" width="7" style="427" customWidth="1"/>
    <col min="10507" max="10508" width="8.28515625" style="427" customWidth="1"/>
    <col min="10509" max="10509" width="8.5703125" style="427" customWidth="1"/>
    <col min="10510" max="10510" width="8.28515625" style="427" customWidth="1"/>
    <col min="10511" max="10511" width="2" style="427" customWidth="1"/>
    <col min="10512" max="10512" width="3.28515625" style="427" customWidth="1"/>
    <col min="10513" max="10752" width="9" style="427"/>
    <col min="10753" max="10753" width="3.28515625" style="427" customWidth="1"/>
    <col min="10754" max="10754" width="2" style="427" customWidth="1"/>
    <col min="10755" max="10759" width="8.28515625" style="427" customWidth="1"/>
    <col min="10760" max="10760" width="3.28515625" style="427" customWidth="1"/>
    <col min="10761" max="10761" width="2" style="427" customWidth="1"/>
    <col min="10762" max="10762" width="7" style="427" customWidth="1"/>
    <col min="10763" max="10764" width="8.28515625" style="427" customWidth="1"/>
    <col min="10765" max="10765" width="8.5703125" style="427" customWidth="1"/>
    <col min="10766" max="10766" width="8.28515625" style="427" customWidth="1"/>
    <col min="10767" max="10767" width="2" style="427" customWidth="1"/>
    <col min="10768" max="10768" width="3.28515625" style="427" customWidth="1"/>
    <col min="10769" max="11008" width="9" style="427"/>
    <col min="11009" max="11009" width="3.28515625" style="427" customWidth="1"/>
    <col min="11010" max="11010" width="2" style="427" customWidth="1"/>
    <col min="11011" max="11015" width="8.28515625" style="427" customWidth="1"/>
    <col min="11016" max="11016" width="3.28515625" style="427" customWidth="1"/>
    <col min="11017" max="11017" width="2" style="427" customWidth="1"/>
    <col min="11018" max="11018" width="7" style="427" customWidth="1"/>
    <col min="11019" max="11020" width="8.28515625" style="427" customWidth="1"/>
    <col min="11021" max="11021" width="8.5703125" style="427" customWidth="1"/>
    <col min="11022" max="11022" width="8.28515625" style="427" customWidth="1"/>
    <col min="11023" max="11023" width="2" style="427" customWidth="1"/>
    <col min="11024" max="11024" width="3.28515625" style="427" customWidth="1"/>
    <col min="11025" max="11264" width="9" style="427"/>
    <col min="11265" max="11265" width="3.28515625" style="427" customWidth="1"/>
    <col min="11266" max="11266" width="2" style="427" customWidth="1"/>
    <col min="11267" max="11271" width="8.28515625" style="427" customWidth="1"/>
    <col min="11272" max="11272" width="3.28515625" style="427" customWidth="1"/>
    <col min="11273" max="11273" width="2" style="427" customWidth="1"/>
    <col min="11274" max="11274" width="7" style="427" customWidth="1"/>
    <col min="11275" max="11276" width="8.28515625" style="427" customWidth="1"/>
    <col min="11277" max="11277" width="8.5703125" style="427" customWidth="1"/>
    <col min="11278" max="11278" width="8.28515625" style="427" customWidth="1"/>
    <col min="11279" max="11279" width="2" style="427" customWidth="1"/>
    <col min="11280" max="11280" width="3.28515625" style="427" customWidth="1"/>
    <col min="11281" max="11520" width="9" style="427"/>
    <col min="11521" max="11521" width="3.28515625" style="427" customWidth="1"/>
    <col min="11522" max="11522" width="2" style="427" customWidth="1"/>
    <col min="11523" max="11527" width="8.28515625" style="427" customWidth="1"/>
    <col min="11528" max="11528" width="3.28515625" style="427" customWidth="1"/>
    <col min="11529" max="11529" width="2" style="427" customWidth="1"/>
    <col min="11530" max="11530" width="7" style="427" customWidth="1"/>
    <col min="11531" max="11532" width="8.28515625" style="427" customWidth="1"/>
    <col min="11533" max="11533" width="8.5703125" style="427" customWidth="1"/>
    <col min="11534" max="11534" width="8.28515625" style="427" customWidth="1"/>
    <col min="11535" max="11535" width="2" style="427" customWidth="1"/>
    <col min="11536" max="11536" width="3.28515625" style="427" customWidth="1"/>
    <col min="11537" max="11776" width="9" style="427"/>
    <col min="11777" max="11777" width="3.28515625" style="427" customWidth="1"/>
    <col min="11778" max="11778" width="2" style="427" customWidth="1"/>
    <col min="11779" max="11783" width="8.28515625" style="427" customWidth="1"/>
    <col min="11784" max="11784" width="3.28515625" style="427" customWidth="1"/>
    <col min="11785" max="11785" width="2" style="427" customWidth="1"/>
    <col min="11786" max="11786" width="7" style="427" customWidth="1"/>
    <col min="11787" max="11788" width="8.28515625" style="427" customWidth="1"/>
    <col min="11789" max="11789" width="8.5703125" style="427" customWidth="1"/>
    <col min="11790" max="11790" width="8.28515625" style="427" customWidth="1"/>
    <col min="11791" max="11791" width="2" style="427" customWidth="1"/>
    <col min="11792" max="11792" width="3.28515625" style="427" customWidth="1"/>
    <col min="11793" max="12032" width="9" style="427"/>
    <col min="12033" max="12033" width="3.28515625" style="427" customWidth="1"/>
    <col min="12034" max="12034" width="2" style="427" customWidth="1"/>
    <col min="12035" max="12039" width="8.28515625" style="427" customWidth="1"/>
    <col min="12040" max="12040" width="3.28515625" style="427" customWidth="1"/>
    <col min="12041" max="12041" width="2" style="427" customWidth="1"/>
    <col min="12042" max="12042" width="7" style="427" customWidth="1"/>
    <col min="12043" max="12044" width="8.28515625" style="427" customWidth="1"/>
    <col min="12045" max="12045" width="8.5703125" style="427" customWidth="1"/>
    <col min="12046" max="12046" width="8.28515625" style="427" customWidth="1"/>
    <col min="12047" max="12047" width="2" style="427" customWidth="1"/>
    <col min="12048" max="12048" width="3.28515625" style="427" customWidth="1"/>
    <col min="12049" max="12288" width="9" style="427"/>
    <col min="12289" max="12289" width="3.28515625" style="427" customWidth="1"/>
    <col min="12290" max="12290" width="2" style="427" customWidth="1"/>
    <col min="12291" max="12295" width="8.28515625" style="427" customWidth="1"/>
    <col min="12296" max="12296" width="3.28515625" style="427" customWidth="1"/>
    <col min="12297" max="12297" width="2" style="427" customWidth="1"/>
    <col min="12298" max="12298" width="7" style="427" customWidth="1"/>
    <col min="12299" max="12300" width="8.28515625" style="427" customWidth="1"/>
    <col min="12301" max="12301" width="8.5703125" style="427" customWidth="1"/>
    <col min="12302" max="12302" width="8.28515625" style="427" customWidth="1"/>
    <col min="12303" max="12303" width="2" style="427" customWidth="1"/>
    <col min="12304" max="12304" width="3.28515625" style="427" customWidth="1"/>
    <col min="12305" max="12544" width="9" style="427"/>
    <col min="12545" max="12545" width="3.28515625" style="427" customWidth="1"/>
    <col min="12546" max="12546" width="2" style="427" customWidth="1"/>
    <col min="12547" max="12551" width="8.28515625" style="427" customWidth="1"/>
    <col min="12552" max="12552" width="3.28515625" style="427" customWidth="1"/>
    <col min="12553" max="12553" width="2" style="427" customWidth="1"/>
    <col min="12554" max="12554" width="7" style="427" customWidth="1"/>
    <col min="12555" max="12556" width="8.28515625" style="427" customWidth="1"/>
    <col min="12557" max="12557" width="8.5703125" style="427" customWidth="1"/>
    <col min="12558" max="12558" width="8.28515625" style="427" customWidth="1"/>
    <col min="12559" max="12559" width="2" style="427" customWidth="1"/>
    <col min="12560" max="12560" width="3.28515625" style="427" customWidth="1"/>
    <col min="12561" max="12800" width="9" style="427"/>
    <col min="12801" max="12801" width="3.28515625" style="427" customWidth="1"/>
    <col min="12802" max="12802" width="2" style="427" customWidth="1"/>
    <col min="12803" max="12807" width="8.28515625" style="427" customWidth="1"/>
    <col min="12808" max="12808" width="3.28515625" style="427" customWidth="1"/>
    <col min="12809" max="12809" width="2" style="427" customWidth="1"/>
    <col min="12810" max="12810" width="7" style="427" customWidth="1"/>
    <col min="12811" max="12812" width="8.28515625" style="427" customWidth="1"/>
    <col min="12813" max="12813" width="8.5703125" style="427" customWidth="1"/>
    <col min="12814" max="12814" width="8.28515625" style="427" customWidth="1"/>
    <col min="12815" max="12815" width="2" style="427" customWidth="1"/>
    <col min="12816" max="12816" width="3.28515625" style="427" customWidth="1"/>
    <col min="12817" max="13056" width="9" style="427"/>
    <col min="13057" max="13057" width="3.28515625" style="427" customWidth="1"/>
    <col min="13058" max="13058" width="2" style="427" customWidth="1"/>
    <col min="13059" max="13063" width="8.28515625" style="427" customWidth="1"/>
    <col min="13064" max="13064" width="3.28515625" style="427" customWidth="1"/>
    <col min="13065" max="13065" width="2" style="427" customWidth="1"/>
    <col min="13066" max="13066" width="7" style="427" customWidth="1"/>
    <col min="13067" max="13068" width="8.28515625" style="427" customWidth="1"/>
    <col min="13069" max="13069" width="8.5703125" style="427" customWidth="1"/>
    <col min="13070" max="13070" width="8.28515625" style="427" customWidth="1"/>
    <col min="13071" max="13071" width="2" style="427" customWidth="1"/>
    <col min="13072" max="13072" width="3.28515625" style="427" customWidth="1"/>
    <col min="13073" max="13312" width="9" style="427"/>
    <col min="13313" max="13313" width="3.28515625" style="427" customWidth="1"/>
    <col min="13314" max="13314" width="2" style="427" customWidth="1"/>
    <col min="13315" max="13319" width="8.28515625" style="427" customWidth="1"/>
    <col min="13320" max="13320" width="3.28515625" style="427" customWidth="1"/>
    <col min="13321" max="13321" width="2" style="427" customWidth="1"/>
    <col min="13322" max="13322" width="7" style="427" customWidth="1"/>
    <col min="13323" max="13324" width="8.28515625" style="427" customWidth="1"/>
    <col min="13325" max="13325" width="8.5703125" style="427" customWidth="1"/>
    <col min="13326" max="13326" width="8.28515625" style="427" customWidth="1"/>
    <col min="13327" max="13327" width="2" style="427" customWidth="1"/>
    <col min="13328" max="13328" width="3.28515625" style="427" customWidth="1"/>
    <col min="13329" max="13568" width="9" style="427"/>
    <col min="13569" max="13569" width="3.28515625" style="427" customWidth="1"/>
    <col min="13570" max="13570" width="2" style="427" customWidth="1"/>
    <col min="13571" max="13575" width="8.28515625" style="427" customWidth="1"/>
    <col min="13576" max="13576" width="3.28515625" style="427" customWidth="1"/>
    <col min="13577" max="13577" width="2" style="427" customWidth="1"/>
    <col min="13578" max="13578" width="7" style="427" customWidth="1"/>
    <col min="13579" max="13580" width="8.28515625" style="427" customWidth="1"/>
    <col min="13581" max="13581" width="8.5703125" style="427" customWidth="1"/>
    <col min="13582" max="13582" width="8.28515625" style="427" customWidth="1"/>
    <col min="13583" max="13583" width="2" style="427" customWidth="1"/>
    <col min="13584" max="13584" width="3.28515625" style="427" customWidth="1"/>
    <col min="13585" max="13824" width="9" style="427"/>
    <col min="13825" max="13825" width="3.28515625" style="427" customWidth="1"/>
    <col min="13826" max="13826" width="2" style="427" customWidth="1"/>
    <col min="13827" max="13831" width="8.28515625" style="427" customWidth="1"/>
    <col min="13832" max="13832" width="3.28515625" style="427" customWidth="1"/>
    <col min="13833" max="13833" width="2" style="427" customWidth="1"/>
    <col min="13834" max="13834" width="7" style="427" customWidth="1"/>
    <col min="13835" max="13836" width="8.28515625" style="427" customWidth="1"/>
    <col min="13837" max="13837" width="8.5703125" style="427" customWidth="1"/>
    <col min="13838" max="13838" width="8.28515625" style="427" customWidth="1"/>
    <col min="13839" max="13839" width="2" style="427" customWidth="1"/>
    <col min="13840" max="13840" width="3.28515625" style="427" customWidth="1"/>
    <col min="13841" max="14080" width="9" style="427"/>
    <col min="14081" max="14081" width="3.28515625" style="427" customWidth="1"/>
    <col min="14082" max="14082" width="2" style="427" customWidth="1"/>
    <col min="14083" max="14087" width="8.28515625" style="427" customWidth="1"/>
    <col min="14088" max="14088" width="3.28515625" style="427" customWidth="1"/>
    <col min="14089" max="14089" width="2" style="427" customWidth="1"/>
    <col min="14090" max="14090" width="7" style="427" customWidth="1"/>
    <col min="14091" max="14092" width="8.28515625" style="427" customWidth="1"/>
    <col min="14093" max="14093" width="8.5703125" style="427" customWidth="1"/>
    <col min="14094" max="14094" width="8.28515625" style="427" customWidth="1"/>
    <col min="14095" max="14095" width="2" style="427" customWidth="1"/>
    <col min="14096" max="14096" width="3.28515625" style="427" customWidth="1"/>
    <col min="14097" max="14336" width="9" style="427"/>
    <col min="14337" max="14337" width="3.28515625" style="427" customWidth="1"/>
    <col min="14338" max="14338" width="2" style="427" customWidth="1"/>
    <col min="14339" max="14343" width="8.28515625" style="427" customWidth="1"/>
    <col min="14344" max="14344" width="3.28515625" style="427" customWidth="1"/>
    <col min="14345" max="14345" width="2" style="427" customWidth="1"/>
    <col min="14346" max="14346" width="7" style="427" customWidth="1"/>
    <col min="14347" max="14348" width="8.28515625" style="427" customWidth="1"/>
    <col min="14349" max="14349" width="8.5703125" style="427" customWidth="1"/>
    <col min="14350" max="14350" width="8.28515625" style="427" customWidth="1"/>
    <col min="14351" max="14351" width="2" style="427" customWidth="1"/>
    <col min="14352" max="14352" width="3.28515625" style="427" customWidth="1"/>
    <col min="14353" max="14592" width="9" style="427"/>
    <col min="14593" max="14593" width="3.28515625" style="427" customWidth="1"/>
    <col min="14594" max="14594" width="2" style="427" customWidth="1"/>
    <col min="14595" max="14599" width="8.28515625" style="427" customWidth="1"/>
    <col min="14600" max="14600" width="3.28515625" style="427" customWidth="1"/>
    <col min="14601" max="14601" width="2" style="427" customWidth="1"/>
    <col min="14602" max="14602" width="7" style="427" customWidth="1"/>
    <col min="14603" max="14604" width="8.28515625" style="427" customWidth="1"/>
    <col min="14605" max="14605" width="8.5703125" style="427" customWidth="1"/>
    <col min="14606" max="14606" width="8.28515625" style="427" customWidth="1"/>
    <col min="14607" max="14607" width="2" style="427" customWidth="1"/>
    <col min="14608" max="14608" width="3.28515625" style="427" customWidth="1"/>
    <col min="14609" max="14848" width="9" style="427"/>
    <col min="14849" max="14849" width="3.28515625" style="427" customWidth="1"/>
    <col min="14850" max="14850" width="2" style="427" customWidth="1"/>
    <col min="14851" max="14855" width="8.28515625" style="427" customWidth="1"/>
    <col min="14856" max="14856" width="3.28515625" style="427" customWidth="1"/>
    <col min="14857" max="14857" width="2" style="427" customWidth="1"/>
    <col min="14858" max="14858" width="7" style="427" customWidth="1"/>
    <col min="14859" max="14860" width="8.28515625" style="427" customWidth="1"/>
    <col min="14861" max="14861" width="8.5703125" style="427" customWidth="1"/>
    <col min="14862" max="14862" width="8.28515625" style="427" customWidth="1"/>
    <col min="14863" max="14863" width="2" style="427" customWidth="1"/>
    <col min="14864" max="14864" width="3.28515625" style="427" customWidth="1"/>
    <col min="14865" max="15104" width="9" style="427"/>
    <col min="15105" max="15105" width="3.28515625" style="427" customWidth="1"/>
    <col min="15106" max="15106" width="2" style="427" customWidth="1"/>
    <col min="15107" max="15111" width="8.28515625" style="427" customWidth="1"/>
    <col min="15112" max="15112" width="3.28515625" style="427" customWidth="1"/>
    <col min="15113" max="15113" width="2" style="427" customWidth="1"/>
    <col min="15114" max="15114" width="7" style="427" customWidth="1"/>
    <col min="15115" max="15116" width="8.28515625" style="427" customWidth="1"/>
    <col min="15117" max="15117" width="8.5703125" style="427" customWidth="1"/>
    <col min="15118" max="15118" width="8.28515625" style="427" customWidth="1"/>
    <col min="15119" max="15119" width="2" style="427" customWidth="1"/>
    <col min="15120" max="15120" width="3.28515625" style="427" customWidth="1"/>
    <col min="15121" max="15360" width="9" style="427"/>
    <col min="15361" max="15361" width="3.28515625" style="427" customWidth="1"/>
    <col min="15362" max="15362" width="2" style="427" customWidth="1"/>
    <col min="15363" max="15367" width="8.28515625" style="427" customWidth="1"/>
    <col min="15368" max="15368" width="3.28515625" style="427" customWidth="1"/>
    <col min="15369" max="15369" width="2" style="427" customWidth="1"/>
    <col min="15370" max="15370" width="7" style="427" customWidth="1"/>
    <col min="15371" max="15372" width="8.28515625" style="427" customWidth="1"/>
    <col min="15373" max="15373" width="8.5703125" style="427" customWidth="1"/>
    <col min="15374" max="15374" width="8.28515625" style="427" customWidth="1"/>
    <col min="15375" max="15375" width="2" style="427" customWidth="1"/>
    <col min="15376" max="15376" width="3.28515625" style="427" customWidth="1"/>
    <col min="15377" max="15616" width="9" style="427"/>
    <col min="15617" max="15617" width="3.28515625" style="427" customWidth="1"/>
    <col min="15618" max="15618" width="2" style="427" customWidth="1"/>
    <col min="15619" max="15623" width="8.28515625" style="427" customWidth="1"/>
    <col min="15624" max="15624" width="3.28515625" style="427" customWidth="1"/>
    <col min="15625" max="15625" width="2" style="427" customWidth="1"/>
    <col min="15626" max="15626" width="7" style="427" customWidth="1"/>
    <col min="15627" max="15628" width="8.28515625" style="427" customWidth="1"/>
    <col min="15629" max="15629" width="8.5703125" style="427" customWidth="1"/>
    <col min="15630" max="15630" width="8.28515625" style="427" customWidth="1"/>
    <col min="15631" max="15631" width="2" style="427" customWidth="1"/>
    <col min="15632" max="15632" width="3.28515625" style="427" customWidth="1"/>
    <col min="15633" max="15872" width="9" style="427"/>
    <col min="15873" max="15873" width="3.28515625" style="427" customWidth="1"/>
    <col min="15874" max="15874" width="2" style="427" customWidth="1"/>
    <col min="15875" max="15879" width="8.28515625" style="427" customWidth="1"/>
    <col min="15880" max="15880" width="3.28515625" style="427" customWidth="1"/>
    <col min="15881" max="15881" width="2" style="427" customWidth="1"/>
    <col min="15882" max="15882" width="7" style="427" customWidth="1"/>
    <col min="15883" max="15884" width="8.28515625" style="427" customWidth="1"/>
    <col min="15885" max="15885" width="8.5703125" style="427" customWidth="1"/>
    <col min="15886" max="15886" width="8.28515625" style="427" customWidth="1"/>
    <col min="15887" max="15887" width="2" style="427" customWidth="1"/>
    <col min="15888" max="15888" width="3.28515625" style="427" customWidth="1"/>
    <col min="15889" max="16128" width="9" style="427"/>
    <col min="16129" max="16129" width="3.28515625" style="427" customWidth="1"/>
    <col min="16130" max="16130" width="2" style="427" customWidth="1"/>
    <col min="16131" max="16135" width="8.28515625" style="427" customWidth="1"/>
    <col min="16136" max="16136" width="3.28515625" style="427" customWidth="1"/>
    <col min="16137" max="16137" width="2" style="427" customWidth="1"/>
    <col min="16138" max="16138" width="7" style="427" customWidth="1"/>
    <col min="16139" max="16140" width="8.28515625" style="427" customWidth="1"/>
    <col min="16141" max="16141" width="8.5703125" style="427" customWidth="1"/>
    <col min="16142" max="16142" width="8.28515625" style="427" customWidth="1"/>
    <col min="16143" max="16143" width="2" style="427" customWidth="1"/>
    <col min="16144" max="16144" width="3.28515625" style="427" customWidth="1"/>
    <col min="16145" max="16384" width="9" style="427"/>
  </cols>
  <sheetData>
    <row r="1" spans="1:16" ht="9.9499999999999993" customHeight="1">
      <c r="A1" s="425"/>
      <c r="B1" s="426"/>
      <c r="C1" s="426"/>
      <c r="E1" s="428"/>
      <c r="F1" s="429"/>
      <c r="G1" s="430"/>
      <c r="H1" s="430"/>
      <c r="I1" s="430"/>
      <c r="J1" s="430"/>
      <c r="K1" s="431"/>
      <c r="L1" s="432"/>
      <c r="M1" s="432"/>
      <c r="N1" s="433"/>
      <c r="O1" s="433"/>
      <c r="P1" s="434"/>
    </row>
    <row r="2" spans="1:16" ht="9.9499999999999993" customHeight="1">
      <c r="A2" s="1198"/>
      <c r="B2" s="1199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435"/>
      <c r="P2" s="436"/>
    </row>
    <row r="3" spans="1:16" ht="9.9499999999999993" customHeight="1">
      <c r="A3" s="1201"/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435"/>
      <c r="P3" s="436"/>
    </row>
    <row r="4" spans="1:16" ht="15" customHeight="1">
      <c r="A4" s="437"/>
      <c r="B4" s="438"/>
      <c r="C4" s="438"/>
      <c r="D4" s="438"/>
      <c r="E4" s="439"/>
      <c r="F4" s="440"/>
      <c r="G4" s="440"/>
      <c r="H4" s="440"/>
      <c r="I4" s="440"/>
      <c r="J4" s="440"/>
      <c r="K4" s="441"/>
      <c r="L4" s="441"/>
      <c r="M4" s="441"/>
      <c r="N4" s="442"/>
      <c r="O4" s="443"/>
      <c r="P4" s="434"/>
    </row>
    <row r="5" spans="1:16" ht="15" customHeight="1">
      <c r="A5" s="444"/>
      <c r="B5" s="445"/>
      <c r="C5" s="445"/>
      <c r="D5" s="445"/>
      <c r="E5" s="445"/>
      <c r="F5" s="445"/>
      <c r="G5" s="445"/>
      <c r="H5" s="445"/>
      <c r="I5" s="445"/>
      <c r="J5" s="445"/>
      <c r="K5" s="446"/>
      <c r="L5" s="446"/>
      <c r="M5" s="446"/>
      <c r="N5" s="447"/>
      <c r="O5" s="448"/>
      <c r="P5" s="449"/>
    </row>
    <row r="6" spans="1:16" ht="15" customHeight="1">
      <c r="A6" s="450"/>
      <c r="B6" s="451"/>
      <c r="C6" s="1202"/>
      <c r="D6" s="1202"/>
      <c r="E6" s="1202"/>
      <c r="F6" s="1202"/>
      <c r="G6" s="451"/>
      <c r="H6" s="451"/>
      <c r="I6" s="451"/>
      <c r="J6" s="451"/>
      <c r="K6" s="446"/>
      <c r="L6" s="446"/>
      <c r="M6" s="446"/>
      <c r="N6" s="447"/>
      <c r="O6" s="448"/>
      <c r="P6" s="452"/>
    </row>
    <row r="7" spans="1:16" ht="7.5" customHeight="1">
      <c r="A7" s="453"/>
      <c r="B7" s="430"/>
      <c r="C7" s="1203"/>
      <c r="D7" s="1203"/>
      <c r="E7" s="1203"/>
      <c r="F7" s="1203"/>
      <c r="G7" s="430"/>
      <c r="H7" s="430"/>
      <c r="I7" s="430"/>
      <c r="J7" s="430"/>
      <c r="K7" s="454"/>
      <c r="L7" s="454"/>
      <c r="M7" s="454"/>
      <c r="N7" s="448"/>
      <c r="O7" s="448"/>
      <c r="P7" s="452"/>
    </row>
    <row r="8" spans="1:16" ht="13.5" customHeight="1">
      <c r="A8" s="455"/>
      <c r="B8" s="456"/>
      <c r="C8" s="1204"/>
      <c r="D8" s="1204"/>
      <c r="E8" s="1204"/>
      <c r="F8" s="1204"/>
      <c r="G8" s="457"/>
      <c r="H8" s="458"/>
      <c r="I8" s="458"/>
      <c r="J8" s="458"/>
      <c r="K8" s="458"/>
      <c r="L8" s="458"/>
      <c r="M8" s="457"/>
      <c r="N8" s="458"/>
      <c r="O8" s="459"/>
      <c r="P8" s="452"/>
    </row>
    <row r="9" spans="1:16" ht="12.75" customHeight="1">
      <c r="A9" s="453"/>
      <c r="B9" s="786"/>
      <c r="C9" s="786"/>
      <c r="D9" s="786"/>
      <c r="E9" s="786"/>
      <c r="F9" s="1205" t="s">
        <v>386</v>
      </c>
      <c r="G9" s="1205"/>
      <c r="H9" s="1206">
        <v>45400</v>
      </c>
      <c r="I9" s="1206"/>
      <c r="J9" s="1206"/>
      <c r="K9" s="1206"/>
      <c r="L9" s="786"/>
      <c r="M9" s="786"/>
      <c r="N9" s="786"/>
      <c r="O9" s="786"/>
      <c r="P9" s="452"/>
    </row>
    <row r="10" spans="1:16" ht="9.75" hidden="1" customHeight="1">
      <c r="A10" s="453"/>
      <c r="B10" s="499"/>
      <c r="C10" s="1189"/>
      <c r="D10" s="1189"/>
      <c r="E10" s="1189"/>
      <c r="F10" s="1189"/>
      <c r="G10" s="499"/>
      <c r="H10" s="499"/>
      <c r="I10" s="499"/>
      <c r="J10" s="499"/>
      <c r="K10" s="500"/>
      <c r="L10" s="500"/>
      <c r="M10" s="500"/>
      <c r="N10" s="501"/>
      <c r="O10" s="501"/>
      <c r="P10" s="452"/>
    </row>
    <row r="11" spans="1:16" ht="15" hidden="1" customHeight="1">
      <c r="A11" s="453"/>
      <c r="B11" s="499"/>
      <c r="C11" s="499"/>
      <c r="D11" s="499"/>
      <c r="E11" s="499"/>
      <c r="F11" s="499"/>
      <c r="G11" s="499"/>
      <c r="H11" s="499"/>
      <c r="I11" s="499"/>
      <c r="J11" s="499"/>
      <c r="K11" s="500"/>
      <c r="L11" s="500"/>
      <c r="M11" s="500"/>
      <c r="N11" s="501"/>
      <c r="O11" s="501"/>
      <c r="P11" s="452"/>
    </row>
    <row r="12" spans="1:16" ht="15" customHeight="1">
      <c r="A12" s="453"/>
      <c r="B12" s="1190" t="s">
        <v>399</v>
      </c>
      <c r="C12" s="1190"/>
      <c r="D12" s="1190"/>
      <c r="E12" s="1190"/>
      <c r="F12" s="1190"/>
      <c r="G12" s="1190"/>
      <c r="H12" s="1190"/>
      <c r="I12" s="1190"/>
      <c r="J12" s="1190"/>
      <c r="K12" s="1190"/>
      <c r="L12" s="1190"/>
      <c r="M12" s="1190"/>
      <c r="N12" s="1190"/>
      <c r="O12" s="1190"/>
      <c r="P12" s="452"/>
    </row>
    <row r="13" spans="1:16" ht="9.9499999999999993" customHeight="1">
      <c r="A13" s="460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2"/>
    </row>
    <row r="14" spans="1:16" ht="9.9499999999999993" customHeight="1">
      <c r="A14" s="460"/>
      <c r="B14" s="1178" t="s">
        <v>189</v>
      </c>
      <c r="C14" s="1179"/>
      <c r="D14" s="1179"/>
      <c r="E14" s="1179"/>
      <c r="F14" s="1179"/>
      <c r="G14" s="1180"/>
      <c r="H14" s="461"/>
      <c r="I14" s="1178" t="s">
        <v>190</v>
      </c>
      <c r="J14" s="1179"/>
      <c r="K14" s="1179"/>
      <c r="L14" s="1179"/>
      <c r="M14" s="1179"/>
      <c r="N14" s="1179"/>
      <c r="O14" s="1180"/>
      <c r="P14" s="462"/>
    </row>
    <row r="15" spans="1:16" ht="9.9499999999999993" customHeight="1">
      <c r="A15" s="460"/>
      <c r="B15" s="1181"/>
      <c r="C15" s="1182"/>
      <c r="D15" s="1182"/>
      <c r="E15" s="1182"/>
      <c r="F15" s="1182"/>
      <c r="G15" s="1183"/>
      <c r="H15" s="461"/>
      <c r="I15" s="1181"/>
      <c r="J15" s="1182"/>
      <c r="K15" s="1182"/>
      <c r="L15" s="1182"/>
      <c r="M15" s="1182"/>
      <c r="N15" s="1182"/>
      <c r="O15" s="1183"/>
      <c r="P15" s="462"/>
    </row>
    <row r="16" spans="1:16" ht="9.9499999999999993" customHeight="1">
      <c r="A16" s="463"/>
      <c r="B16" s="464"/>
      <c r="C16" s="464"/>
      <c r="D16" s="464"/>
      <c r="E16" s="464"/>
      <c r="F16" s="464"/>
      <c r="G16" s="465"/>
      <c r="H16" s="461"/>
      <c r="I16" s="466"/>
      <c r="J16" s="1191" t="s">
        <v>306</v>
      </c>
      <c r="K16" s="1192"/>
      <c r="L16" s="1192"/>
      <c r="M16" s="1193"/>
      <c r="N16" s="1194"/>
      <c r="O16" s="465"/>
      <c r="P16" s="462"/>
    </row>
    <row r="17" spans="1:17" ht="5.0999999999999996" customHeight="1">
      <c r="A17" s="463"/>
      <c r="B17" s="461"/>
      <c r="C17" s="467"/>
      <c r="D17" s="467"/>
      <c r="E17" s="467"/>
      <c r="F17" s="467"/>
      <c r="G17" s="468"/>
      <c r="H17" s="461"/>
      <c r="I17" s="469"/>
      <c r="J17" s="1192"/>
      <c r="K17" s="1192"/>
      <c r="L17" s="1192"/>
      <c r="M17" s="1193"/>
      <c r="N17" s="1194"/>
      <c r="O17" s="470"/>
      <c r="P17" s="462"/>
    </row>
    <row r="18" spans="1:17" ht="9.9499999999999993" customHeight="1">
      <c r="A18" s="463"/>
      <c r="B18" s="461"/>
      <c r="C18" s="471" t="s">
        <v>191</v>
      </c>
      <c r="D18" s="472"/>
      <c r="E18" s="472"/>
      <c r="F18" s="473"/>
      <c r="G18" s="474"/>
      <c r="H18" s="461"/>
      <c r="I18" s="469"/>
      <c r="J18" s="1192"/>
      <c r="K18" s="1192"/>
      <c r="L18" s="1192"/>
      <c r="M18" s="1193"/>
      <c r="N18" s="1194"/>
      <c r="O18" s="474"/>
      <c r="P18" s="462"/>
    </row>
    <row r="19" spans="1:17" ht="9.9499999999999993" customHeight="1">
      <c r="A19" s="463"/>
      <c r="B19" s="461"/>
      <c r="C19" s="475" t="s">
        <v>192</v>
      </c>
      <c r="D19" s="476" t="s">
        <v>193</v>
      </c>
      <c r="E19" s="472"/>
      <c r="F19" s="477"/>
      <c r="G19" s="478"/>
      <c r="H19" s="461"/>
      <c r="I19" s="469"/>
      <c r="J19" s="1192"/>
      <c r="K19" s="1192"/>
      <c r="L19" s="1192"/>
      <c r="M19" s="1193"/>
      <c r="N19" s="1194"/>
      <c r="O19" s="474"/>
      <c r="P19" s="462"/>
    </row>
    <row r="20" spans="1:17" ht="9.9499999999999993" customHeight="1">
      <c r="A20" s="463"/>
      <c r="B20" s="461"/>
      <c r="C20" s="475" t="s">
        <v>194</v>
      </c>
      <c r="D20" s="472" t="s">
        <v>195</v>
      </c>
      <c r="E20" s="472"/>
      <c r="F20" s="473"/>
      <c r="G20" s="474"/>
      <c r="H20" s="461"/>
      <c r="I20" s="469"/>
      <c r="J20" s="1192"/>
      <c r="K20" s="1192"/>
      <c r="L20" s="1192"/>
      <c r="M20" s="1193"/>
      <c r="N20" s="1194"/>
      <c r="O20" s="474"/>
      <c r="P20" s="462"/>
    </row>
    <row r="21" spans="1:17" ht="9.9499999999999993" customHeight="1">
      <c r="A21" s="463"/>
      <c r="B21" s="461"/>
      <c r="C21" s="502" t="s">
        <v>196</v>
      </c>
      <c r="D21" s="503"/>
      <c r="E21" s="479"/>
      <c r="F21" s="479"/>
      <c r="G21" s="474"/>
      <c r="H21" s="461"/>
      <c r="I21" s="469"/>
      <c r="J21" s="1192"/>
      <c r="K21" s="1192"/>
      <c r="L21" s="1192"/>
      <c r="M21" s="1193"/>
      <c r="N21" s="1194"/>
      <c r="O21" s="474"/>
      <c r="P21" s="462"/>
    </row>
    <row r="22" spans="1:17" ht="5.0999999999999996" customHeight="1">
      <c r="A22" s="463"/>
      <c r="B22" s="461"/>
      <c r="C22" s="502"/>
      <c r="D22" s="503"/>
      <c r="E22" s="479"/>
      <c r="F22" s="479"/>
      <c r="G22" s="474"/>
      <c r="H22" s="461"/>
      <c r="I22" s="469"/>
      <c r="J22" s="1192"/>
      <c r="K22" s="1192"/>
      <c r="L22" s="1192"/>
      <c r="M22" s="1193"/>
      <c r="N22" s="1194"/>
      <c r="O22" s="474"/>
      <c r="P22" s="462"/>
    </row>
    <row r="23" spans="1:17" ht="9.9499999999999993" customHeight="1">
      <c r="A23" s="463"/>
      <c r="B23" s="480"/>
      <c r="C23" s="481"/>
      <c r="D23" s="481"/>
      <c r="E23" s="481"/>
      <c r="F23" s="481"/>
      <c r="G23" s="482"/>
      <c r="H23" s="461"/>
      <c r="I23" s="483"/>
      <c r="J23" s="1195"/>
      <c r="K23" s="1195"/>
      <c r="L23" s="1195"/>
      <c r="M23" s="1196"/>
      <c r="N23" s="1197"/>
      <c r="O23" s="482"/>
      <c r="P23" s="462"/>
    </row>
    <row r="24" spans="1:17" ht="9.9499999999999993" customHeight="1">
      <c r="A24" s="460"/>
      <c r="B24" s="461"/>
      <c r="C24" s="473"/>
      <c r="D24" s="473"/>
      <c r="E24" s="473"/>
      <c r="F24" s="473"/>
      <c r="G24" s="473"/>
      <c r="H24" s="461"/>
      <c r="I24" s="461"/>
      <c r="J24" s="473"/>
      <c r="K24" s="473"/>
      <c r="L24" s="473"/>
      <c r="M24" s="473"/>
      <c r="N24" s="473"/>
      <c r="O24" s="473"/>
      <c r="P24" s="462"/>
    </row>
    <row r="25" spans="1:17" ht="9.9499999999999993" customHeight="1">
      <c r="A25" s="460"/>
      <c r="B25" s="1178" t="s">
        <v>197</v>
      </c>
      <c r="C25" s="1179"/>
      <c r="D25" s="1179"/>
      <c r="E25" s="1179"/>
      <c r="F25" s="1179"/>
      <c r="G25" s="1180"/>
      <c r="H25" s="484"/>
      <c r="I25" s="1178" t="s">
        <v>410</v>
      </c>
      <c r="J25" s="1179"/>
      <c r="K25" s="1179"/>
      <c r="L25" s="1179"/>
      <c r="M25" s="1179"/>
      <c r="N25" s="1179"/>
      <c r="O25" s="1292"/>
      <c r="P25" s="462"/>
    </row>
    <row r="26" spans="1:17" ht="9.9499999999999993" customHeight="1">
      <c r="A26" s="460"/>
      <c r="B26" s="1181"/>
      <c r="C26" s="1182"/>
      <c r="D26" s="1182"/>
      <c r="E26" s="1182"/>
      <c r="F26" s="1182"/>
      <c r="G26" s="1183"/>
      <c r="H26" s="484"/>
      <c r="I26" s="1181"/>
      <c r="J26" s="1182"/>
      <c r="K26" s="1182"/>
      <c r="L26" s="1182"/>
      <c r="M26" s="1182"/>
      <c r="N26" s="1182"/>
      <c r="O26" s="1293"/>
      <c r="P26" s="462"/>
    </row>
    <row r="27" spans="1:17" ht="9.9499999999999993" customHeight="1">
      <c r="A27" s="460"/>
      <c r="B27" s="492"/>
      <c r="C27" s="783"/>
      <c r="D27" s="493"/>
      <c r="E27" s="493"/>
      <c r="F27" s="493"/>
      <c r="G27" s="494"/>
      <c r="H27" s="461"/>
      <c r="I27" s="509"/>
      <c r="J27" s="510"/>
      <c r="K27" s="510"/>
      <c r="L27" s="510"/>
      <c r="M27" s="510"/>
      <c r="N27" s="510"/>
      <c r="O27" s="511"/>
      <c r="P27" s="462"/>
    </row>
    <row r="28" spans="1:17" ht="11.25" customHeight="1">
      <c r="A28" s="460"/>
      <c r="B28" s="495"/>
      <c r="C28" s="1184" t="s">
        <v>393</v>
      </c>
      <c r="D28" s="1185"/>
      <c r="E28" s="1185"/>
      <c r="F28" s="1185"/>
      <c r="G28" s="486"/>
      <c r="H28" s="461"/>
      <c r="I28" s="1186"/>
      <c r="J28" s="1187"/>
      <c r="K28" s="1187"/>
      <c r="L28" s="1187"/>
      <c r="M28" s="1187"/>
      <c r="N28" s="1187"/>
      <c r="O28" s="1188"/>
      <c r="P28" s="462"/>
    </row>
    <row r="29" spans="1:17" ht="11.25" customHeight="1">
      <c r="A29" s="460"/>
      <c r="B29" s="495"/>
      <c r="C29" s="772" t="s">
        <v>425</v>
      </c>
      <c r="D29" s="489"/>
      <c r="E29" s="489"/>
      <c r="F29" s="208"/>
      <c r="G29" s="209" t="s">
        <v>198</v>
      </c>
      <c r="H29" s="461"/>
      <c r="I29" s="1186" t="s">
        <v>409</v>
      </c>
      <c r="J29" s="1169"/>
      <c r="K29" s="1169"/>
      <c r="L29" s="1169"/>
      <c r="M29" s="1169"/>
      <c r="N29" s="1169"/>
      <c r="O29" s="1294"/>
      <c r="P29" s="462"/>
      <c r="Q29" s="590"/>
    </row>
    <row r="30" spans="1:17" ht="9.9499999999999993" customHeight="1">
      <c r="A30" s="460"/>
      <c r="B30" s="495"/>
      <c r="C30" s="772" t="s">
        <v>379</v>
      </c>
      <c r="D30" s="489"/>
      <c r="E30" s="489"/>
      <c r="F30" s="208"/>
      <c r="G30" s="209" t="s">
        <v>199</v>
      </c>
      <c r="H30" s="461"/>
      <c r="I30" s="512"/>
      <c r="O30" s="514"/>
      <c r="P30" s="462"/>
    </row>
    <row r="31" spans="1:17" ht="9.9499999999999993" customHeight="1">
      <c r="A31" s="460"/>
      <c r="B31" s="495"/>
      <c r="C31" s="772" t="s">
        <v>380</v>
      </c>
      <c r="D31" s="489"/>
      <c r="E31" s="489"/>
      <c r="F31" s="208"/>
      <c r="G31" s="209" t="s">
        <v>381</v>
      </c>
      <c r="H31" s="461"/>
      <c r="I31" s="512"/>
      <c r="J31" s="513"/>
      <c r="K31" s="513"/>
      <c r="L31" s="513"/>
      <c r="M31" s="513"/>
      <c r="N31" s="513"/>
      <c r="O31" s="514"/>
      <c r="P31" s="462"/>
    </row>
    <row r="32" spans="1:17" ht="9.9499999999999993" customHeight="1">
      <c r="A32" s="460"/>
      <c r="B32" s="495"/>
      <c r="C32" s="772" t="s">
        <v>394</v>
      </c>
      <c r="D32" s="489"/>
      <c r="E32" s="489"/>
      <c r="F32" s="208"/>
      <c r="G32" s="209" t="s">
        <v>382</v>
      </c>
      <c r="H32" s="461"/>
      <c r="I32" s="515"/>
      <c r="J32" s="516"/>
      <c r="K32" s="516"/>
      <c r="L32" s="516"/>
      <c r="M32" s="516"/>
      <c r="N32" s="516"/>
      <c r="O32" s="517"/>
      <c r="P32" s="462"/>
    </row>
    <row r="33" spans="1:16" ht="9.9499999999999993" customHeight="1">
      <c r="A33" s="460"/>
      <c r="B33" s="504"/>
      <c r="C33" s="772"/>
      <c r="D33" s="489"/>
      <c r="E33" s="489"/>
      <c r="F33" s="208"/>
      <c r="G33" s="209"/>
      <c r="H33" s="461"/>
      <c r="I33" s="485"/>
      <c r="J33" s="485"/>
      <c r="K33" s="485"/>
      <c r="L33" s="485"/>
      <c r="M33" s="485"/>
      <c r="N33" s="485"/>
      <c r="O33" s="793"/>
      <c r="P33" s="462"/>
    </row>
    <row r="34" spans="1:16" ht="9.9499999999999993" customHeight="1">
      <c r="A34" s="460"/>
      <c r="B34" s="495"/>
      <c r="C34" s="772"/>
      <c r="D34" s="489"/>
      <c r="E34" s="489"/>
      <c r="F34" s="208"/>
      <c r="G34" s="209"/>
      <c r="H34" s="461"/>
      <c r="I34" s="485"/>
      <c r="J34" s="485"/>
      <c r="K34" s="485"/>
      <c r="L34" s="485"/>
      <c r="M34" s="485"/>
      <c r="N34" s="485"/>
      <c r="O34" s="793"/>
      <c r="P34" s="462"/>
    </row>
    <row r="35" spans="1:16" ht="11.45" customHeight="1">
      <c r="A35" s="460"/>
      <c r="B35" s="495"/>
      <c r="C35" s="773"/>
      <c r="D35" s="537"/>
      <c r="E35" s="537"/>
      <c r="F35" s="537"/>
      <c r="G35" s="538"/>
      <c r="H35" s="461"/>
      <c r="O35" s="793"/>
      <c r="P35" s="462"/>
    </row>
    <row r="36" spans="1:16" ht="9.9499999999999993" customHeight="1">
      <c r="A36" s="460"/>
      <c r="B36" s="495"/>
      <c r="D36" s="780"/>
      <c r="E36" s="782"/>
      <c r="O36" s="794"/>
      <c r="P36" s="462"/>
    </row>
    <row r="37" spans="1:16" ht="9.9499999999999993" customHeight="1">
      <c r="A37" s="460"/>
      <c r="B37" s="495"/>
      <c r="D37" s="781"/>
      <c r="O37" s="794"/>
      <c r="P37" s="462"/>
    </row>
    <row r="38" spans="1:16" ht="9.9499999999999993" customHeight="1">
      <c r="A38" s="460"/>
      <c r="B38" s="495"/>
      <c r="C38" s="471"/>
      <c r="D38" s="535"/>
      <c r="E38" s="1153" t="s">
        <v>200</v>
      </c>
      <c r="F38" s="1154"/>
      <c r="G38" s="1154"/>
      <c r="H38" s="1154"/>
      <c r="I38" s="1154"/>
      <c r="J38" s="1154"/>
      <c r="K38" s="1154"/>
      <c r="L38" s="1154"/>
      <c r="O38" s="794"/>
      <c r="P38" s="462"/>
    </row>
    <row r="39" spans="1:16" ht="9.9499999999999993" customHeight="1">
      <c r="A39" s="460"/>
      <c r="B39" s="495"/>
      <c r="C39" s="532"/>
      <c r="D39" s="209"/>
      <c r="E39" s="1153"/>
      <c r="F39" s="1154"/>
      <c r="G39" s="1154"/>
      <c r="H39" s="1154"/>
      <c r="I39" s="1154"/>
      <c r="J39" s="1154"/>
      <c r="K39" s="1154"/>
      <c r="L39" s="1154"/>
      <c r="O39" s="794"/>
      <c r="P39" s="462"/>
    </row>
    <row r="40" spans="1:16" ht="9.9499999999999993" customHeight="1">
      <c r="A40" s="460"/>
      <c r="B40" s="495"/>
      <c r="C40" s="521"/>
      <c r="D40" s="209"/>
      <c r="E40" s="789"/>
      <c r="F40" s="1171" t="s">
        <v>424</v>
      </c>
      <c r="G40" s="1171"/>
      <c r="H40" s="1171"/>
      <c r="I40" s="1171"/>
      <c r="J40" s="1171"/>
      <c r="K40" s="1171"/>
      <c r="L40" s="792"/>
      <c r="O40" s="794"/>
      <c r="P40" s="462"/>
    </row>
    <row r="41" spans="1:16" ht="9.9499999999999993" customHeight="1">
      <c r="A41" s="460"/>
      <c r="B41" s="495"/>
      <c r="C41" s="521"/>
      <c r="D41" s="209"/>
      <c r="E41" s="785"/>
      <c r="G41" s="799" t="s">
        <v>201</v>
      </c>
      <c r="H41" s="791"/>
      <c r="I41" s="782"/>
      <c r="J41" s="791">
        <v>-0.25</v>
      </c>
      <c r="L41" s="486"/>
      <c r="O41" s="795"/>
      <c r="P41" s="462"/>
    </row>
    <row r="42" spans="1:16" ht="10.5" customHeight="1">
      <c r="A42" s="460"/>
      <c r="B42" s="495"/>
      <c r="C42" s="521"/>
      <c r="D42" s="536"/>
      <c r="E42" s="785"/>
      <c r="G42" s="797" t="s">
        <v>216</v>
      </c>
      <c r="H42" s="798"/>
      <c r="J42" s="798">
        <v>-0.32500000000000001</v>
      </c>
      <c r="L42" s="486"/>
      <c r="O42" s="486"/>
      <c r="P42" s="462"/>
    </row>
    <row r="43" spans="1:16" ht="9.9499999999999993" customHeight="1">
      <c r="A43" s="460"/>
      <c r="B43" s="495"/>
      <c r="C43" s="521"/>
      <c r="D43" s="533"/>
      <c r="E43" s="785"/>
      <c r="G43" s="797" t="s">
        <v>217</v>
      </c>
      <c r="H43" s="798"/>
      <c r="J43" s="798">
        <v>-0.55000000000000004</v>
      </c>
      <c r="L43" s="486"/>
      <c r="O43" s="486"/>
      <c r="P43" s="462"/>
    </row>
    <row r="44" spans="1:16" ht="9.9499999999999993" customHeight="1">
      <c r="A44" s="460"/>
      <c r="B44" s="495"/>
      <c r="D44" s="771"/>
      <c r="E44" s="785"/>
      <c r="F44" s="770"/>
      <c r="G44" s="797" t="s">
        <v>218</v>
      </c>
      <c r="H44" s="770"/>
      <c r="J44" s="798">
        <v>-0.65</v>
      </c>
      <c r="L44" s="486"/>
      <c r="O44" s="486"/>
      <c r="P44" s="462"/>
    </row>
    <row r="45" spans="1:16" ht="9.9499999999999993" customHeight="1">
      <c r="A45" s="460"/>
      <c r="B45" s="495"/>
      <c r="D45" s="533"/>
      <c r="E45" s="774"/>
      <c r="F45" s="775"/>
      <c r="G45" s="775"/>
      <c r="H45" s="775"/>
      <c r="I45" s="775"/>
      <c r="J45" s="775"/>
      <c r="K45" s="775"/>
      <c r="L45" s="776"/>
      <c r="O45" s="486"/>
      <c r="P45" s="462"/>
    </row>
    <row r="46" spans="1:16" ht="9.9499999999999993" customHeight="1">
      <c r="A46" s="460"/>
      <c r="B46" s="495"/>
      <c r="D46" s="533"/>
      <c r="E46" s="1147" t="s">
        <v>352</v>
      </c>
      <c r="F46" s="1148"/>
      <c r="G46" s="1148"/>
      <c r="H46" s="1148"/>
      <c r="I46" s="1148"/>
      <c r="J46" s="1148"/>
      <c r="K46" s="1148"/>
      <c r="L46" s="1149"/>
      <c r="O46" s="486"/>
      <c r="P46" s="462"/>
    </row>
    <row r="47" spans="1:16" ht="9.9499999999999993" customHeight="1">
      <c r="A47" s="460"/>
      <c r="B47" s="796"/>
      <c r="C47" s="531"/>
      <c r="D47" s="534"/>
      <c r="E47" s="777"/>
      <c r="F47" s="778"/>
      <c r="G47" s="778"/>
      <c r="H47" s="778"/>
      <c r="I47" s="778"/>
      <c r="J47" s="778"/>
      <c r="K47" s="778"/>
      <c r="L47" s="779"/>
      <c r="M47" s="790"/>
      <c r="N47" s="790"/>
      <c r="O47" s="792"/>
      <c r="P47" s="462"/>
    </row>
    <row r="48" spans="1:16" ht="9.9499999999999993" customHeight="1">
      <c r="A48" s="460"/>
      <c r="B48" s="1150" t="s">
        <v>202</v>
      </c>
      <c r="C48" s="1151"/>
      <c r="D48" s="1151"/>
      <c r="E48" s="1151"/>
      <c r="F48" s="1151"/>
      <c r="G48" s="1151"/>
      <c r="H48" s="1151"/>
      <c r="I48" s="1151"/>
      <c r="J48" s="1151"/>
      <c r="K48" s="1151"/>
      <c r="L48" s="1151"/>
      <c r="M48" s="1151"/>
      <c r="N48" s="1151"/>
      <c r="O48" s="1152"/>
      <c r="P48" s="462"/>
    </row>
    <row r="49" spans="1:16" ht="9.9499999999999993" customHeight="1">
      <c r="A49" s="460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4"/>
      <c r="O49" s="1155"/>
      <c r="P49" s="462"/>
    </row>
    <row r="50" spans="1:16">
      <c r="A50" s="460"/>
      <c r="B50" s="1286" t="s">
        <v>428</v>
      </c>
      <c r="C50" s="1287"/>
      <c r="D50" s="1287"/>
      <c r="E50" s="1287"/>
      <c r="F50" s="1287"/>
      <c r="G50" s="1287"/>
      <c r="H50" s="1287"/>
      <c r="I50" s="1287"/>
      <c r="J50" s="1287"/>
      <c r="K50" s="1287"/>
      <c r="L50" s="1287"/>
      <c r="M50" s="1287"/>
      <c r="N50" s="1287"/>
      <c r="O50" s="1288"/>
      <c r="P50" s="462"/>
    </row>
    <row r="51" spans="1:16">
      <c r="A51" s="460"/>
      <c r="B51" s="1286"/>
      <c r="C51" s="1287"/>
      <c r="D51" s="1287"/>
      <c r="E51" s="1287"/>
      <c r="F51" s="1287"/>
      <c r="G51" s="1287"/>
      <c r="H51" s="1287"/>
      <c r="I51" s="1287"/>
      <c r="J51" s="1287"/>
      <c r="K51" s="1287"/>
      <c r="L51" s="1287"/>
      <c r="M51" s="1287"/>
      <c r="N51" s="1287"/>
      <c r="O51" s="1288"/>
      <c r="P51" s="462"/>
    </row>
    <row r="52" spans="1:16" ht="9.9499999999999993" customHeight="1">
      <c r="A52" s="460"/>
      <c r="B52" s="1286"/>
      <c r="C52" s="1287"/>
      <c r="D52" s="1287"/>
      <c r="E52" s="1287"/>
      <c r="F52" s="1287"/>
      <c r="G52" s="1287"/>
      <c r="H52" s="1287"/>
      <c r="I52" s="1287"/>
      <c r="J52" s="1287"/>
      <c r="K52" s="1287"/>
      <c r="L52" s="1287"/>
      <c r="M52" s="1287"/>
      <c r="N52" s="1287"/>
      <c r="O52" s="1288"/>
      <c r="P52" s="462"/>
    </row>
    <row r="53" spans="1:16" ht="9.9499999999999993" customHeight="1">
      <c r="A53" s="487"/>
      <c r="B53" s="1286"/>
      <c r="C53" s="1287"/>
      <c r="D53" s="1287"/>
      <c r="E53" s="1287"/>
      <c r="F53" s="1287"/>
      <c r="G53" s="1287"/>
      <c r="H53" s="1287"/>
      <c r="I53" s="1287"/>
      <c r="J53" s="1287"/>
      <c r="K53" s="1287"/>
      <c r="L53" s="1287"/>
      <c r="M53" s="1287"/>
      <c r="N53" s="1287"/>
      <c r="O53" s="1288"/>
      <c r="P53" s="488"/>
    </row>
    <row r="54" spans="1:16" ht="9.9499999999999993" customHeight="1">
      <c r="A54" s="487"/>
      <c r="B54" s="1286"/>
      <c r="C54" s="1287"/>
      <c r="D54" s="1287"/>
      <c r="E54" s="1287"/>
      <c r="F54" s="1287"/>
      <c r="G54" s="1287"/>
      <c r="H54" s="1287"/>
      <c r="I54" s="1287"/>
      <c r="J54" s="1287"/>
      <c r="K54" s="1287"/>
      <c r="L54" s="1287"/>
      <c r="M54" s="1287"/>
      <c r="N54" s="1287"/>
      <c r="O54" s="1288"/>
      <c r="P54" s="488"/>
    </row>
    <row r="55" spans="1:16" ht="9.9499999999999993" customHeight="1">
      <c r="A55" s="487"/>
      <c r="B55" s="1286"/>
      <c r="C55" s="1287"/>
      <c r="D55" s="1287"/>
      <c r="E55" s="1287"/>
      <c r="F55" s="1287"/>
      <c r="G55" s="1287"/>
      <c r="H55" s="1287"/>
      <c r="I55" s="1287"/>
      <c r="J55" s="1287"/>
      <c r="K55" s="1287"/>
      <c r="L55" s="1287"/>
      <c r="M55" s="1287"/>
      <c r="N55" s="1287"/>
      <c r="O55" s="1288"/>
      <c r="P55" s="488"/>
    </row>
    <row r="56" spans="1:16" ht="9.9499999999999993" customHeight="1">
      <c r="A56" s="487"/>
      <c r="B56" s="1289"/>
      <c r="C56" s="1290"/>
      <c r="D56" s="1290"/>
      <c r="E56" s="1290"/>
      <c r="F56" s="1290"/>
      <c r="G56" s="1290"/>
      <c r="H56" s="1290"/>
      <c r="I56" s="1290"/>
      <c r="J56" s="1290"/>
      <c r="K56" s="1290"/>
      <c r="L56" s="1290"/>
      <c r="M56" s="1290"/>
      <c r="N56" s="1290"/>
      <c r="O56" s="1291"/>
      <c r="P56" s="488"/>
    </row>
    <row r="57" spans="1:16" ht="9.9499999999999993" customHeight="1">
      <c r="A57" s="487"/>
      <c r="B57" s="1150"/>
      <c r="C57" s="1157"/>
      <c r="D57" s="1157"/>
      <c r="E57" s="1157"/>
      <c r="F57" s="1157"/>
      <c r="G57" s="1157"/>
      <c r="H57" s="1157"/>
      <c r="I57" s="1157"/>
      <c r="J57" s="1157"/>
      <c r="K57" s="1157"/>
      <c r="L57" s="1157"/>
      <c r="M57" s="1157"/>
      <c r="N57" s="1157"/>
      <c r="O57" s="1158"/>
      <c r="P57" s="488"/>
    </row>
    <row r="58" spans="1:16" ht="9.9499999999999993" customHeight="1">
      <c r="A58" s="487"/>
      <c r="B58" s="1159"/>
      <c r="C58" s="1160"/>
      <c r="D58" s="1160"/>
      <c r="E58" s="1160"/>
      <c r="F58" s="1160"/>
      <c r="G58" s="1160"/>
      <c r="H58" s="1160"/>
      <c r="I58" s="1160"/>
      <c r="J58" s="1160"/>
      <c r="K58" s="1160"/>
      <c r="L58" s="1160"/>
      <c r="M58" s="1160"/>
      <c r="N58" s="1160"/>
      <c r="O58" s="1161"/>
      <c r="P58" s="488"/>
    </row>
    <row r="59" spans="1:16" ht="9.9499999999999993" customHeight="1">
      <c r="A59" s="497"/>
      <c r="B59" s="504"/>
      <c r="O59" s="486"/>
      <c r="P59" s="488"/>
    </row>
    <row r="60" spans="1:16" ht="9.9499999999999993" customHeight="1">
      <c r="A60" s="497"/>
      <c r="B60" s="504"/>
      <c r="O60" s="486"/>
      <c r="P60" s="488"/>
    </row>
    <row r="61" spans="1:16" ht="9.9499999999999993" customHeight="1">
      <c r="A61" s="497"/>
      <c r="B61" s="495"/>
      <c r="C61" s="1162"/>
      <c r="D61" s="1162"/>
      <c r="E61" s="1162"/>
      <c r="F61" s="1162"/>
      <c r="G61" s="1162"/>
      <c r="H61" s="1162"/>
      <c r="I61" s="1162"/>
      <c r="J61" s="1162"/>
      <c r="K61" s="1162"/>
      <c r="L61" s="1162"/>
      <c r="M61" s="1162"/>
      <c r="N61" s="1162"/>
      <c r="O61" s="505"/>
      <c r="P61" s="496"/>
    </row>
    <row r="62" spans="1:16" ht="9.9499999999999993" customHeight="1">
      <c r="A62" s="497"/>
      <c r="B62" s="506"/>
      <c r="C62" s="489"/>
      <c r="O62" s="505"/>
      <c r="P62" s="496"/>
    </row>
    <row r="63" spans="1:16" ht="9.9499999999999993" customHeight="1">
      <c r="A63" s="497"/>
      <c r="B63" s="506"/>
      <c r="C63" s="489"/>
      <c r="O63" s="505"/>
      <c r="P63" s="496"/>
    </row>
    <row r="64" spans="1:16" ht="9.9499999999999993" customHeight="1">
      <c r="A64" s="497"/>
      <c r="B64" s="506"/>
      <c r="C64" s="507"/>
      <c r="D64" s="496"/>
      <c r="E64" s="496"/>
      <c r="F64" s="496"/>
      <c r="G64" s="430"/>
      <c r="H64" s="508"/>
      <c r="I64" s="508"/>
      <c r="J64" s="496"/>
      <c r="K64" s="496"/>
      <c r="L64" s="496"/>
      <c r="M64" s="496"/>
      <c r="N64" s="496"/>
      <c r="O64" s="505"/>
      <c r="P64" s="488"/>
    </row>
    <row r="65" spans="1:16" ht="9.9499999999999993" customHeight="1">
      <c r="A65" s="497"/>
      <c r="B65" s="506"/>
      <c r="C65" s="496"/>
      <c r="D65" s="496"/>
      <c r="E65" s="496"/>
      <c r="F65" s="496"/>
      <c r="G65" s="508"/>
      <c r="H65" s="508"/>
      <c r="I65" s="508"/>
      <c r="J65" s="496"/>
      <c r="K65" s="496"/>
      <c r="L65" s="496"/>
      <c r="M65" s="496"/>
      <c r="N65" s="496"/>
      <c r="O65" s="505"/>
      <c r="P65" s="488"/>
    </row>
    <row r="66" spans="1:16" ht="9.9499999999999993" customHeight="1">
      <c r="A66" s="497"/>
      <c r="B66" s="504"/>
      <c r="O66" s="486"/>
      <c r="P66" s="488"/>
    </row>
    <row r="67" spans="1:16" ht="9.9499999999999993" customHeight="1">
      <c r="A67" s="497"/>
      <c r="B67" s="504"/>
      <c r="O67" s="486"/>
      <c r="P67" s="488"/>
    </row>
    <row r="68" spans="1:16" ht="12" customHeight="1">
      <c r="A68" s="497"/>
      <c r="B68" s="504"/>
      <c r="O68" s="486"/>
      <c r="P68" s="488"/>
    </row>
    <row r="69" spans="1:16" ht="12" customHeight="1">
      <c r="A69" s="498"/>
      <c r="B69" s="504"/>
      <c r="O69" s="486"/>
      <c r="P69" s="490"/>
    </row>
    <row r="70" spans="1:16" ht="9.9499999999999993" customHeight="1">
      <c r="A70" s="491"/>
      <c r="B70" s="504"/>
      <c r="O70" s="486"/>
      <c r="P70" s="491"/>
    </row>
    <row r="71" spans="1:16" ht="89.25" customHeight="1">
      <c r="A71" s="491"/>
      <c r="B71" s="504"/>
      <c r="O71" s="486"/>
      <c r="P71" s="491"/>
    </row>
    <row r="72" spans="1:16" ht="6.6" customHeight="1">
      <c r="B72" s="1163" t="s">
        <v>205</v>
      </c>
      <c r="C72" s="1164"/>
      <c r="D72" s="1164"/>
      <c r="E72" s="1164"/>
      <c r="F72" s="1164"/>
      <c r="G72" s="1164"/>
      <c r="H72" s="1164"/>
      <c r="I72" s="1164"/>
      <c r="J72" s="1164"/>
      <c r="K72" s="1164"/>
      <c r="L72" s="1164"/>
      <c r="M72" s="1164"/>
      <c r="N72" s="1164"/>
      <c r="O72" s="1165"/>
    </row>
    <row r="73" spans="1:16">
      <c r="B73" s="1166"/>
      <c r="C73" s="1167"/>
      <c r="D73" s="1167"/>
      <c r="E73" s="1167"/>
      <c r="F73" s="1167"/>
      <c r="G73" s="1167"/>
      <c r="H73" s="1167"/>
      <c r="I73" s="1167"/>
      <c r="J73" s="1167"/>
      <c r="K73" s="1167"/>
      <c r="L73" s="1167"/>
      <c r="M73" s="1167"/>
      <c r="N73" s="1167"/>
      <c r="O73" s="1168"/>
    </row>
    <row r="74" spans="1:16">
      <c r="B74" s="1173" t="s">
        <v>206</v>
      </c>
      <c r="C74" s="1174"/>
      <c r="D74" s="1174"/>
      <c r="E74" s="1174"/>
      <c r="F74" s="1174"/>
      <c r="G74" s="1174"/>
      <c r="H74" s="1174"/>
      <c r="I74" s="1174"/>
      <c r="J74" s="1174"/>
      <c r="K74" s="1174"/>
      <c r="L74" s="1174"/>
      <c r="M74" s="1174"/>
      <c r="N74" s="1174"/>
      <c r="O74" s="1175"/>
    </row>
    <row r="75" spans="1:16" ht="9.9499999999999993" customHeight="1">
      <c r="B75" s="1176" t="s">
        <v>207</v>
      </c>
      <c r="C75" s="1156"/>
      <c r="D75" s="1156"/>
      <c r="E75" s="1156"/>
      <c r="F75" s="1156"/>
      <c r="G75" s="1156"/>
      <c r="H75" s="1156"/>
      <c r="I75" s="1156"/>
      <c r="J75" s="1156"/>
      <c r="K75" s="1156"/>
      <c r="L75" s="1156"/>
      <c r="M75" s="1156"/>
      <c r="N75" s="1156"/>
      <c r="O75" s="1177"/>
    </row>
    <row r="76" spans="1:16" ht="13.5" customHeight="1">
      <c r="B76" s="1141" t="s">
        <v>208</v>
      </c>
      <c r="C76" s="1142"/>
      <c r="D76" s="1142"/>
      <c r="E76" s="1142"/>
      <c r="F76" s="1142"/>
      <c r="G76" s="1142"/>
      <c r="H76" s="1142"/>
      <c r="I76" s="1142"/>
      <c r="J76" s="1142"/>
      <c r="K76" s="1142"/>
      <c r="L76" s="1142"/>
      <c r="M76" s="1142"/>
      <c r="N76" s="1142"/>
      <c r="O76" s="1143"/>
    </row>
    <row r="77" spans="1:16">
      <c r="B77" s="1144"/>
      <c r="C77" s="1145"/>
      <c r="D77" s="1145"/>
      <c r="E77" s="1145"/>
      <c r="F77" s="1145"/>
      <c r="G77" s="1145"/>
      <c r="H77" s="1145"/>
      <c r="I77" s="1145"/>
      <c r="J77" s="1145"/>
      <c r="K77" s="1145"/>
      <c r="L77" s="1145"/>
      <c r="M77" s="1145"/>
      <c r="N77" s="1145"/>
      <c r="O77" s="1146"/>
    </row>
  </sheetData>
  <mergeCells count="27">
    <mergeCell ref="A2:N3"/>
    <mergeCell ref="C6:F6"/>
    <mergeCell ref="C7:F7"/>
    <mergeCell ref="C8:F8"/>
    <mergeCell ref="F9:G9"/>
    <mergeCell ref="H9:K9"/>
    <mergeCell ref="C10:F10"/>
    <mergeCell ref="B12:O12"/>
    <mergeCell ref="B14:G15"/>
    <mergeCell ref="I14:O15"/>
    <mergeCell ref="J16:N23"/>
    <mergeCell ref="B25:G26"/>
    <mergeCell ref="I25:O26"/>
    <mergeCell ref="C28:F28"/>
    <mergeCell ref="I28:O28"/>
    <mergeCell ref="I29:O29"/>
    <mergeCell ref="E38:L39"/>
    <mergeCell ref="F40:K40"/>
    <mergeCell ref="B74:O74"/>
    <mergeCell ref="B75:O75"/>
    <mergeCell ref="B76:O77"/>
    <mergeCell ref="E46:L46"/>
    <mergeCell ref="B48:O49"/>
    <mergeCell ref="B57:O58"/>
    <mergeCell ref="C61:N61"/>
    <mergeCell ref="B72:O73"/>
    <mergeCell ref="B50:O56"/>
  </mergeCells>
  <hyperlinks>
    <hyperlink ref="D19" r:id="rId1" xr:uid="{BD918E76-C6A7-470A-89CF-96D4D2467B31}"/>
    <hyperlink ref="J16:L23" r:id="rId2" display="AMC selection can be made vy clicking here.  theLender accepts transferred appraisals." xr:uid="{BE5AE9DE-2772-4FC6-9BAD-06182490E08B}"/>
    <hyperlink ref="J16:N23" r:id="rId3" display="AMC selection can be made by clicking here.  theLender accepts transferred appraisals." xr:uid="{7AD6E54D-D698-4C33-8391-312F9EBB07A9}"/>
  </hyperlinks>
  <pageMargins left="0.25" right="0.25" top="0.75" bottom="0.75" header="0.3" footer="0.3"/>
  <pageSetup paperSize="5"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DA936-8CD4-4E15-A246-E955083CE17B}">
  <sheetPr codeName="Sheet14">
    <pageSetUpPr fitToPage="1"/>
  </sheetPr>
  <dimension ref="B1:U81"/>
  <sheetViews>
    <sheetView showGridLines="0" topLeftCell="B1" workbookViewId="0">
      <selection activeCell="U19" sqref="U19"/>
    </sheetView>
  </sheetViews>
  <sheetFormatPr defaultRowHeight="15"/>
  <cols>
    <col min="1" max="2" width="3.7109375" style="1" customWidth="1"/>
    <col min="3" max="5" width="14.28515625" style="1" customWidth="1"/>
    <col min="6" max="6" width="1.7109375" style="1" customWidth="1"/>
    <col min="7" max="7" width="24.5703125" style="1" customWidth="1"/>
    <col min="8" max="8" width="23.85546875" style="1" customWidth="1"/>
    <col min="9" max="12" width="10.42578125" style="1" customWidth="1"/>
    <col min="13" max="16" width="10.42578125" customWidth="1"/>
    <col min="17" max="17" width="9.140625" style="1" customWidth="1"/>
    <col min="18" max="18" width="9.140625" style="1"/>
    <col min="19" max="21" width="21.85546875" style="1" customWidth="1"/>
    <col min="22" max="234" width="9.140625" style="1"/>
    <col min="235" max="236" width="3.7109375" style="1" customWidth="1"/>
    <col min="237" max="240" width="12.5703125" style="1" customWidth="1"/>
    <col min="241" max="241" width="3.7109375" style="1" customWidth="1"/>
    <col min="242" max="242" width="42.85546875" style="1" bestFit="1" customWidth="1"/>
    <col min="243" max="244" width="11.28515625" style="1" customWidth="1"/>
    <col min="245" max="245" width="12.5703125" style="1" customWidth="1"/>
    <col min="246" max="246" width="13.42578125" style="1" customWidth="1"/>
    <col min="247" max="247" width="31.28515625" style="1" bestFit="1" customWidth="1"/>
    <col min="248" max="249" width="11.85546875" style="1" customWidth="1"/>
    <col min="250" max="250" width="8.7109375" style="1" bestFit="1" customWidth="1"/>
    <col min="251" max="251" width="9.42578125" style="1" bestFit="1" customWidth="1"/>
    <col min="252" max="258" width="11.85546875" style="1" customWidth="1"/>
    <col min="259" max="259" width="5.7109375" style="1" customWidth="1"/>
    <col min="260" max="260" width="3.7109375" style="1" customWidth="1"/>
    <col min="261" max="490" width="9.140625" style="1"/>
    <col min="491" max="492" width="3.7109375" style="1" customWidth="1"/>
    <col min="493" max="496" width="12.5703125" style="1" customWidth="1"/>
    <col min="497" max="497" width="3.7109375" style="1" customWidth="1"/>
    <col min="498" max="498" width="42.85546875" style="1" bestFit="1" customWidth="1"/>
    <col min="499" max="500" width="11.28515625" style="1" customWidth="1"/>
    <col min="501" max="501" width="12.5703125" style="1" customWidth="1"/>
    <col min="502" max="502" width="13.42578125" style="1" customWidth="1"/>
    <col min="503" max="503" width="31.28515625" style="1" bestFit="1" customWidth="1"/>
    <col min="504" max="505" width="11.85546875" style="1" customWidth="1"/>
    <col min="506" max="506" width="8.7109375" style="1" bestFit="1" customWidth="1"/>
    <col min="507" max="507" width="9.42578125" style="1" bestFit="1" customWidth="1"/>
    <col min="508" max="514" width="11.85546875" style="1" customWidth="1"/>
    <col min="515" max="515" width="5.7109375" style="1" customWidth="1"/>
    <col min="516" max="516" width="3.7109375" style="1" customWidth="1"/>
    <col min="517" max="746" width="9.140625" style="1"/>
    <col min="747" max="748" width="3.7109375" style="1" customWidth="1"/>
    <col min="749" max="752" width="12.5703125" style="1" customWidth="1"/>
    <col min="753" max="753" width="3.7109375" style="1" customWidth="1"/>
    <col min="754" max="754" width="42.85546875" style="1" bestFit="1" customWidth="1"/>
    <col min="755" max="756" width="11.28515625" style="1" customWidth="1"/>
    <col min="757" max="757" width="12.5703125" style="1" customWidth="1"/>
    <col min="758" max="758" width="13.42578125" style="1" customWidth="1"/>
    <col min="759" max="759" width="31.28515625" style="1" bestFit="1" customWidth="1"/>
    <col min="760" max="761" width="11.85546875" style="1" customWidth="1"/>
    <col min="762" max="762" width="8.7109375" style="1" bestFit="1" customWidth="1"/>
    <col min="763" max="763" width="9.42578125" style="1" bestFit="1" customWidth="1"/>
    <col min="764" max="770" width="11.85546875" style="1" customWidth="1"/>
    <col min="771" max="771" width="5.7109375" style="1" customWidth="1"/>
    <col min="772" max="772" width="3.7109375" style="1" customWidth="1"/>
    <col min="773" max="1002" width="9.140625" style="1"/>
    <col min="1003" max="1004" width="3.7109375" style="1" customWidth="1"/>
    <col min="1005" max="1008" width="12.5703125" style="1" customWidth="1"/>
    <col min="1009" max="1009" width="3.7109375" style="1" customWidth="1"/>
    <col min="1010" max="1010" width="42.85546875" style="1" bestFit="1" customWidth="1"/>
    <col min="1011" max="1012" width="11.28515625" style="1" customWidth="1"/>
    <col min="1013" max="1013" width="12.5703125" style="1" customWidth="1"/>
    <col min="1014" max="1014" width="13.42578125" style="1" customWidth="1"/>
    <col min="1015" max="1015" width="31.28515625" style="1" bestFit="1" customWidth="1"/>
    <col min="1016" max="1017" width="11.85546875" style="1" customWidth="1"/>
    <col min="1018" max="1018" width="8.7109375" style="1" bestFit="1" customWidth="1"/>
    <col min="1019" max="1019" width="9.42578125" style="1" bestFit="1" customWidth="1"/>
    <col min="1020" max="1026" width="11.85546875" style="1" customWidth="1"/>
    <col min="1027" max="1027" width="5.7109375" style="1" customWidth="1"/>
    <col min="1028" max="1028" width="3.7109375" style="1" customWidth="1"/>
    <col min="1029" max="1258" width="9.140625" style="1"/>
    <col min="1259" max="1260" width="3.7109375" style="1" customWidth="1"/>
    <col min="1261" max="1264" width="12.5703125" style="1" customWidth="1"/>
    <col min="1265" max="1265" width="3.7109375" style="1" customWidth="1"/>
    <col min="1266" max="1266" width="42.85546875" style="1" bestFit="1" customWidth="1"/>
    <col min="1267" max="1268" width="11.28515625" style="1" customWidth="1"/>
    <col min="1269" max="1269" width="12.5703125" style="1" customWidth="1"/>
    <col min="1270" max="1270" width="13.42578125" style="1" customWidth="1"/>
    <col min="1271" max="1271" width="31.28515625" style="1" bestFit="1" customWidth="1"/>
    <col min="1272" max="1273" width="11.85546875" style="1" customWidth="1"/>
    <col min="1274" max="1274" width="8.7109375" style="1" bestFit="1" customWidth="1"/>
    <col min="1275" max="1275" width="9.42578125" style="1" bestFit="1" customWidth="1"/>
    <col min="1276" max="1282" width="11.85546875" style="1" customWidth="1"/>
    <col min="1283" max="1283" width="5.7109375" style="1" customWidth="1"/>
    <col min="1284" max="1284" width="3.7109375" style="1" customWidth="1"/>
    <col min="1285" max="1514" width="9.140625" style="1"/>
    <col min="1515" max="1516" width="3.7109375" style="1" customWidth="1"/>
    <col min="1517" max="1520" width="12.5703125" style="1" customWidth="1"/>
    <col min="1521" max="1521" width="3.7109375" style="1" customWidth="1"/>
    <col min="1522" max="1522" width="42.85546875" style="1" bestFit="1" customWidth="1"/>
    <col min="1523" max="1524" width="11.28515625" style="1" customWidth="1"/>
    <col min="1525" max="1525" width="12.5703125" style="1" customWidth="1"/>
    <col min="1526" max="1526" width="13.42578125" style="1" customWidth="1"/>
    <col min="1527" max="1527" width="31.28515625" style="1" bestFit="1" customWidth="1"/>
    <col min="1528" max="1529" width="11.85546875" style="1" customWidth="1"/>
    <col min="1530" max="1530" width="8.7109375" style="1" bestFit="1" customWidth="1"/>
    <col min="1531" max="1531" width="9.42578125" style="1" bestFit="1" customWidth="1"/>
    <col min="1532" max="1538" width="11.85546875" style="1" customWidth="1"/>
    <col min="1539" max="1539" width="5.7109375" style="1" customWidth="1"/>
    <col min="1540" max="1540" width="3.7109375" style="1" customWidth="1"/>
    <col min="1541" max="1770" width="9.140625" style="1"/>
    <col min="1771" max="1772" width="3.7109375" style="1" customWidth="1"/>
    <col min="1773" max="1776" width="12.5703125" style="1" customWidth="1"/>
    <col min="1777" max="1777" width="3.7109375" style="1" customWidth="1"/>
    <col min="1778" max="1778" width="42.85546875" style="1" bestFit="1" customWidth="1"/>
    <col min="1779" max="1780" width="11.28515625" style="1" customWidth="1"/>
    <col min="1781" max="1781" width="12.5703125" style="1" customWidth="1"/>
    <col min="1782" max="1782" width="13.42578125" style="1" customWidth="1"/>
    <col min="1783" max="1783" width="31.28515625" style="1" bestFit="1" customWidth="1"/>
    <col min="1784" max="1785" width="11.85546875" style="1" customWidth="1"/>
    <col min="1786" max="1786" width="8.7109375" style="1" bestFit="1" customWidth="1"/>
    <col min="1787" max="1787" width="9.42578125" style="1" bestFit="1" customWidth="1"/>
    <col min="1788" max="1794" width="11.85546875" style="1" customWidth="1"/>
    <col min="1795" max="1795" width="5.7109375" style="1" customWidth="1"/>
    <col min="1796" max="1796" width="3.7109375" style="1" customWidth="1"/>
    <col min="1797" max="2026" width="9.140625" style="1"/>
    <col min="2027" max="2028" width="3.7109375" style="1" customWidth="1"/>
    <col min="2029" max="2032" width="12.5703125" style="1" customWidth="1"/>
    <col min="2033" max="2033" width="3.7109375" style="1" customWidth="1"/>
    <col min="2034" max="2034" width="42.85546875" style="1" bestFit="1" customWidth="1"/>
    <col min="2035" max="2036" width="11.28515625" style="1" customWidth="1"/>
    <col min="2037" max="2037" width="12.5703125" style="1" customWidth="1"/>
    <col min="2038" max="2038" width="13.42578125" style="1" customWidth="1"/>
    <col min="2039" max="2039" width="31.28515625" style="1" bestFit="1" customWidth="1"/>
    <col min="2040" max="2041" width="11.85546875" style="1" customWidth="1"/>
    <col min="2042" max="2042" width="8.7109375" style="1" bestFit="1" customWidth="1"/>
    <col min="2043" max="2043" width="9.42578125" style="1" bestFit="1" customWidth="1"/>
    <col min="2044" max="2050" width="11.85546875" style="1" customWidth="1"/>
    <col min="2051" max="2051" width="5.7109375" style="1" customWidth="1"/>
    <col min="2052" max="2052" width="3.7109375" style="1" customWidth="1"/>
    <col min="2053" max="2282" width="9.140625" style="1"/>
    <col min="2283" max="2284" width="3.7109375" style="1" customWidth="1"/>
    <col min="2285" max="2288" width="12.5703125" style="1" customWidth="1"/>
    <col min="2289" max="2289" width="3.7109375" style="1" customWidth="1"/>
    <col min="2290" max="2290" width="42.85546875" style="1" bestFit="1" customWidth="1"/>
    <col min="2291" max="2292" width="11.28515625" style="1" customWidth="1"/>
    <col min="2293" max="2293" width="12.5703125" style="1" customWidth="1"/>
    <col min="2294" max="2294" width="13.42578125" style="1" customWidth="1"/>
    <col min="2295" max="2295" width="31.28515625" style="1" bestFit="1" customWidth="1"/>
    <col min="2296" max="2297" width="11.85546875" style="1" customWidth="1"/>
    <col min="2298" max="2298" width="8.7109375" style="1" bestFit="1" customWidth="1"/>
    <col min="2299" max="2299" width="9.42578125" style="1" bestFit="1" customWidth="1"/>
    <col min="2300" max="2306" width="11.85546875" style="1" customWidth="1"/>
    <col min="2307" max="2307" width="5.7109375" style="1" customWidth="1"/>
    <col min="2308" max="2308" width="3.7109375" style="1" customWidth="1"/>
    <col min="2309" max="2538" width="9.140625" style="1"/>
    <col min="2539" max="2540" width="3.7109375" style="1" customWidth="1"/>
    <col min="2541" max="2544" width="12.5703125" style="1" customWidth="1"/>
    <col min="2545" max="2545" width="3.7109375" style="1" customWidth="1"/>
    <col min="2546" max="2546" width="42.85546875" style="1" bestFit="1" customWidth="1"/>
    <col min="2547" max="2548" width="11.28515625" style="1" customWidth="1"/>
    <col min="2549" max="2549" width="12.5703125" style="1" customWidth="1"/>
    <col min="2550" max="2550" width="13.42578125" style="1" customWidth="1"/>
    <col min="2551" max="2551" width="31.28515625" style="1" bestFit="1" customWidth="1"/>
    <col min="2552" max="2553" width="11.85546875" style="1" customWidth="1"/>
    <col min="2554" max="2554" width="8.7109375" style="1" bestFit="1" customWidth="1"/>
    <col min="2555" max="2555" width="9.42578125" style="1" bestFit="1" customWidth="1"/>
    <col min="2556" max="2562" width="11.85546875" style="1" customWidth="1"/>
    <col min="2563" max="2563" width="5.7109375" style="1" customWidth="1"/>
    <col min="2564" max="2564" width="3.7109375" style="1" customWidth="1"/>
    <col min="2565" max="2794" width="9.140625" style="1"/>
    <col min="2795" max="2796" width="3.7109375" style="1" customWidth="1"/>
    <col min="2797" max="2800" width="12.5703125" style="1" customWidth="1"/>
    <col min="2801" max="2801" width="3.7109375" style="1" customWidth="1"/>
    <col min="2802" max="2802" width="42.85546875" style="1" bestFit="1" customWidth="1"/>
    <col min="2803" max="2804" width="11.28515625" style="1" customWidth="1"/>
    <col min="2805" max="2805" width="12.5703125" style="1" customWidth="1"/>
    <col min="2806" max="2806" width="13.42578125" style="1" customWidth="1"/>
    <col min="2807" max="2807" width="31.28515625" style="1" bestFit="1" customWidth="1"/>
    <col min="2808" max="2809" width="11.85546875" style="1" customWidth="1"/>
    <col min="2810" max="2810" width="8.7109375" style="1" bestFit="1" customWidth="1"/>
    <col min="2811" max="2811" width="9.42578125" style="1" bestFit="1" customWidth="1"/>
    <col min="2812" max="2818" width="11.85546875" style="1" customWidth="1"/>
    <col min="2819" max="2819" width="5.7109375" style="1" customWidth="1"/>
    <col min="2820" max="2820" width="3.7109375" style="1" customWidth="1"/>
    <col min="2821" max="3050" width="9.140625" style="1"/>
    <col min="3051" max="3052" width="3.7109375" style="1" customWidth="1"/>
    <col min="3053" max="3056" width="12.5703125" style="1" customWidth="1"/>
    <col min="3057" max="3057" width="3.7109375" style="1" customWidth="1"/>
    <col min="3058" max="3058" width="42.85546875" style="1" bestFit="1" customWidth="1"/>
    <col min="3059" max="3060" width="11.28515625" style="1" customWidth="1"/>
    <col min="3061" max="3061" width="12.5703125" style="1" customWidth="1"/>
    <col min="3062" max="3062" width="13.42578125" style="1" customWidth="1"/>
    <col min="3063" max="3063" width="31.28515625" style="1" bestFit="1" customWidth="1"/>
    <col min="3064" max="3065" width="11.85546875" style="1" customWidth="1"/>
    <col min="3066" max="3066" width="8.7109375" style="1" bestFit="1" customWidth="1"/>
    <col min="3067" max="3067" width="9.42578125" style="1" bestFit="1" customWidth="1"/>
    <col min="3068" max="3074" width="11.85546875" style="1" customWidth="1"/>
    <col min="3075" max="3075" width="5.7109375" style="1" customWidth="1"/>
    <col min="3076" max="3076" width="3.7109375" style="1" customWidth="1"/>
    <col min="3077" max="3306" width="9.140625" style="1"/>
    <col min="3307" max="3308" width="3.7109375" style="1" customWidth="1"/>
    <col min="3309" max="3312" width="12.5703125" style="1" customWidth="1"/>
    <col min="3313" max="3313" width="3.7109375" style="1" customWidth="1"/>
    <col min="3314" max="3314" width="42.85546875" style="1" bestFit="1" customWidth="1"/>
    <col min="3315" max="3316" width="11.28515625" style="1" customWidth="1"/>
    <col min="3317" max="3317" width="12.5703125" style="1" customWidth="1"/>
    <col min="3318" max="3318" width="13.42578125" style="1" customWidth="1"/>
    <col min="3319" max="3319" width="31.28515625" style="1" bestFit="1" customWidth="1"/>
    <col min="3320" max="3321" width="11.85546875" style="1" customWidth="1"/>
    <col min="3322" max="3322" width="8.7109375" style="1" bestFit="1" customWidth="1"/>
    <col min="3323" max="3323" width="9.42578125" style="1" bestFit="1" customWidth="1"/>
    <col min="3324" max="3330" width="11.85546875" style="1" customWidth="1"/>
    <col min="3331" max="3331" width="5.7109375" style="1" customWidth="1"/>
    <col min="3332" max="3332" width="3.7109375" style="1" customWidth="1"/>
    <col min="3333" max="3562" width="9.140625" style="1"/>
    <col min="3563" max="3564" width="3.7109375" style="1" customWidth="1"/>
    <col min="3565" max="3568" width="12.5703125" style="1" customWidth="1"/>
    <col min="3569" max="3569" width="3.7109375" style="1" customWidth="1"/>
    <col min="3570" max="3570" width="42.85546875" style="1" bestFit="1" customWidth="1"/>
    <col min="3571" max="3572" width="11.28515625" style="1" customWidth="1"/>
    <col min="3573" max="3573" width="12.5703125" style="1" customWidth="1"/>
    <col min="3574" max="3574" width="13.42578125" style="1" customWidth="1"/>
    <col min="3575" max="3575" width="31.28515625" style="1" bestFit="1" customWidth="1"/>
    <col min="3576" max="3577" width="11.85546875" style="1" customWidth="1"/>
    <col min="3578" max="3578" width="8.7109375" style="1" bestFit="1" customWidth="1"/>
    <col min="3579" max="3579" width="9.42578125" style="1" bestFit="1" customWidth="1"/>
    <col min="3580" max="3586" width="11.85546875" style="1" customWidth="1"/>
    <col min="3587" max="3587" width="5.7109375" style="1" customWidth="1"/>
    <col min="3588" max="3588" width="3.7109375" style="1" customWidth="1"/>
    <col min="3589" max="3818" width="9.140625" style="1"/>
    <col min="3819" max="3820" width="3.7109375" style="1" customWidth="1"/>
    <col min="3821" max="3824" width="12.5703125" style="1" customWidth="1"/>
    <col min="3825" max="3825" width="3.7109375" style="1" customWidth="1"/>
    <col min="3826" max="3826" width="42.85546875" style="1" bestFit="1" customWidth="1"/>
    <col min="3827" max="3828" width="11.28515625" style="1" customWidth="1"/>
    <col min="3829" max="3829" width="12.5703125" style="1" customWidth="1"/>
    <col min="3830" max="3830" width="13.42578125" style="1" customWidth="1"/>
    <col min="3831" max="3831" width="31.28515625" style="1" bestFit="1" customWidth="1"/>
    <col min="3832" max="3833" width="11.85546875" style="1" customWidth="1"/>
    <col min="3834" max="3834" width="8.7109375" style="1" bestFit="1" customWidth="1"/>
    <col min="3835" max="3835" width="9.42578125" style="1" bestFit="1" customWidth="1"/>
    <col min="3836" max="3842" width="11.85546875" style="1" customWidth="1"/>
    <col min="3843" max="3843" width="5.7109375" style="1" customWidth="1"/>
    <col min="3844" max="3844" width="3.7109375" style="1" customWidth="1"/>
    <col min="3845" max="4074" width="9.140625" style="1"/>
    <col min="4075" max="4076" width="3.7109375" style="1" customWidth="1"/>
    <col min="4077" max="4080" width="12.5703125" style="1" customWidth="1"/>
    <col min="4081" max="4081" width="3.7109375" style="1" customWidth="1"/>
    <col min="4082" max="4082" width="42.85546875" style="1" bestFit="1" customWidth="1"/>
    <col min="4083" max="4084" width="11.28515625" style="1" customWidth="1"/>
    <col min="4085" max="4085" width="12.5703125" style="1" customWidth="1"/>
    <col min="4086" max="4086" width="13.42578125" style="1" customWidth="1"/>
    <col min="4087" max="4087" width="31.28515625" style="1" bestFit="1" customWidth="1"/>
    <col min="4088" max="4089" width="11.85546875" style="1" customWidth="1"/>
    <col min="4090" max="4090" width="8.7109375" style="1" bestFit="1" customWidth="1"/>
    <col min="4091" max="4091" width="9.42578125" style="1" bestFit="1" customWidth="1"/>
    <col min="4092" max="4098" width="11.85546875" style="1" customWidth="1"/>
    <col min="4099" max="4099" width="5.7109375" style="1" customWidth="1"/>
    <col min="4100" max="4100" width="3.7109375" style="1" customWidth="1"/>
    <col min="4101" max="4330" width="9.140625" style="1"/>
    <col min="4331" max="4332" width="3.7109375" style="1" customWidth="1"/>
    <col min="4333" max="4336" width="12.5703125" style="1" customWidth="1"/>
    <col min="4337" max="4337" width="3.7109375" style="1" customWidth="1"/>
    <col min="4338" max="4338" width="42.85546875" style="1" bestFit="1" customWidth="1"/>
    <col min="4339" max="4340" width="11.28515625" style="1" customWidth="1"/>
    <col min="4341" max="4341" width="12.5703125" style="1" customWidth="1"/>
    <col min="4342" max="4342" width="13.42578125" style="1" customWidth="1"/>
    <col min="4343" max="4343" width="31.28515625" style="1" bestFit="1" customWidth="1"/>
    <col min="4344" max="4345" width="11.85546875" style="1" customWidth="1"/>
    <col min="4346" max="4346" width="8.7109375" style="1" bestFit="1" customWidth="1"/>
    <col min="4347" max="4347" width="9.42578125" style="1" bestFit="1" customWidth="1"/>
    <col min="4348" max="4354" width="11.85546875" style="1" customWidth="1"/>
    <col min="4355" max="4355" width="5.7109375" style="1" customWidth="1"/>
    <col min="4356" max="4356" width="3.7109375" style="1" customWidth="1"/>
    <col min="4357" max="4586" width="9.140625" style="1"/>
    <col min="4587" max="4588" width="3.7109375" style="1" customWidth="1"/>
    <col min="4589" max="4592" width="12.5703125" style="1" customWidth="1"/>
    <col min="4593" max="4593" width="3.7109375" style="1" customWidth="1"/>
    <col min="4594" max="4594" width="42.85546875" style="1" bestFit="1" customWidth="1"/>
    <col min="4595" max="4596" width="11.28515625" style="1" customWidth="1"/>
    <col min="4597" max="4597" width="12.5703125" style="1" customWidth="1"/>
    <col min="4598" max="4598" width="13.42578125" style="1" customWidth="1"/>
    <col min="4599" max="4599" width="31.28515625" style="1" bestFit="1" customWidth="1"/>
    <col min="4600" max="4601" width="11.85546875" style="1" customWidth="1"/>
    <col min="4602" max="4602" width="8.7109375" style="1" bestFit="1" customWidth="1"/>
    <col min="4603" max="4603" width="9.42578125" style="1" bestFit="1" customWidth="1"/>
    <col min="4604" max="4610" width="11.85546875" style="1" customWidth="1"/>
    <col min="4611" max="4611" width="5.7109375" style="1" customWidth="1"/>
    <col min="4612" max="4612" width="3.7109375" style="1" customWidth="1"/>
    <col min="4613" max="4842" width="9.140625" style="1"/>
    <col min="4843" max="4844" width="3.7109375" style="1" customWidth="1"/>
    <col min="4845" max="4848" width="12.5703125" style="1" customWidth="1"/>
    <col min="4849" max="4849" width="3.7109375" style="1" customWidth="1"/>
    <col min="4850" max="4850" width="42.85546875" style="1" bestFit="1" customWidth="1"/>
    <col min="4851" max="4852" width="11.28515625" style="1" customWidth="1"/>
    <col min="4853" max="4853" width="12.5703125" style="1" customWidth="1"/>
    <col min="4854" max="4854" width="13.42578125" style="1" customWidth="1"/>
    <col min="4855" max="4855" width="31.28515625" style="1" bestFit="1" customWidth="1"/>
    <col min="4856" max="4857" width="11.85546875" style="1" customWidth="1"/>
    <col min="4858" max="4858" width="8.7109375" style="1" bestFit="1" customWidth="1"/>
    <col min="4859" max="4859" width="9.42578125" style="1" bestFit="1" customWidth="1"/>
    <col min="4860" max="4866" width="11.85546875" style="1" customWidth="1"/>
    <col min="4867" max="4867" width="5.7109375" style="1" customWidth="1"/>
    <col min="4868" max="4868" width="3.7109375" style="1" customWidth="1"/>
    <col min="4869" max="5098" width="9.140625" style="1"/>
    <col min="5099" max="5100" width="3.7109375" style="1" customWidth="1"/>
    <col min="5101" max="5104" width="12.5703125" style="1" customWidth="1"/>
    <col min="5105" max="5105" width="3.7109375" style="1" customWidth="1"/>
    <col min="5106" max="5106" width="42.85546875" style="1" bestFit="1" customWidth="1"/>
    <col min="5107" max="5108" width="11.28515625" style="1" customWidth="1"/>
    <col min="5109" max="5109" width="12.5703125" style="1" customWidth="1"/>
    <col min="5110" max="5110" width="13.42578125" style="1" customWidth="1"/>
    <col min="5111" max="5111" width="31.28515625" style="1" bestFit="1" customWidth="1"/>
    <col min="5112" max="5113" width="11.85546875" style="1" customWidth="1"/>
    <col min="5114" max="5114" width="8.7109375" style="1" bestFit="1" customWidth="1"/>
    <col min="5115" max="5115" width="9.42578125" style="1" bestFit="1" customWidth="1"/>
    <col min="5116" max="5122" width="11.85546875" style="1" customWidth="1"/>
    <col min="5123" max="5123" width="5.7109375" style="1" customWidth="1"/>
    <col min="5124" max="5124" width="3.7109375" style="1" customWidth="1"/>
    <col min="5125" max="5354" width="9.140625" style="1"/>
    <col min="5355" max="5356" width="3.7109375" style="1" customWidth="1"/>
    <col min="5357" max="5360" width="12.5703125" style="1" customWidth="1"/>
    <col min="5361" max="5361" width="3.7109375" style="1" customWidth="1"/>
    <col min="5362" max="5362" width="42.85546875" style="1" bestFit="1" customWidth="1"/>
    <col min="5363" max="5364" width="11.28515625" style="1" customWidth="1"/>
    <col min="5365" max="5365" width="12.5703125" style="1" customWidth="1"/>
    <col min="5366" max="5366" width="13.42578125" style="1" customWidth="1"/>
    <col min="5367" max="5367" width="31.28515625" style="1" bestFit="1" customWidth="1"/>
    <col min="5368" max="5369" width="11.85546875" style="1" customWidth="1"/>
    <col min="5370" max="5370" width="8.7109375" style="1" bestFit="1" customWidth="1"/>
    <col min="5371" max="5371" width="9.42578125" style="1" bestFit="1" customWidth="1"/>
    <col min="5372" max="5378" width="11.85546875" style="1" customWidth="1"/>
    <col min="5379" max="5379" width="5.7109375" style="1" customWidth="1"/>
    <col min="5380" max="5380" width="3.7109375" style="1" customWidth="1"/>
    <col min="5381" max="5610" width="9.140625" style="1"/>
    <col min="5611" max="5612" width="3.7109375" style="1" customWidth="1"/>
    <col min="5613" max="5616" width="12.5703125" style="1" customWidth="1"/>
    <col min="5617" max="5617" width="3.7109375" style="1" customWidth="1"/>
    <col min="5618" max="5618" width="42.85546875" style="1" bestFit="1" customWidth="1"/>
    <col min="5619" max="5620" width="11.28515625" style="1" customWidth="1"/>
    <col min="5621" max="5621" width="12.5703125" style="1" customWidth="1"/>
    <col min="5622" max="5622" width="13.42578125" style="1" customWidth="1"/>
    <col min="5623" max="5623" width="31.28515625" style="1" bestFit="1" customWidth="1"/>
    <col min="5624" max="5625" width="11.85546875" style="1" customWidth="1"/>
    <col min="5626" max="5626" width="8.7109375" style="1" bestFit="1" customWidth="1"/>
    <col min="5627" max="5627" width="9.42578125" style="1" bestFit="1" customWidth="1"/>
    <col min="5628" max="5634" width="11.85546875" style="1" customWidth="1"/>
    <col min="5635" max="5635" width="5.7109375" style="1" customWidth="1"/>
    <col min="5636" max="5636" width="3.7109375" style="1" customWidth="1"/>
    <col min="5637" max="5866" width="9.140625" style="1"/>
    <col min="5867" max="5868" width="3.7109375" style="1" customWidth="1"/>
    <col min="5869" max="5872" width="12.5703125" style="1" customWidth="1"/>
    <col min="5873" max="5873" width="3.7109375" style="1" customWidth="1"/>
    <col min="5874" max="5874" width="42.85546875" style="1" bestFit="1" customWidth="1"/>
    <col min="5875" max="5876" width="11.28515625" style="1" customWidth="1"/>
    <col min="5877" max="5877" width="12.5703125" style="1" customWidth="1"/>
    <col min="5878" max="5878" width="13.42578125" style="1" customWidth="1"/>
    <col min="5879" max="5879" width="31.28515625" style="1" bestFit="1" customWidth="1"/>
    <col min="5880" max="5881" width="11.85546875" style="1" customWidth="1"/>
    <col min="5882" max="5882" width="8.7109375" style="1" bestFit="1" customWidth="1"/>
    <col min="5883" max="5883" width="9.42578125" style="1" bestFit="1" customWidth="1"/>
    <col min="5884" max="5890" width="11.85546875" style="1" customWidth="1"/>
    <col min="5891" max="5891" width="5.7109375" style="1" customWidth="1"/>
    <col min="5892" max="5892" width="3.7109375" style="1" customWidth="1"/>
    <col min="5893" max="6122" width="9.140625" style="1"/>
    <col min="6123" max="6124" width="3.7109375" style="1" customWidth="1"/>
    <col min="6125" max="6128" width="12.5703125" style="1" customWidth="1"/>
    <col min="6129" max="6129" width="3.7109375" style="1" customWidth="1"/>
    <col min="6130" max="6130" width="42.85546875" style="1" bestFit="1" customWidth="1"/>
    <col min="6131" max="6132" width="11.28515625" style="1" customWidth="1"/>
    <col min="6133" max="6133" width="12.5703125" style="1" customWidth="1"/>
    <col min="6134" max="6134" width="13.42578125" style="1" customWidth="1"/>
    <col min="6135" max="6135" width="31.28515625" style="1" bestFit="1" customWidth="1"/>
    <col min="6136" max="6137" width="11.85546875" style="1" customWidth="1"/>
    <col min="6138" max="6138" width="8.7109375" style="1" bestFit="1" customWidth="1"/>
    <col min="6139" max="6139" width="9.42578125" style="1" bestFit="1" customWidth="1"/>
    <col min="6140" max="6146" width="11.85546875" style="1" customWidth="1"/>
    <col min="6147" max="6147" width="5.7109375" style="1" customWidth="1"/>
    <col min="6148" max="6148" width="3.7109375" style="1" customWidth="1"/>
    <col min="6149" max="6378" width="9.140625" style="1"/>
    <col min="6379" max="6380" width="3.7109375" style="1" customWidth="1"/>
    <col min="6381" max="6384" width="12.5703125" style="1" customWidth="1"/>
    <col min="6385" max="6385" width="3.7109375" style="1" customWidth="1"/>
    <col min="6386" max="6386" width="42.85546875" style="1" bestFit="1" customWidth="1"/>
    <col min="6387" max="6388" width="11.28515625" style="1" customWidth="1"/>
    <col min="6389" max="6389" width="12.5703125" style="1" customWidth="1"/>
    <col min="6390" max="6390" width="13.42578125" style="1" customWidth="1"/>
    <col min="6391" max="6391" width="31.28515625" style="1" bestFit="1" customWidth="1"/>
    <col min="6392" max="6393" width="11.85546875" style="1" customWidth="1"/>
    <col min="6394" max="6394" width="8.7109375" style="1" bestFit="1" customWidth="1"/>
    <col min="6395" max="6395" width="9.42578125" style="1" bestFit="1" customWidth="1"/>
    <col min="6396" max="6402" width="11.85546875" style="1" customWidth="1"/>
    <col min="6403" max="6403" width="5.7109375" style="1" customWidth="1"/>
    <col min="6404" max="6404" width="3.7109375" style="1" customWidth="1"/>
    <col min="6405" max="6634" width="9.140625" style="1"/>
    <col min="6635" max="6636" width="3.7109375" style="1" customWidth="1"/>
    <col min="6637" max="6640" width="12.5703125" style="1" customWidth="1"/>
    <col min="6641" max="6641" width="3.7109375" style="1" customWidth="1"/>
    <col min="6642" max="6642" width="42.85546875" style="1" bestFit="1" customWidth="1"/>
    <col min="6643" max="6644" width="11.28515625" style="1" customWidth="1"/>
    <col min="6645" max="6645" width="12.5703125" style="1" customWidth="1"/>
    <col min="6646" max="6646" width="13.42578125" style="1" customWidth="1"/>
    <col min="6647" max="6647" width="31.28515625" style="1" bestFit="1" customWidth="1"/>
    <col min="6648" max="6649" width="11.85546875" style="1" customWidth="1"/>
    <col min="6650" max="6650" width="8.7109375" style="1" bestFit="1" customWidth="1"/>
    <col min="6651" max="6651" width="9.42578125" style="1" bestFit="1" customWidth="1"/>
    <col min="6652" max="6658" width="11.85546875" style="1" customWidth="1"/>
    <col min="6659" max="6659" width="5.7109375" style="1" customWidth="1"/>
    <col min="6660" max="6660" width="3.7109375" style="1" customWidth="1"/>
    <col min="6661" max="6890" width="9.140625" style="1"/>
    <col min="6891" max="6892" width="3.7109375" style="1" customWidth="1"/>
    <col min="6893" max="6896" width="12.5703125" style="1" customWidth="1"/>
    <col min="6897" max="6897" width="3.7109375" style="1" customWidth="1"/>
    <col min="6898" max="6898" width="42.85546875" style="1" bestFit="1" customWidth="1"/>
    <col min="6899" max="6900" width="11.28515625" style="1" customWidth="1"/>
    <col min="6901" max="6901" width="12.5703125" style="1" customWidth="1"/>
    <col min="6902" max="6902" width="13.42578125" style="1" customWidth="1"/>
    <col min="6903" max="6903" width="31.28515625" style="1" bestFit="1" customWidth="1"/>
    <col min="6904" max="6905" width="11.85546875" style="1" customWidth="1"/>
    <col min="6906" max="6906" width="8.7109375" style="1" bestFit="1" customWidth="1"/>
    <col min="6907" max="6907" width="9.42578125" style="1" bestFit="1" customWidth="1"/>
    <col min="6908" max="6914" width="11.85546875" style="1" customWidth="1"/>
    <col min="6915" max="6915" width="5.7109375" style="1" customWidth="1"/>
    <col min="6916" max="6916" width="3.7109375" style="1" customWidth="1"/>
    <col min="6917" max="7146" width="9.140625" style="1"/>
    <col min="7147" max="7148" width="3.7109375" style="1" customWidth="1"/>
    <col min="7149" max="7152" width="12.5703125" style="1" customWidth="1"/>
    <col min="7153" max="7153" width="3.7109375" style="1" customWidth="1"/>
    <col min="7154" max="7154" width="42.85546875" style="1" bestFit="1" customWidth="1"/>
    <col min="7155" max="7156" width="11.28515625" style="1" customWidth="1"/>
    <col min="7157" max="7157" width="12.5703125" style="1" customWidth="1"/>
    <col min="7158" max="7158" width="13.42578125" style="1" customWidth="1"/>
    <col min="7159" max="7159" width="31.28515625" style="1" bestFit="1" customWidth="1"/>
    <col min="7160" max="7161" width="11.85546875" style="1" customWidth="1"/>
    <col min="7162" max="7162" width="8.7109375" style="1" bestFit="1" customWidth="1"/>
    <col min="7163" max="7163" width="9.42578125" style="1" bestFit="1" customWidth="1"/>
    <col min="7164" max="7170" width="11.85546875" style="1" customWidth="1"/>
    <col min="7171" max="7171" width="5.7109375" style="1" customWidth="1"/>
    <col min="7172" max="7172" width="3.7109375" style="1" customWidth="1"/>
    <col min="7173" max="7402" width="9.140625" style="1"/>
    <col min="7403" max="7404" width="3.7109375" style="1" customWidth="1"/>
    <col min="7405" max="7408" width="12.5703125" style="1" customWidth="1"/>
    <col min="7409" max="7409" width="3.7109375" style="1" customWidth="1"/>
    <col min="7410" max="7410" width="42.85546875" style="1" bestFit="1" customWidth="1"/>
    <col min="7411" max="7412" width="11.28515625" style="1" customWidth="1"/>
    <col min="7413" max="7413" width="12.5703125" style="1" customWidth="1"/>
    <col min="7414" max="7414" width="13.42578125" style="1" customWidth="1"/>
    <col min="7415" max="7415" width="31.28515625" style="1" bestFit="1" customWidth="1"/>
    <col min="7416" max="7417" width="11.85546875" style="1" customWidth="1"/>
    <col min="7418" max="7418" width="8.7109375" style="1" bestFit="1" customWidth="1"/>
    <col min="7419" max="7419" width="9.42578125" style="1" bestFit="1" customWidth="1"/>
    <col min="7420" max="7426" width="11.85546875" style="1" customWidth="1"/>
    <col min="7427" max="7427" width="5.7109375" style="1" customWidth="1"/>
    <col min="7428" max="7428" width="3.7109375" style="1" customWidth="1"/>
    <col min="7429" max="7658" width="9.140625" style="1"/>
    <col min="7659" max="7660" width="3.7109375" style="1" customWidth="1"/>
    <col min="7661" max="7664" width="12.5703125" style="1" customWidth="1"/>
    <col min="7665" max="7665" width="3.7109375" style="1" customWidth="1"/>
    <col min="7666" max="7666" width="42.85546875" style="1" bestFit="1" customWidth="1"/>
    <col min="7667" max="7668" width="11.28515625" style="1" customWidth="1"/>
    <col min="7669" max="7669" width="12.5703125" style="1" customWidth="1"/>
    <col min="7670" max="7670" width="13.42578125" style="1" customWidth="1"/>
    <col min="7671" max="7671" width="31.28515625" style="1" bestFit="1" customWidth="1"/>
    <col min="7672" max="7673" width="11.85546875" style="1" customWidth="1"/>
    <col min="7674" max="7674" width="8.7109375" style="1" bestFit="1" customWidth="1"/>
    <col min="7675" max="7675" width="9.42578125" style="1" bestFit="1" customWidth="1"/>
    <col min="7676" max="7682" width="11.85546875" style="1" customWidth="1"/>
    <col min="7683" max="7683" width="5.7109375" style="1" customWidth="1"/>
    <col min="7684" max="7684" width="3.7109375" style="1" customWidth="1"/>
    <col min="7685" max="7914" width="9.140625" style="1"/>
    <col min="7915" max="7916" width="3.7109375" style="1" customWidth="1"/>
    <col min="7917" max="7920" width="12.5703125" style="1" customWidth="1"/>
    <col min="7921" max="7921" width="3.7109375" style="1" customWidth="1"/>
    <col min="7922" max="7922" width="42.85546875" style="1" bestFit="1" customWidth="1"/>
    <col min="7923" max="7924" width="11.28515625" style="1" customWidth="1"/>
    <col min="7925" max="7925" width="12.5703125" style="1" customWidth="1"/>
    <col min="7926" max="7926" width="13.42578125" style="1" customWidth="1"/>
    <col min="7927" max="7927" width="31.28515625" style="1" bestFit="1" customWidth="1"/>
    <col min="7928" max="7929" width="11.85546875" style="1" customWidth="1"/>
    <col min="7930" max="7930" width="8.7109375" style="1" bestFit="1" customWidth="1"/>
    <col min="7931" max="7931" width="9.42578125" style="1" bestFit="1" customWidth="1"/>
    <col min="7932" max="7938" width="11.85546875" style="1" customWidth="1"/>
    <col min="7939" max="7939" width="5.7109375" style="1" customWidth="1"/>
    <col min="7940" max="7940" width="3.7109375" style="1" customWidth="1"/>
    <col min="7941" max="8170" width="9.140625" style="1"/>
    <col min="8171" max="8172" width="3.7109375" style="1" customWidth="1"/>
    <col min="8173" max="8176" width="12.5703125" style="1" customWidth="1"/>
    <col min="8177" max="8177" width="3.7109375" style="1" customWidth="1"/>
    <col min="8178" max="8178" width="42.85546875" style="1" bestFit="1" customWidth="1"/>
    <col min="8179" max="8180" width="11.28515625" style="1" customWidth="1"/>
    <col min="8181" max="8181" width="12.5703125" style="1" customWidth="1"/>
    <col min="8182" max="8182" width="13.42578125" style="1" customWidth="1"/>
    <col min="8183" max="8183" width="31.28515625" style="1" bestFit="1" customWidth="1"/>
    <col min="8184" max="8185" width="11.85546875" style="1" customWidth="1"/>
    <col min="8186" max="8186" width="8.7109375" style="1" bestFit="1" customWidth="1"/>
    <col min="8187" max="8187" width="9.42578125" style="1" bestFit="1" customWidth="1"/>
    <col min="8188" max="8194" width="11.85546875" style="1" customWidth="1"/>
    <col min="8195" max="8195" width="5.7109375" style="1" customWidth="1"/>
    <col min="8196" max="8196" width="3.7109375" style="1" customWidth="1"/>
    <col min="8197" max="8426" width="9.140625" style="1"/>
    <col min="8427" max="8428" width="3.7109375" style="1" customWidth="1"/>
    <col min="8429" max="8432" width="12.5703125" style="1" customWidth="1"/>
    <col min="8433" max="8433" width="3.7109375" style="1" customWidth="1"/>
    <col min="8434" max="8434" width="42.85546875" style="1" bestFit="1" customWidth="1"/>
    <col min="8435" max="8436" width="11.28515625" style="1" customWidth="1"/>
    <col min="8437" max="8437" width="12.5703125" style="1" customWidth="1"/>
    <col min="8438" max="8438" width="13.42578125" style="1" customWidth="1"/>
    <col min="8439" max="8439" width="31.28515625" style="1" bestFit="1" customWidth="1"/>
    <col min="8440" max="8441" width="11.85546875" style="1" customWidth="1"/>
    <col min="8442" max="8442" width="8.7109375" style="1" bestFit="1" customWidth="1"/>
    <col min="8443" max="8443" width="9.42578125" style="1" bestFit="1" customWidth="1"/>
    <col min="8444" max="8450" width="11.85546875" style="1" customWidth="1"/>
    <col min="8451" max="8451" width="5.7109375" style="1" customWidth="1"/>
    <col min="8452" max="8452" width="3.7109375" style="1" customWidth="1"/>
    <col min="8453" max="8682" width="9.140625" style="1"/>
    <col min="8683" max="8684" width="3.7109375" style="1" customWidth="1"/>
    <col min="8685" max="8688" width="12.5703125" style="1" customWidth="1"/>
    <col min="8689" max="8689" width="3.7109375" style="1" customWidth="1"/>
    <col min="8690" max="8690" width="42.85546875" style="1" bestFit="1" customWidth="1"/>
    <col min="8691" max="8692" width="11.28515625" style="1" customWidth="1"/>
    <col min="8693" max="8693" width="12.5703125" style="1" customWidth="1"/>
    <col min="8694" max="8694" width="13.42578125" style="1" customWidth="1"/>
    <col min="8695" max="8695" width="31.28515625" style="1" bestFit="1" customWidth="1"/>
    <col min="8696" max="8697" width="11.85546875" style="1" customWidth="1"/>
    <col min="8698" max="8698" width="8.7109375" style="1" bestFit="1" customWidth="1"/>
    <col min="8699" max="8699" width="9.42578125" style="1" bestFit="1" customWidth="1"/>
    <col min="8700" max="8706" width="11.85546875" style="1" customWidth="1"/>
    <col min="8707" max="8707" width="5.7109375" style="1" customWidth="1"/>
    <col min="8708" max="8708" width="3.7109375" style="1" customWidth="1"/>
    <col min="8709" max="8938" width="9.140625" style="1"/>
    <col min="8939" max="8940" width="3.7109375" style="1" customWidth="1"/>
    <col min="8941" max="8944" width="12.5703125" style="1" customWidth="1"/>
    <col min="8945" max="8945" width="3.7109375" style="1" customWidth="1"/>
    <col min="8946" max="8946" width="42.85546875" style="1" bestFit="1" customWidth="1"/>
    <col min="8947" max="8948" width="11.28515625" style="1" customWidth="1"/>
    <col min="8949" max="8949" width="12.5703125" style="1" customWidth="1"/>
    <col min="8950" max="8950" width="13.42578125" style="1" customWidth="1"/>
    <col min="8951" max="8951" width="31.28515625" style="1" bestFit="1" customWidth="1"/>
    <col min="8952" max="8953" width="11.85546875" style="1" customWidth="1"/>
    <col min="8954" max="8954" width="8.7109375" style="1" bestFit="1" customWidth="1"/>
    <col min="8955" max="8955" width="9.42578125" style="1" bestFit="1" customWidth="1"/>
    <col min="8956" max="8962" width="11.85546875" style="1" customWidth="1"/>
    <col min="8963" max="8963" width="5.7109375" style="1" customWidth="1"/>
    <col min="8964" max="8964" width="3.7109375" style="1" customWidth="1"/>
    <col min="8965" max="9194" width="9.140625" style="1"/>
    <col min="9195" max="9196" width="3.7109375" style="1" customWidth="1"/>
    <col min="9197" max="9200" width="12.5703125" style="1" customWidth="1"/>
    <col min="9201" max="9201" width="3.7109375" style="1" customWidth="1"/>
    <col min="9202" max="9202" width="42.85546875" style="1" bestFit="1" customWidth="1"/>
    <col min="9203" max="9204" width="11.28515625" style="1" customWidth="1"/>
    <col min="9205" max="9205" width="12.5703125" style="1" customWidth="1"/>
    <col min="9206" max="9206" width="13.42578125" style="1" customWidth="1"/>
    <col min="9207" max="9207" width="31.28515625" style="1" bestFit="1" customWidth="1"/>
    <col min="9208" max="9209" width="11.85546875" style="1" customWidth="1"/>
    <col min="9210" max="9210" width="8.7109375" style="1" bestFit="1" customWidth="1"/>
    <col min="9211" max="9211" width="9.42578125" style="1" bestFit="1" customWidth="1"/>
    <col min="9212" max="9218" width="11.85546875" style="1" customWidth="1"/>
    <col min="9219" max="9219" width="5.7109375" style="1" customWidth="1"/>
    <col min="9220" max="9220" width="3.7109375" style="1" customWidth="1"/>
    <col min="9221" max="9450" width="9.140625" style="1"/>
    <col min="9451" max="9452" width="3.7109375" style="1" customWidth="1"/>
    <col min="9453" max="9456" width="12.5703125" style="1" customWidth="1"/>
    <col min="9457" max="9457" width="3.7109375" style="1" customWidth="1"/>
    <col min="9458" max="9458" width="42.85546875" style="1" bestFit="1" customWidth="1"/>
    <col min="9459" max="9460" width="11.28515625" style="1" customWidth="1"/>
    <col min="9461" max="9461" width="12.5703125" style="1" customWidth="1"/>
    <col min="9462" max="9462" width="13.42578125" style="1" customWidth="1"/>
    <col min="9463" max="9463" width="31.28515625" style="1" bestFit="1" customWidth="1"/>
    <col min="9464" max="9465" width="11.85546875" style="1" customWidth="1"/>
    <col min="9466" max="9466" width="8.7109375" style="1" bestFit="1" customWidth="1"/>
    <col min="9467" max="9467" width="9.42578125" style="1" bestFit="1" customWidth="1"/>
    <col min="9468" max="9474" width="11.85546875" style="1" customWidth="1"/>
    <col min="9475" max="9475" width="5.7109375" style="1" customWidth="1"/>
    <col min="9476" max="9476" width="3.7109375" style="1" customWidth="1"/>
    <col min="9477" max="9706" width="9.140625" style="1"/>
    <col min="9707" max="9708" width="3.7109375" style="1" customWidth="1"/>
    <col min="9709" max="9712" width="12.5703125" style="1" customWidth="1"/>
    <col min="9713" max="9713" width="3.7109375" style="1" customWidth="1"/>
    <col min="9714" max="9714" width="42.85546875" style="1" bestFit="1" customWidth="1"/>
    <col min="9715" max="9716" width="11.28515625" style="1" customWidth="1"/>
    <col min="9717" max="9717" width="12.5703125" style="1" customWidth="1"/>
    <col min="9718" max="9718" width="13.42578125" style="1" customWidth="1"/>
    <col min="9719" max="9719" width="31.28515625" style="1" bestFit="1" customWidth="1"/>
    <col min="9720" max="9721" width="11.85546875" style="1" customWidth="1"/>
    <col min="9722" max="9722" width="8.7109375" style="1" bestFit="1" customWidth="1"/>
    <col min="9723" max="9723" width="9.42578125" style="1" bestFit="1" customWidth="1"/>
    <col min="9724" max="9730" width="11.85546875" style="1" customWidth="1"/>
    <col min="9731" max="9731" width="5.7109375" style="1" customWidth="1"/>
    <col min="9732" max="9732" width="3.7109375" style="1" customWidth="1"/>
    <col min="9733" max="9962" width="9.140625" style="1"/>
    <col min="9963" max="9964" width="3.7109375" style="1" customWidth="1"/>
    <col min="9965" max="9968" width="12.5703125" style="1" customWidth="1"/>
    <col min="9969" max="9969" width="3.7109375" style="1" customWidth="1"/>
    <col min="9970" max="9970" width="42.85546875" style="1" bestFit="1" customWidth="1"/>
    <col min="9971" max="9972" width="11.28515625" style="1" customWidth="1"/>
    <col min="9973" max="9973" width="12.5703125" style="1" customWidth="1"/>
    <col min="9974" max="9974" width="13.42578125" style="1" customWidth="1"/>
    <col min="9975" max="9975" width="31.28515625" style="1" bestFit="1" customWidth="1"/>
    <col min="9976" max="9977" width="11.85546875" style="1" customWidth="1"/>
    <col min="9978" max="9978" width="8.7109375" style="1" bestFit="1" customWidth="1"/>
    <col min="9979" max="9979" width="9.42578125" style="1" bestFit="1" customWidth="1"/>
    <col min="9980" max="9986" width="11.85546875" style="1" customWidth="1"/>
    <col min="9987" max="9987" width="5.7109375" style="1" customWidth="1"/>
    <col min="9988" max="9988" width="3.7109375" style="1" customWidth="1"/>
    <col min="9989" max="10218" width="9.140625" style="1"/>
    <col min="10219" max="10220" width="3.7109375" style="1" customWidth="1"/>
    <col min="10221" max="10224" width="12.5703125" style="1" customWidth="1"/>
    <col min="10225" max="10225" width="3.7109375" style="1" customWidth="1"/>
    <col min="10226" max="10226" width="42.85546875" style="1" bestFit="1" customWidth="1"/>
    <col min="10227" max="10228" width="11.28515625" style="1" customWidth="1"/>
    <col min="10229" max="10229" width="12.5703125" style="1" customWidth="1"/>
    <col min="10230" max="10230" width="13.42578125" style="1" customWidth="1"/>
    <col min="10231" max="10231" width="31.28515625" style="1" bestFit="1" customWidth="1"/>
    <col min="10232" max="10233" width="11.85546875" style="1" customWidth="1"/>
    <col min="10234" max="10234" width="8.7109375" style="1" bestFit="1" customWidth="1"/>
    <col min="10235" max="10235" width="9.42578125" style="1" bestFit="1" customWidth="1"/>
    <col min="10236" max="10242" width="11.85546875" style="1" customWidth="1"/>
    <col min="10243" max="10243" width="5.7109375" style="1" customWidth="1"/>
    <col min="10244" max="10244" width="3.7109375" style="1" customWidth="1"/>
    <col min="10245" max="10474" width="9.140625" style="1"/>
    <col min="10475" max="10476" width="3.7109375" style="1" customWidth="1"/>
    <col min="10477" max="10480" width="12.5703125" style="1" customWidth="1"/>
    <col min="10481" max="10481" width="3.7109375" style="1" customWidth="1"/>
    <col min="10482" max="10482" width="42.85546875" style="1" bestFit="1" customWidth="1"/>
    <col min="10483" max="10484" width="11.28515625" style="1" customWidth="1"/>
    <col min="10485" max="10485" width="12.5703125" style="1" customWidth="1"/>
    <col min="10486" max="10486" width="13.42578125" style="1" customWidth="1"/>
    <col min="10487" max="10487" width="31.28515625" style="1" bestFit="1" customWidth="1"/>
    <col min="10488" max="10489" width="11.85546875" style="1" customWidth="1"/>
    <col min="10490" max="10490" width="8.7109375" style="1" bestFit="1" customWidth="1"/>
    <col min="10491" max="10491" width="9.42578125" style="1" bestFit="1" customWidth="1"/>
    <col min="10492" max="10498" width="11.85546875" style="1" customWidth="1"/>
    <col min="10499" max="10499" width="5.7109375" style="1" customWidth="1"/>
    <col min="10500" max="10500" width="3.7109375" style="1" customWidth="1"/>
    <col min="10501" max="10730" width="9.140625" style="1"/>
    <col min="10731" max="10732" width="3.7109375" style="1" customWidth="1"/>
    <col min="10733" max="10736" width="12.5703125" style="1" customWidth="1"/>
    <col min="10737" max="10737" width="3.7109375" style="1" customWidth="1"/>
    <col min="10738" max="10738" width="42.85546875" style="1" bestFit="1" customWidth="1"/>
    <col min="10739" max="10740" width="11.28515625" style="1" customWidth="1"/>
    <col min="10741" max="10741" width="12.5703125" style="1" customWidth="1"/>
    <col min="10742" max="10742" width="13.42578125" style="1" customWidth="1"/>
    <col min="10743" max="10743" width="31.28515625" style="1" bestFit="1" customWidth="1"/>
    <col min="10744" max="10745" width="11.85546875" style="1" customWidth="1"/>
    <col min="10746" max="10746" width="8.7109375" style="1" bestFit="1" customWidth="1"/>
    <col min="10747" max="10747" width="9.42578125" style="1" bestFit="1" customWidth="1"/>
    <col min="10748" max="10754" width="11.85546875" style="1" customWidth="1"/>
    <col min="10755" max="10755" width="5.7109375" style="1" customWidth="1"/>
    <col min="10756" max="10756" width="3.7109375" style="1" customWidth="1"/>
    <col min="10757" max="10986" width="9.140625" style="1"/>
    <col min="10987" max="10988" width="3.7109375" style="1" customWidth="1"/>
    <col min="10989" max="10992" width="12.5703125" style="1" customWidth="1"/>
    <col min="10993" max="10993" width="3.7109375" style="1" customWidth="1"/>
    <col min="10994" max="10994" width="42.85546875" style="1" bestFit="1" customWidth="1"/>
    <col min="10995" max="10996" width="11.28515625" style="1" customWidth="1"/>
    <col min="10997" max="10997" width="12.5703125" style="1" customWidth="1"/>
    <col min="10998" max="10998" width="13.42578125" style="1" customWidth="1"/>
    <col min="10999" max="10999" width="31.28515625" style="1" bestFit="1" customWidth="1"/>
    <col min="11000" max="11001" width="11.85546875" style="1" customWidth="1"/>
    <col min="11002" max="11002" width="8.7109375" style="1" bestFit="1" customWidth="1"/>
    <col min="11003" max="11003" width="9.42578125" style="1" bestFit="1" customWidth="1"/>
    <col min="11004" max="11010" width="11.85546875" style="1" customWidth="1"/>
    <col min="11011" max="11011" width="5.7109375" style="1" customWidth="1"/>
    <col min="11012" max="11012" width="3.7109375" style="1" customWidth="1"/>
    <col min="11013" max="11242" width="9.140625" style="1"/>
    <col min="11243" max="11244" width="3.7109375" style="1" customWidth="1"/>
    <col min="11245" max="11248" width="12.5703125" style="1" customWidth="1"/>
    <col min="11249" max="11249" width="3.7109375" style="1" customWidth="1"/>
    <col min="11250" max="11250" width="42.85546875" style="1" bestFit="1" customWidth="1"/>
    <col min="11251" max="11252" width="11.28515625" style="1" customWidth="1"/>
    <col min="11253" max="11253" width="12.5703125" style="1" customWidth="1"/>
    <col min="11254" max="11254" width="13.42578125" style="1" customWidth="1"/>
    <col min="11255" max="11255" width="31.28515625" style="1" bestFit="1" customWidth="1"/>
    <col min="11256" max="11257" width="11.85546875" style="1" customWidth="1"/>
    <col min="11258" max="11258" width="8.7109375" style="1" bestFit="1" customWidth="1"/>
    <col min="11259" max="11259" width="9.42578125" style="1" bestFit="1" customWidth="1"/>
    <col min="11260" max="11266" width="11.85546875" style="1" customWidth="1"/>
    <col min="11267" max="11267" width="5.7109375" style="1" customWidth="1"/>
    <col min="11268" max="11268" width="3.7109375" style="1" customWidth="1"/>
    <col min="11269" max="11498" width="9.140625" style="1"/>
    <col min="11499" max="11500" width="3.7109375" style="1" customWidth="1"/>
    <col min="11501" max="11504" width="12.5703125" style="1" customWidth="1"/>
    <col min="11505" max="11505" width="3.7109375" style="1" customWidth="1"/>
    <col min="11506" max="11506" width="42.85546875" style="1" bestFit="1" customWidth="1"/>
    <col min="11507" max="11508" width="11.28515625" style="1" customWidth="1"/>
    <col min="11509" max="11509" width="12.5703125" style="1" customWidth="1"/>
    <col min="11510" max="11510" width="13.42578125" style="1" customWidth="1"/>
    <col min="11511" max="11511" width="31.28515625" style="1" bestFit="1" customWidth="1"/>
    <col min="11512" max="11513" width="11.85546875" style="1" customWidth="1"/>
    <col min="11514" max="11514" width="8.7109375" style="1" bestFit="1" customWidth="1"/>
    <col min="11515" max="11515" width="9.42578125" style="1" bestFit="1" customWidth="1"/>
    <col min="11516" max="11522" width="11.85546875" style="1" customWidth="1"/>
    <col min="11523" max="11523" width="5.7109375" style="1" customWidth="1"/>
    <col min="11524" max="11524" width="3.7109375" style="1" customWidth="1"/>
    <col min="11525" max="11754" width="9.140625" style="1"/>
    <col min="11755" max="11756" width="3.7109375" style="1" customWidth="1"/>
    <col min="11757" max="11760" width="12.5703125" style="1" customWidth="1"/>
    <col min="11761" max="11761" width="3.7109375" style="1" customWidth="1"/>
    <col min="11762" max="11762" width="42.85546875" style="1" bestFit="1" customWidth="1"/>
    <col min="11763" max="11764" width="11.28515625" style="1" customWidth="1"/>
    <col min="11765" max="11765" width="12.5703125" style="1" customWidth="1"/>
    <col min="11766" max="11766" width="13.42578125" style="1" customWidth="1"/>
    <col min="11767" max="11767" width="31.28515625" style="1" bestFit="1" customWidth="1"/>
    <col min="11768" max="11769" width="11.85546875" style="1" customWidth="1"/>
    <col min="11770" max="11770" width="8.7109375" style="1" bestFit="1" customWidth="1"/>
    <col min="11771" max="11771" width="9.42578125" style="1" bestFit="1" customWidth="1"/>
    <col min="11772" max="11778" width="11.85546875" style="1" customWidth="1"/>
    <col min="11779" max="11779" width="5.7109375" style="1" customWidth="1"/>
    <col min="11780" max="11780" width="3.7109375" style="1" customWidth="1"/>
    <col min="11781" max="12010" width="9.140625" style="1"/>
    <col min="12011" max="12012" width="3.7109375" style="1" customWidth="1"/>
    <col min="12013" max="12016" width="12.5703125" style="1" customWidth="1"/>
    <col min="12017" max="12017" width="3.7109375" style="1" customWidth="1"/>
    <col min="12018" max="12018" width="42.85546875" style="1" bestFit="1" customWidth="1"/>
    <col min="12019" max="12020" width="11.28515625" style="1" customWidth="1"/>
    <col min="12021" max="12021" width="12.5703125" style="1" customWidth="1"/>
    <col min="12022" max="12022" width="13.42578125" style="1" customWidth="1"/>
    <col min="12023" max="12023" width="31.28515625" style="1" bestFit="1" customWidth="1"/>
    <col min="12024" max="12025" width="11.85546875" style="1" customWidth="1"/>
    <col min="12026" max="12026" width="8.7109375" style="1" bestFit="1" customWidth="1"/>
    <col min="12027" max="12027" width="9.42578125" style="1" bestFit="1" customWidth="1"/>
    <col min="12028" max="12034" width="11.85546875" style="1" customWidth="1"/>
    <col min="12035" max="12035" width="5.7109375" style="1" customWidth="1"/>
    <col min="12036" max="12036" width="3.7109375" style="1" customWidth="1"/>
    <col min="12037" max="12266" width="9.140625" style="1"/>
    <col min="12267" max="12268" width="3.7109375" style="1" customWidth="1"/>
    <col min="12269" max="12272" width="12.5703125" style="1" customWidth="1"/>
    <col min="12273" max="12273" width="3.7109375" style="1" customWidth="1"/>
    <col min="12274" max="12274" width="42.85546875" style="1" bestFit="1" customWidth="1"/>
    <col min="12275" max="12276" width="11.28515625" style="1" customWidth="1"/>
    <col min="12277" max="12277" width="12.5703125" style="1" customWidth="1"/>
    <col min="12278" max="12278" width="13.42578125" style="1" customWidth="1"/>
    <col min="12279" max="12279" width="31.28515625" style="1" bestFit="1" customWidth="1"/>
    <col min="12280" max="12281" width="11.85546875" style="1" customWidth="1"/>
    <col min="12282" max="12282" width="8.7109375" style="1" bestFit="1" customWidth="1"/>
    <col min="12283" max="12283" width="9.42578125" style="1" bestFit="1" customWidth="1"/>
    <col min="12284" max="12290" width="11.85546875" style="1" customWidth="1"/>
    <col min="12291" max="12291" width="5.7109375" style="1" customWidth="1"/>
    <col min="12292" max="12292" width="3.7109375" style="1" customWidth="1"/>
    <col min="12293" max="12522" width="9.140625" style="1"/>
    <col min="12523" max="12524" width="3.7109375" style="1" customWidth="1"/>
    <col min="12525" max="12528" width="12.5703125" style="1" customWidth="1"/>
    <col min="12529" max="12529" width="3.7109375" style="1" customWidth="1"/>
    <col min="12530" max="12530" width="42.85546875" style="1" bestFit="1" customWidth="1"/>
    <col min="12531" max="12532" width="11.28515625" style="1" customWidth="1"/>
    <col min="12533" max="12533" width="12.5703125" style="1" customWidth="1"/>
    <col min="12534" max="12534" width="13.42578125" style="1" customWidth="1"/>
    <col min="12535" max="12535" width="31.28515625" style="1" bestFit="1" customWidth="1"/>
    <col min="12536" max="12537" width="11.85546875" style="1" customWidth="1"/>
    <col min="12538" max="12538" width="8.7109375" style="1" bestFit="1" customWidth="1"/>
    <col min="12539" max="12539" width="9.42578125" style="1" bestFit="1" customWidth="1"/>
    <col min="12540" max="12546" width="11.85546875" style="1" customWidth="1"/>
    <col min="12547" max="12547" width="5.7109375" style="1" customWidth="1"/>
    <col min="12548" max="12548" width="3.7109375" style="1" customWidth="1"/>
    <col min="12549" max="12778" width="9.140625" style="1"/>
    <col min="12779" max="12780" width="3.7109375" style="1" customWidth="1"/>
    <col min="12781" max="12784" width="12.5703125" style="1" customWidth="1"/>
    <col min="12785" max="12785" width="3.7109375" style="1" customWidth="1"/>
    <col min="12786" max="12786" width="42.85546875" style="1" bestFit="1" customWidth="1"/>
    <col min="12787" max="12788" width="11.28515625" style="1" customWidth="1"/>
    <col min="12789" max="12789" width="12.5703125" style="1" customWidth="1"/>
    <col min="12790" max="12790" width="13.42578125" style="1" customWidth="1"/>
    <col min="12791" max="12791" width="31.28515625" style="1" bestFit="1" customWidth="1"/>
    <col min="12792" max="12793" width="11.85546875" style="1" customWidth="1"/>
    <col min="12794" max="12794" width="8.7109375" style="1" bestFit="1" customWidth="1"/>
    <col min="12795" max="12795" width="9.42578125" style="1" bestFit="1" customWidth="1"/>
    <col min="12796" max="12802" width="11.85546875" style="1" customWidth="1"/>
    <col min="12803" max="12803" width="5.7109375" style="1" customWidth="1"/>
    <col min="12804" max="12804" width="3.7109375" style="1" customWidth="1"/>
    <col min="12805" max="13034" width="9.140625" style="1"/>
    <col min="13035" max="13036" width="3.7109375" style="1" customWidth="1"/>
    <col min="13037" max="13040" width="12.5703125" style="1" customWidth="1"/>
    <col min="13041" max="13041" width="3.7109375" style="1" customWidth="1"/>
    <col min="13042" max="13042" width="42.85546875" style="1" bestFit="1" customWidth="1"/>
    <col min="13043" max="13044" width="11.28515625" style="1" customWidth="1"/>
    <col min="13045" max="13045" width="12.5703125" style="1" customWidth="1"/>
    <col min="13046" max="13046" width="13.42578125" style="1" customWidth="1"/>
    <col min="13047" max="13047" width="31.28515625" style="1" bestFit="1" customWidth="1"/>
    <col min="13048" max="13049" width="11.85546875" style="1" customWidth="1"/>
    <col min="13050" max="13050" width="8.7109375" style="1" bestFit="1" customWidth="1"/>
    <col min="13051" max="13051" width="9.42578125" style="1" bestFit="1" customWidth="1"/>
    <col min="13052" max="13058" width="11.85546875" style="1" customWidth="1"/>
    <col min="13059" max="13059" width="5.7109375" style="1" customWidth="1"/>
    <col min="13060" max="13060" width="3.7109375" style="1" customWidth="1"/>
    <col min="13061" max="13290" width="9.140625" style="1"/>
    <col min="13291" max="13292" width="3.7109375" style="1" customWidth="1"/>
    <col min="13293" max="13296" width="12.5703125" style="1" customWidth="1"/>
    <col min="13297" max="13297" width="3.7109375" style="1" customWidth="1"/>
    <col min="13298" max="13298" width="42.85546875" style="1" bestFit="1" customWidth="1"/>
    <col min="13299" max="13300" width="11.28515625" style="1" customWidth="1"/>
    <col min="13301" max="13301" width="12.5703125" style="1" customWidth="1"/>
    <col min="13302" max="13302" width="13.42578125" style="1" customWidth="1"/>
    <col min="13303" max="13303" width="31.28515625" style="1" bestFit="1" customWidth="1"/>
    <col min="13304" max="13305" width="11.85546875" style="1" customWidth="1"/>
    <col min="13306" max="13306" width="8.7109375" style="1" bestFit="1" customWidth="1"/>
    <col min="13307" max="13307" width="9.42578125" style="1" bestFit="1" customWidth="1"/>
    <col min="13308" max="13314" width="11.85546875" style="1" customWidth="1"/>
    <col min="13315" max="13315" width="5.7109375" style="1" customWidth="1"/>
    <col min="13316" max="13316" width="3.7109375" style="1" customWidth="1"/>
    <col min="13317" max="13546" width="9.140625" style="1"/>
    <col min="13547" max="13548" width="3.7109375" style="1" customWidth="1"/>
    <col min="13549" max="13552" width="12.5703125" style="1" customWidth="1"/>
    <col min="13553" max="13553" width="3.7109375" style="1" customWidth="1"/>
    <col min="13554" max="13554" width="42.85546875" style="1" bestFit="1" customWidth="1"/>
    <col min="13555" max="13556" width="11.28515625" style="1" customWidth="1"/>
    <col min="13557" max="13557" width="12.5703125" style="1" customWidth="1"/>
    <col min="13558" max="13558" width="13.42578125" style="1" customWidth="1"/>
    <col min="13559" max="13559" width="31.28515625" style="1" bestFit="1" customWidth="1"/>
    <col min="13560" max="13561" width="11.85546875" style="1" customWidth="1"/>
    <col min="13562" max="13562" width="8.7109375" style="1" bestFit="1" customWidth="1"/>
    <col min="13563" max="13563" width="9.42578125" style="1" bestFit="1" customWidth="1"/>
    <col min="13564" max="13570" width="11.85546875" style="1" customWidth="1"/>
    <col min="13571" max="13571" width="5.7109375" style="1" customWidth="1"/>
    <col min="13572" max="13572" width="3.7109375" style="1" customWidth="1"/>
    <col min="13573" max="13802" width="9.140625" style="1"/>
    <col min="13803" max="13804" width="3.7109375" style="1" customWidth="1"/>
    <col min="13805" max="13808" width="12.5703125" style="1" customWidth="1"/>
    <col min="13809" max="13809" width="3.7109375" style="1" customWidth="1"/>
    <col min="13810" max="13810" width="42.85546875" style="1" bestFit="1" customWidth="1"/>
    <col min="13811" max="13812" width="11.28515625" style="1" customWidth="1"/>
    <col min="13813" max="13813" width="12.5703125" style="1" customWidth="1"/>
    <col min="13814" max="13814" width="13.42578125" style="1" customWidth="1"/>
    <col min="13815" max="13815" width="31.28515625" style="1" bestFit="1" customWidth="1"/>
    <col min="13816" max="13817" width="11.85546875" style="1" customWidth="1"/>
    <col min="13818" max="13818" width="8.7109375" style="1" bestFit="1" customWidth="1"/>
    <col min="13819" max="13819" width="9.42578125" style="1" bestFit="1" customWidth="1"/>
    <col min="13820" max="13826" width="11.85546875" style="1" customWidth="1"/>
    <col min="13827" max="13827" width="5.7109375" style="1" customWidth="1"/>
    <col min="13828" max="13828" width="3.7109375" style="1" customWidth="1"/>
    <col min="13829" max="14058" width="9.140625" style="1"/>
    <col min="14059" max="14060" width="3.7109375" style="1" customWidth="1"/>
    <col min="14061" max="14064" width="12.5703125" style="1" customWidth="1"/>
    <col min="14065" max="14065" width="3.7109375" style="1" customWidth="1"/>
    <col min="14066" max="14066" width="42.85546875" style="1" bestFit="1" customWidth="1"/>
    <col min="14067" max="14068" width="11.28515625" style="1" customWidth="1"/>
    <col min="14069" max="14069" width="12.5703125" style="1" customWidth="1"/>
    <col min="14070" max="14070" width="13.42578125" style="1" customWidth="1"/>
    <col min="14071" max="14071" width="31.28515625" style="1" bestFit="1" customWidth="1"/>
    <col min="14072" max="14073" width="11.85546875" style="1" customWidth="1"/>
    <col min="14074" max="14074" width="8.7109375" style="1" bestFit="1" customWidth="1"/>
    <col min="14075" max="14075" width="9.42578125" style="1" bestFit="1" customWidth="1"/>
    <col min="14076" max="14082" width="11.85546875" style="1" customWidth="1"/>
    <col min="14083" max="14083" width="5.7109375" style="1" customWidth="1"/>
    <col min="14084" max="14084" width="3.7109375" style="1" customWidth="1"/>
    <col min="14085" max="14314" width="9.140625" style="1"/>
    <col min="14315" max="14316" width="3.7109375" style="1" customWidth="1"/>
    <col min="14317" max="14320" width="12.5703125" style="1" customWidth="1"/>
    <col min="14321" max="14321" width="3.7109375" style="1" customWidth="1"/>
    <col min="14322" max="14322" width="42.85546875" style="1" bestFit="1" customWidth="1"/>
    <col min="14323" max="14324" width="11.28515625" style="1" customWidth="1"/>
    <col min="14325" max="14325" width="12.5703125" style="1" customWidth="1"/>
    <col min="14326" max="14326" width="13.42578125" style="1" customWidth="1"/>
    <col min="14327" max="14327" width="31.28515625" style="1" bestFit="1" customWidth="1"/>
    <col min="14328" max="14329" width="11.85546875" style="1" customWidth="1"/>
    <col min="14330" max="14330" width="8.7109375" style="1" bestFit="1" customWidth="1"/>
    <col min="14331" max="14331" width="9.42578125" style="1" bestFit="1" customWidth="1"/>
    <col min="14332" max="14338" width="11.85546875" style="1" customWidth="1"/>
    <col min="14339" max="14339" width="5.7109375" style="1" customWidth="1"/>
    <col min="14340" max="14340" width="3.7109375" style="1" customWidth="1"/>
    <col min="14341" max="14570" width="9.140625" style="1"/>
    <col min="14571" max="14572" width="3.7109375" style="1" customWidth="1"/>
    <col min="14573" max="14576" width="12.5703125" style="1" customWidth="1"/>
    <col min="14577" max="14577" width="3.7109375" style="1" customWidth="1"/>
    <col min="14578" max="14578" width="42.85546875" style="1" bestFit="1" customWidth="1"/>
    <col min="14579" max="14580" width="11.28515625" style="1" customWidth="1"/>
    <col min="14581" max="14581" width="12.5703125" style="1" customWidth="1"/>
    <col min="14582" max="14582" width="13.42578125" style="1" customWidth="1"/>
    <col min="14583" max="14583" width="31.28515625" style="1" bestFit="1" customWidth="1"/>
    <col min="14584" max="14585" width="11.85546875" style="1" customWidth="1"/>
    <col min="14586" max="14586" width="8.7109375" style="1" bestFit="1" customWidth="1"/>
    <col min="14587" max="14587" width="9.42578125" style="1" bestFit="1" customWidth="1"/>
    <col min="14588" max="14594" width="11.85546875" style="1" customWidth="1"/>
    <col min="14595" max="14595" width="5.7109375" style="1" customWidth="1"/>
    <col min="14596" max="14596" width="3.7109375" style="1" customWidth="1"/>
    <col min="14597" max="14826" width="9.140625" style="1"/>
    <col min="14827" max="14828" width="3.7109375" style="1" customWidth="1"/>
    <col min="14829" max="14832" width="12.5703125" style="1" customWidth="1"/>
    <col min="14833" max="14833" width="3.7109375" style="1" customWidth="1"/>
    <col min="14834" max="14834" width="42.85546875" style="1" bestFit="1" customWidth="1"/>
    <col min="14835" max="14836" width="11.28515625" style="1" customWidth="1"/>
    <col min="14837" max="14837" width="12.5703125" style="1" customWidth="1"/>
    <col min="14838" max="14838" width="13.42578125" style="1" customWidth="1"/>
    <col min="14839" max="14839" width="31.28515625" style="1" bestFit="1" customWidth="1"/>
    <col min="14840" max="14841" width="11.85546875" style="1" customWidth="1"/>
    <col min="14842" max="14842" width="8.7109375" style="1" bestFit="1" customWidth="1"/>
    <col min="14843" max="14843" width="9.42578125" style="1" bestFit="1" customWidth="1"/>
    <col min="14844" max="14850" width="11.85546875" style="1" customWidth="1"/>
    <col min="14851" max="14851" width="5.7109375" style="1" customWidth="1"/>
    <col min="14852" max="14852" width="3.7109375" style="1" customWidth="1"/>
    <col min="14853" max="15082" width="9.140625" style="1"/>
    <col min="15083" max="15084" width="3.7109375" style="1" customWidth="1"/>
    <col min="15085" max="15088" width="12.5703125" style="1" customWidth="1"/>
    <col min="15089" max="15089" width="3.7109375" style="1" customWidth="1"/>
    <col min="15090" max="15090" width="42.85546875" style="1" bestFit="1" customWidth="1"/>
    <col min="15091" max="15092" width="11.28515625" style="1" customWidth="1"/>
    <col min="15093" max="15093" width="12.5703125" style="1" customWidth="1"/>
    <col min="15094" max="15094" width="13.42578125" style="1" customWidth="1"/>
    <col min="15095" max="15095" width="31.28515625" style="1" bestFit="1" customWidth="1"/>
    <col min="15096" max="15097" width="11.85546875" style="1" customWidth="1"/>
    <col min="15098" max="15098" width="8.7109375" style="1" bestFit="1" customWidth="1"/>
    <col min="15099" max="15099" width="9.42578125" style="1" bestFit="1" customWidth="1"/>
    <col min="15100" max="15106" width="11.85546875" style="1" customWidth="1"/>
    <col min="15107" max="15107" width="5.7109375" style="1" customWidth="1"/>
    <col min="15108" max="15108" width="3.7109375" style="1" customWidth="1"/>
    <col min="15109" max="15338" width="9.140625" style="1"/>
    <col min="15339" max="15340" width="3.7109375" style="1" customWidth="1"/>
    <col min="15341" max="15344" width="12.5703125" style="1" customWidth="1"/>
    <col min="15345" max="15345" width="3.7109375" style="1" customWidth="1"/>
    <col min="15346" max="15346" width="42.85546875" style="1" bestFit="1" customWidth="1"/>
    <col min="15347" max="15348" width="11.28515625" style="1" customWidth="1"/>
    <col min="15349" max="15349" width="12.5703125" style="1" customWidth="1"/>
    <col min="15350" max="15350" width="13.42578125" style="1" customWidth="1"/>
    <col min="15351" max="15351" width="31.28515625" style="1" bestFit="1" customWidth="1"/>
    <col min="15352" max="15353" width="11.85546875" style="1" customWidth="1"/>
    <col min="15354" max="15354" width="8.7109375" style="1" bestFit="1" customWidth="1"/>
    <col min="15355" max="15355" width="9.42578125" style="1" bestFit="1" customWidth="1"/>
    <col min="15356" max="15362" width="11.85546875" style="1" customWidth="1"/>
    <col min="15363" max="15363" width="5.7109375" style="1" customWidth="1"/>
    <col min="15364" max="15364" width="3.7109375" style="1" customWidth="1"/>
    <col min="15365" max="15594" width="9.140625" style="1"/>
    <col min="15595" max="15596" width="3.7109375" style="1" customWidth="1"/>
    <col min="15597" max="15600" width="12.5703125" style="1" customWidth="1"/>
    <col min="15601" max="15601" width="3.7109375" style="1" customWidth="1"/>
    <col min="15602" max="15602" width="42.85546875" style="1" bestFit="1" customWidth="1"/>
    <col min="15603" max="15604" width="11.28515625" style="1" customWidth="1"/>
    <col min="15605" max="15605" width="12.5703125" style="1" customWidth="1"/>
    <col min="15606" max="15606" width="13.42578125" style="1" customWidth="1"/>
    <col min="15607" max="15607" width="31.28515625" style="1" bestFit="1" customWidth="1"/>
    <col min="15608" max="15609" width="11.85546875" style="1" customWidth="1"/>
    <col min="15610" max="15610" width="8.7109375" style="1" bestFit="1" customWidth="1"/>
    <col min="15611" max="15611" width="9.42578125" style="1" bestFit="1" customWidth="1"/>
    <col min="15612" max="15618" width="11.85546875" style="1" customWidth="1"/>
    <col min="15619" max="15619" width="5.7109375" style="1" customWidth="1"/>
    <col min="15620" max="15620" width="3.7109375" style="1" customWidth="1"/>
    <col min="15621" max="15850" width="9.140625" style="1"/>
    <col min="15851" max="15852" width="3.7109375" style="1" customWidth="1"/>
    <col min="15853" max="15856" width="12.5703125" style="1" customWidth="1"/>
    <col min="15857" max="15857" width="3.7109375" style="1" customWidth="1"/>
    <col min="15858" max="15858" width="42.85546875" style="1" bestFit="1" customWidth="1"/>
    <col min="15859" max="15860" width="11.28515625" style="1" customWidth="1"/>
    <col min="15861" max="15861" width="12.5703125" style="1" customWidth="1"/>
    <col min="15862" max="15862" width="13.42578125" style="1" customWidth="1"/>
    <col min="15863" max="15863" width="31.28515625" style="1" bestFit="1" customWidth="1"/>
    <col min="15864" max="15865" width="11.85546875" style="1" customWidth="1"/>
    <col min="15866" max="15866" width="8.7109375" style="1" bestFit="1" customWidth="1"/>
    <col min="15867" max="15867" width="9.42578125" style="1" bestFit="1" customWidth="1"/>
    <col min="15868" max="15874" width="11.85546875" style="1" customWidth="1"/>
    <col min="15875" max="15875" width="5.7109375" style="1" customWidth="1"/>
    <col min="15876" max="15876" width="3.7109375" style="1" customWidth="1"/>
    <col min="15877" max="16106" width="9.140625" style="1"/>
    <col min="16107" max="16108" width="3.7109375" style="1" customWidth="1"/>
    <col min="16109" max="16112" width="12.5703125" style="1" customWidth="1"/>
    <col min="16113" max="16113" width="3.7109375" style="1" customWidth="1"/>
    <col min="16114" max="16114" width="42.85546875" style="1" bestFit="1" customWidth="1"/>
    <col min="16115" max="16116" width="11.28515625" style="1" customWidth="1"/>
    <col min="16117" max="16117" width="12.5703125" style="1" customWidth="1"/>
    <col min="16118" max="16118" width="13.42578125" style="1" customWidth="1"/>
    <col min="16119" max="16119" width="31.28515625" style="1" bestFit="1" customWidth="1"/>
    <col min="16120" max="16121" width="11.85546875" style="1" customWidth="1"/>
    <col min="16122" max="16122" width="8.7109375" style="1" bestFit="1" customWidth="1"/>
    <col min="16123" max="16123" width="9.42578125" style="1" bestFit="1" customWidth="1"/>
    <col min="16124" max="16130" width="11.85546875" style="1" customWidth="1"/>
    <col min="16131" max="16131" width="5.7109375" style="1" customWidth="1"/>
    <col min="16132" max="16132" width="3.7109375" style="1" customWidth="1"/>
    <col min="16133" max="16384" width="9.140625" style="1"/>
  </cols>
  <sheetData>
    <row r="1" spans="3:21">
      <c r="M1" s="1"/>
      <c r="N1" s="1"/>
      <c r="O1" s="1"/>
      <c r="P1" s="1"/>
    </row>
    <row r="2" spans="3:21">
      <c r="M2" s="1"/>
      <c r="N2" s="1"/>
      <c r="O2" s="1"/>
      <c r="P2" s="1"/>
    </row>
    <row r="3" spans="3:21" ht="21.4" customHeight="1">
      <c r="C3" s="2"/>
      <c r="G3" s="3"/>
      <c r="H3" s="4"/>
      <c r="I3" s="5"/>
      <c r="L3" s="6" t="s">
        <v>558</v>
      </c>
      <c r="O3" s="1"/>
      <c r="P3" s="1"/>
    </row>
    <row r="4" spans="3:21" ht="21.4" customHeight="1">
      <c r="C4" s="7"/>
      <c r="D4" s="8"/>
      <c r="E4" s="8"/>
      <c r="H4" s="5"/>
      <c r="L4" s="6" t="s">
        <v>559</v>
      </c>
      <c r="O4" s="1"/>
      <c r="P4" s="1"/>
    </row>
    <row r="5" spans="3:21" ht="19.5">
      <c r="C5" s="9"/>
      <c r="G5" s="70"/>
      <c r="H5" s="70"/>
      <c r="I5" s="70"/>
      <c r="J5" s="70"/>
      <c r="K5" s="70"/>
      <c r="L5" s="45" t="s">
        <v>0</v>
      </c>
      <c r="O5" s="1"/>
      <c r="P5" s="1"/>
    </row>
    <row r="6" spans="3:21" ht="15.75">
      <c r="C6" s="1263" t="s">
        <v>427</v>
      </c>
      <c r="D6" s="1263"/>
      <c r="E6" s="1263"/>
      <c r="F6" s="1043"/>
      <c r="M6" s="1"/>
      <c r="O6" s="1"/>
      <c r="P6" s="1"/>
    </row>
    <row r="7" spans="3:21" ht="15.75" thickBot="1">
      <c r="C7" s="10" t="s">
        <v>2</v>
      </c>
      <c r="D7" s="1041" t="s">
        <v>3</v>
      </c>
      <c r="E7" s="12" t="s">
        <v>4</v>
      </c>
      <c r="G7" s="679" t="s">
        <v>1</v>
      </c>
      <c r="H7" s="39"/>
      <c r="I7"/>
      <c r="J7" s="71" t="s">
        <v>356</v>
      </c>
      <c r="K7"/>
      <c r="L7"/>
      <c r="O7" s="1"/>
      <c r="P7" s="1"/>
    </row>
    <row r="8" spans="3:21" ht="15.75" thickBot="1">
      <c r="C8" s="206">
        <v>8.25</v>
      </c>
      <c r="D8" s="1042">
        <v>95.317999999999998</v>
      </c>
      <c r="E8" s="207" t="s">
        <v>13</v>
      </c>
      <c r="F8" s="17"/>
      <c r="G8" s="13" t="s">
        <v>5</v>
      </c>
      <c r="H8" s="14">
        <v>102</v>
      </c>
      <c r="I8"/>
      <c r="J8" s="678" t="s">
        <v>400</v>
      </c>
      <c r="K8" s="677"/>
      <c r="L8" s="677"/>
      <c r="M8" s="677"/>
      <c r="N8" s="676"/>
      <c r="S8" s="1269" t="s">
        <v>423</v>
      </c>
      <c r="T8" s="1270"/>
      <c r="U8" s="1271"/>
    </row>
    <row r="9" spans="3:21" ht="15.75" thickBot="1">
      <c r="C9" s="206">
        <v>8.375</v>
      </c>
      <c r="D9" s="1042">
        <v>95.716999999999999</v>
      </c>
      <c r="E9" s="207" t="s">
        <v>13</v>
      </c>
      <c r="F9" s="21"/>
      <c r="G9" s="18" t="s">
        <v>7</v>
      </c>
      <c r="H9" s="675">
        <v>0</v>
      </c>
      <c r="I9"/>
      <c r="J9" s="143" t="s">
        <v>401</v>
      </c>
      <c r="K9"/>
      <c r="L9"/>
      <c r="N9" s="674"/>
    </row>
    <row r="10" spans="3:21" ht="15.75" thickBot="1">
      <c r="C10" s="206">
        <v>8.5</v>
      </c>
      <c r="D10" s="1042">
        <v>96.11999999999999</v>
      </c>
      <c r="E10" s="207" t="s">
        <v>13</v>
      </c>
      <c r="F10" s="21"/>
      <c r="G10" s="18" t="s">
        <v>9</v>
      </c>
      <c r="H10" s="829">
        <v>-0.375</v>
      </c>
      <c r="I10"/>
      <c r="J10" s="143" t="s">
        <v>355</v>
      </c>
      <c r="K10"/>
      <c r="L10"/>
      <c r="N10" s="674"/>
      <c r="P10" s="1"/>
      <c r="S10" s="591" t="s">
        <v>227</v>
      </c>
      <c r="T10" s="592" t="s">
        <v>228</v>
      </c>
      <c r="U10" s="592" t="s">
        <v>229</v>
      </c>
    </row>
    <row r="11" spans="3:21">
      <c r="C11" s="206">
        <v>8.625</v>
      </c>
      <c r="D11" s="1042">
        <v>96.622</v>
      </c>
      <c r="E11" s="207">
        <v>95.317999999999998</v>
      </c>
      <c r="F11" s="21"/>
      <c r="G11" s="832"/>
      <c r="H11" s="833"/>
      <c r="I11"/>
      <c r="J11" s="673" t="s">
        <v>354</v>
      </c>
      <c r="K11" s="672"/>
      <c r="L11" s="672"/>
      <c r="M11" s="672"/>
      <c r="N11" s="671"/>
      <c r="P11" s="1"/>
    </row>
    <row r="12" spans="3:21" ht="15.75" thickBot="1">
      <c r="C12" s="206">
        <v>8.75</v>
      </c>
      <c r="D12" s="1042">
        <v>97.018000000000001</v>
      </c>
      <c r="E12" s="207">
        <v>95.716999999999999</v>
      </c>
      <c r="F12" s="21"/>
      <c r="G12" s="830" t="s">
        <v>353</v>
      </c>
      <c r="H12" s="831"/>
      <c r="I12"/>
      <c r="P12" s="1"/>
    </row>
    <row r="13" spans="3:21">
      <c r="C13" s="206">
        <v>8.875</v>
      </c>
      <c r="D13" s="1042">
        <v>97.414000000000001</v>
      </c>
      <c r="E13" s="207">
        <v>96.11999999999999</v>
      </c>
      <c r="F13" s="21"/>
      <c r="G13" s="50" t="s">
        <v>96</v>
      </c>
      <c r="H13" s="59">
        <v>-0.25</v>
      </c>
      <c r="I13"/>
      <c r="J13" s="1297"/>
      <c r="K13" s="1297"/>
      <c r="L13" s="1297"/>
      <c r="M13" s="1297"/>
      <c r="N13" s="1297"/>
      <c r="P13" s="1"/>
      <c r="S13" s="763" t="s">
        <v>4</v>
      </c>
      <c r="T13" s="579" t="s">
        <v>375</v>
      </c>
      <c r="U13" s="815"/>
    </row>
    <row r="14" spans="3:21">
      <c r="C14" s="206">
        <v>9</v>
      </c>
      <c r="D14" s="1042">
        <v>97.81</v>
      </c>
      <c r="E14" s="207">
        <v>96.622</v>
      </c>
      <c r="F14" s="21"/>
      <c r="G14" s="50" t="s">
        <v>97</v>
      </c>
      <c r="H14" s="59">
        <v>-0.32500000000000001</v>
      </c>
      <c r="I14"/>
      <c r="J14"/>
      <c r="K14"/>
      <c r="L14"/>
      <c r="P14" s="1"/>
      <c r="S14" s="765" t="s">
        <v>231</v>
      </c>
      <c r="T14" s="580">
        <v>10</v>
      </c>
      <c r="U14" s="585">
        <f>IF(T13="No",VLOOKUP(T14,$C$8:$E$54,2,FALSE),VLOOKUP(T14,$C$8:$E$54,3,FALSE))</f>
        <v>99.700999999999993</v>
      </c>
    </row>
    <row r="15" spans="3:21" ht="15" customHeight="1">
      <c r="C15" s="206">
        <v>9.125</v>
      </c>
      <c r="D15" s="1042">
        <v>98.204999999999998</v>
      </c>
      <c r="E15" s="207">
        <v>97.018000000000001</v>
      </c>
      <c r="F15" s="21"/>
      <c r="G15" s="50" t="s">
        <v>98</v>
      </c>
      <c r="H15" s="59">
        <v>-0.55000000000000004</v>
      </c>
      <c r="I15"/>
      <c r="J15"/>
      <c r="K15"/>
      <c r="L15"/>
      <c r="S15" s="765" t="s">
        <v>412</v>
      </c>
      <c r="T15" s="580" t="s">
        <v>19</v>
      </c>
      <c r="U15" s="585"/>
    </row>
    <row r="16" spans="3:21" ht="15" customHeight="1">
      <c r="C16" s="206">
        <v>9.25</v>
      </c>
      <c r="D16" s="1042">
        <v>98.578000000000003</v>
      </c>
      <c r="E16" s="207">
        <v>97.414000000000001</v>
      </c>
      <c r="F16" s="21"/>
      <c r="G16" s="50" t="s">
        <v>99</v>
      </c>
      <c r="H16" s="59">
        <v>-0.65</v>
      </c>
      <c r="J16"/>
      <c r="K16"/>
      <c r="L16"/>
      <c r="S16" s="765" t="s">
        <v>524</v>
      </c>
      <c r="T16" s="580" t="s">
        <v>221</v>
      </c>
      <c r="U16" s="585">
        <f>IF(T16="Choose a Selection",0,(INDEX($I$21:$Q$27,MATCH(T16,$H$21:$H$27,0),MATCH($T$15,$I$20:$Q$20,0),1)))</f>
        <v>0</v>
      </c>
    </row>
    <row r="17" spans="3:21" ht="15" customHeight="1">
      <c r="C17" s="206">
        <v>9.375</v>
      </c>
      <c r="D17" s="1042">
        <v>98.950999999999993</v>
      </c>
      <c r="E17" s="207">
        <v>97.81</v>
      </c>
      <c r="F17" s="21"/>
      <c r="G17" s="668" t="s">
        <v>352</v>
      </c>
      <c r="H17" s="52"/>
      <c r="J17"/>
      <c r="K17"/>
      <c r="L17"/>
      <c r="S17" s="765" t="s">
        <v>525</v>
      </c>
      <c r="T17" s="580" t="s">
        <v>221</v>
      </c>
      <c r="U17" s="585">
        <f>IF(T17="Choose a Selection",0,(INDEX($I$21:$Q$56,MATCH(T17,$H$21:$H$56,0),MATCH($T$15,$I$20:$Q$20,0),1)))</f>
        <v>0</v>
      </c>
    </row>
    <row r="18" spans="3:21" ht="15" customHeight="1">
      <c r="C18" s="206">
        <v>9.5</v>
      </c>
      <c r="D18" s="1042">
        <v>99.325999999999993</v>
      </c>
      <c r="E18" s="207">
        <v>98.204999999999998</v>
      </c>
      <c r="F18" s="21"/>
      <c r="J18"/>
      <c r="K18"/>
      <c r="L18"/>
      <c r="S18" s="765" t="s">
        <v>526</v>
      </c>
      <c r="T18" s="580" t="s">
        <v>221</v>
      </c>
      <c r="U18" s="585">
        <f>IF(T18="Choose a Selection",0,(INDEX($I$29:$Q$35,MATCH(T18,$H$29:$H$35,0),MATCH($T$15,$I$20:$Q$20,0),1)))</f>
        <v>0</v>
      </c>
    </row>
    <row r="19" spans="3:21" ht="15" customHeight="1">
      <c r="C19" s="206">
        <v>9.625</v>
      </c>
      <c r="D19" s="1042">
        <v>99.700999999999993</v>
      </c>
      <c r="E19" s="207">
        <v>98.578000000000003</v>
      </c>
      <c r="F19" s="21"/>
      <c r="G19" s="1298" t="s">
        <v>266</v>
      </c>
      <c r="H19" s="1299"/>
      <c r="I19" s="1300" t="s">
        <v>351</v>
      </c>
      <c r="J19" s="1301"/>
      <c r="K19" s="1301"/>
      <c r="L19" s="1301"/>
      <c r="M19" s="1301"/>
      <c r="N19" s="1301"/>
      <c r="O19" s="1301"/>
      <c r="P19" s="1301"/>
      <c r="Q19" s="1302"/>
      <c r="S19" s="765" t="s">
        <v>527</v>
      </c>
      <c r="T19" s="580" t="s">
        <v>221</v>
      </c>
      <c r="U19" s="585">
        <f t="shared" ref="U19:U25" si="0">IF(T19="Choose a Selection",0,(INDEX($I$21:$Q$56,MATCH(T19,$H$21:$H$56,0),MATCH($T$15,$I$20:$Q$20,0),1)))</f>
        <v>0</v>
      </c>
    </row>
    <row r="20" spans="3:21" ht="15" customHeight="1">
      <c r="C20" s="206">
        <v>9.75</v>
      </c>
      <c r="D20" s="1042">
        <v>100.07599999999999</v>
      </c>
      <c r="E20" s="207">
        <v>98.950999999999993</v>
      </c>
      <c r="F20" s="21"/>
      <c r="G20" s="157"/>
      <c r="H20" s="34"/>
      <c r="I20" s="34" t="s">
        <v>14</v>
      </c>
      <c r="J20" s="34" t="s">
        <v>15</v>
      </c>
      <c r="K20" s="34" t="s">
        <v>16</v>
      </c>
      <c r="L20" s="34" t="s">
        <v>17</v>
      </c>
      <c r="M20" s="34" t="s">
        <v>18</v>
      </c>
      <c r="N20" s="34" t="s">
        <v>19</v>
      </c>
      <c r="O20" s="34" t="s">
        <v>20</v>
      </c>
      <c r="P20" s="34" t="s">
        <v>21</v>
      </c>
      <c r="Q20" s="869" t="s">
        <v>22</v>
      </c>
      <c r="S20" s="765" t="s">
        <v>422</v>
      </c>
      <c r="T20" s="580" t="s">
        <v>221</v>
      </c>
      <c r="U20" s="585">
        <f t="shared" si="0"/>
        <v>0</v>
      </c>
    </row>
    <row r="21" spans="3:21" ht="15" customHeight="1">
      <c r="C21" s="206">
        <v>9.875</v>
      </c>
      <c r="D21" s="1042">
        <v>100.45</v>
      </c>
      <c r="E21" s="207">
        <v>99.325999999999993</v>
      </c>
      <c r="F21" s="21"/>
      <c r="G21" s="1303" t="s">
        <v>220</v>
      </c>
      <c r="H21" s="875" t="s">
        <v>443</v>
      </c>
      <c r="I21" s="642">
        <v>3.25</v>
      </c>
      <c r="J21" s="632">
        <v>3.125</v>
      </c>
      <c r="K21" s="660">
        <v>3</v>
      </c>
      <c r="L21" s="660">
        <v>2.75</v>
      </c>
      <c r="M21" s="660">
        <v>2.5</v>
      </c>
      <c r="N21" s="660">
        <v>2</v>
      </c>
      <c r="O21" s="660">
        <v>0.875</v>
      </c>
      <c r="P21" s="660">
        <v>-2</v>
      </c>
      <c r="Q21" s="659">
        <v>-3.5</v>
      </c>
      <c r="S21" s="765" t="s">
        <v>230</v>
      </c>
      <c r="T21" s="580" t="s">
        <v>221</v>
      </c>
      <c r="U21" s="585">
        <f t="shared" si="0"/>
        <v>0</v>
      </c>
    </row>
    <row r="22" spans="3:21" ht="15" customHeight="1">
      <c r="C22" s="206">
        <v>10</v>
      </c>
      <c r="D22" s="1042">
        <v>100.824</v>
      </c>
      <c r="E22" s="207">
        <v>99.700999999999993</v>
      </c>
      <c r="F22" s="21"/>
      <c r="G22" s="1305"/>
      <c r="H22" s="870" t="s">
        <v>347</v>
      </c>
      <c r="I22" s="871">
        <v>3.125</v>
      </c>
      <c r="J22" s="872">
        <v>3</v>
      </c>
      <c r="K22" s="873">
        <v>2.875</v>
      </c>
      <c r="L22" s="873">
        <v>2.625</v>
      </c>
      <c r="M22" s="873">
        <v>2.25</v>
      </c>
      <c r="N22" s="873">
        <v>1.375</v>
      </c>
      <c r="O22" s="873">
        <v>0.5</v>
      </c>
      <c r="P22" s="873">
        <v>-2.875</v>
      </c>
      <c r="Q22" s="874">
        <v>-4.5</v>
      </c>
      <c r="S22" s="765" t="s">
        <v>332</v>
      </c>
      <c r="T22" s="580" t="s">
        <v>221</v>
      </c>
      <c r="U22" s="585">
        <f t="shared" si="0"/>
        <v>0</v>
      </c>
    </row>
    <row r="23" spans="3:21" ht="15" customHeight="1">
      <c r="C23" s="206">
        <v>10.125</v>
      </c>
      <c r="D23" s="1042">
        <v>101.197</v>
      </c>
      <c r="E23" s="207">
        <v>100.07599999999999</v>
      </c>
      <c r="F23" s="21"/>
      <c r="G23" s="1305"/>
      <c r="H23" s="655" t="s">
        <v>346</v>
      </c>
      <c r="I23" s="640">
        <v>2.125</v>
      </c>
      <c r="J23" s="639">
        <v>2</v>
      </c>
      <c r="K23" s="653">
        <v>1.875</v>
      </c>
      <c r="L23" s="653">
        <v>1.375</v>
      </c>
      <c r="M23" s="653">
        <v>1</v>
      </c>
      <c r="N23" s="653">
        <v>0.75</v>
      </c>
      <c r="O23" s="653">
        <v>-0.5</v>
      </c>
      <c r="P23" s="653">
        <v>-4</v>
      </c>
      <c r="Q23" s="657">
        <v>-6.5</v>
      </c>
      <c r="S23" s="765" t="s">
        <v>65</v>
      </c>
      <c r="T23" s="580" t="s">
        <v>221</v>
      </c>
      <c r="U23" s="585">
        <f t="shared" si="0"/>
        <v>0</v>
      </c>
    </row>
    <row r="24" spans="3:21" ht="15" customHeight="1">
      <c r="C24" s="206">
        <v>10.25</v>
      </c>
      <c r="D24" s="1042">
        <v>101.562</v>
      </c>
      <c r="E24" s="207">
        <v>100.45</v>
      </c>
      <c r="F24" s="21"/>
      <c r="G24" s="1305"/>
      <c r="H24" s="655" t="s">
        <v>345</v>
      </c>
      <c r="I24" s="654">
        <v>1.25</v>
      </c>
      <c r="J24" s="653">
        <v>1.25</v>
      </c>
      <c r="K24" s="653">
        <v>1.25</v>
      </c>
      <c r="L24" s="653">
        <v>1</v>
      </c>
      <c r="M24" s="653">
        <v>0.625</v>
      </c>
      <c r="N24" s="653">
        <v>0.25</v>
      </c>
      <c r="O24" s="653">
        <v>-1.75</v>
      </c>
      <c r="P24" s="653">
        <v>-5.5</v>
      </c>
      <c r="Q24" s="657">
        <v>-8.5</v>
      </c>
      <c r="S24" s="765" t="s">
        <v>48</v>
      </c>
      <c r="T24" s="580" t="s">
        <v>221</v>
      </c>
      <c r="U24" s="585">
        <f t="shared" si="0"/>
        <v>0</v>
      </c>
    </row>
    <row r="25" spans="3:21" ht="15" customHeight="1">
      <c r="C25" s="206">
        <v>10.375</v>
      </c>
      <c r="D25" s="1042">
        <v>101.926</v>
      </c>
      <c r="E25" s="207">
        <v>100.824</v>
      </c>
      <c r="F25" s="21"/>
      <c r="G25" s="1305"/>
      <c r="H25" s="655" t="s">
        <v>344</v>
      </c>
      <c r="I25" s="654">
        <v>0.875</v>
      </c>
      <c r="J25" s="653">
        <v>0.875</v>
      </c>
      <c r="K25" s="653">
        <v>0.875</v>
      </c>
      <c r="L25" s="653">
        <v>0.5</v>
      </c>
      <c r="M25" s="653">
        <v>0.125</v>
      </c>
      <c r="N25" s="653">
        <v>-0.5</v>
      </c>
      <c r="O25" s="653">
        <v>-2.75</v>
      </c>
      <c r="P25" s="653">
        <v>-7</v>
      </c>
      <c r="Q25" s="657" t="s">
        <v>13</v>
      </c>
      <c r="S25" s="765" t="s">
        <v>153</v>
      </c>
      <c r="T25" s="580" t="s">
        <v>221</v>
      </c>
      <c r="U25" s="585">
        <f t="shared" si="0"/>
        <v>0</v>
      </c>
    </row>
    <row r="26" spans="3:21" ht="15" customHeight="1">
      <c r="C26" s="206">
        <v>10.5</v>
      </c>
      <c r="D26" s="1042">
        <v>102.283</v>
      </c>
      <c r="E26" s="207">
        <v>101.197</v>
      </c>
      <c r="F26" s="21"/>
      <c r="G26" s="1305"/>
      <c r="H26" s="868" t="s">
        <v>343</v>
      </c>
      <c r="I26" s="850">
        <v>0.375</v>
      </c>
      <c r="J26" s="851">
        <v>0.375</v>
      </c>
      <c r="K26" s="851">
        <v>0.375</v>
      </c>
      <c r="L26" s="851">
        <v>-0.125</v>
      </c>
      <c r="M26" s="851">
        <v>-1</v>
      </c>
      <c r="N26" s="851">
        <v>-2</v>
      </c>
      <c r="O26" s="851">
        <v>-5</v>
      </c>
      <c r="P26" s="851">
        <v>-8</v>
      </c>
      <c r="Q26" s="852" t="s">
        <v>13</v>
      </c>
      <c r="S26" s="765" t="s">
        <v>67</v>
      </c>
      <c r="T26" s="580" t="s">
        <v>221</v>
      </c>
      <c r="U26" s="585">
        <f>IF(T26="Choose a Selection",0,(INDEX($I$21:$Q$57,MATCH(T26,$H$21:$H$57,0),MATCH($T$15,$I$20:$Q$20,0),1)))</f>
        <v>0</v>
      </c>
    </row>
    <row r="27" spans="3:21" ht="15" customHeight="1">
      <c r="C27" s="206">
        <v>10.625</v>
      </c>
      <c r="D27" s="1042">
        <v>102.64</v>
      </c>
      <c r="E27" s="207">
        <v>101.562</v>
      </c>
      <c r="F27" s="21"/>
      <c r="G27" s="1304"/>
      <c r="H27" s="651" t="s">
        <v>342</v>
      </c>
      <c r="I27" s="650">
        <v>-0.25</v>
      </c>
      <c r="J27" s="649">
        <v>-0.5</v>
      </c>
      <c r="K27" s="649">
        <v>-0.75</v>
      </c>
      <c r="L27" s="649">
        <v>-1</v>
      </c>
      <c r="M27" s="649">
        <v>-3</v>
      </c>
      <c r="N27" s="649">
        <v>-4</v>
      </c>
      <c r="O27" s="649" t="s">
        <v>13</v>
      </c>
      <c r="P27" s="649" t="s">
        <v>13</v>
      </c>
      <c r="Q27" s="663" t="s">
        <v>13</v>
      </c>
      <c r="S27" s="765" t="s">
        <v>237</v>
      </c>
      <c r="T27" s="580">
        <v>15</v>
      </c>
      <c r="U27" s="585">
        <f>IF(T27=15,0,H10)</f>
        <v>0</v>
      </c>
    </row>
    <row r="28" spans="3:21" ht="15" customHeight="1" thickBot="1">
      <c r="C28" s="206">
        <v>10.75</v>
      </c>
      <c r="D28" s="1042">
        <v>102.89</v>
      </c>
      <c r="E28" s="207">
        <v>101.926</v>
      </c>
      <c r="F28" s="21"/>
      <c r="G28" s="1031" t="s">
        <v>403</v>
      </c>
      <c r="H28" s="1032" t="s">
        <v>403</v>
      </c>
      <c r="I28" s="1023">
        <v>0</v>
      </c>
      <c r="J28" s="1024">
        <v>0</v>
      </c>
      <c r="K28" s="1024">
        <v>0</v>
      </c>
      <c r="L28" s="1024">
        <v>0</v>
      </c>
      <c r="M28" s="1024">
        <v>-0.125</v>
      </c>
      <c r="N28" s="1024">
        <v>-0.125</v>
      </c>
      <c r="O28" s="1024">
        <v>-0.125</v>
      </c>
      <c r="P28" s="1024">
        <v>-0.25</v>
      </c>
      <c r="Q28" s="1025">
        <v>-0.375</v>
      </c>
      <c r="S28" s="767" t="s">
        <v>238</v>
      </c>
      <c r="T28" s="581"/>
      <c r="U28" s="586">
        <f>SUM(U16:U27)</f>
        <v>0</v>
      </c>
    </row>
    <row r="29" spans="3:21" ht="15" customHeight="1" thickBot="1">
      <c r="C29" s="206">
        <v>10.875</v>
      </c>
      <c r="D29" s="1042">
        <v>103.14</v>
      </c>
      <c r="E29" s="207">
        <v>102.283</v>
      </c>
      <c r="F29" s="21"/>
      <c r="G29" s="1026"/>
      <c r="H29" s="875" t="s">
        <v>443</v>
      </c>
      <c r="I29" s="642">
        <v>3.25</v>
      </c>
      <c r="J29" s="632">
        <v>3.125</v>
      </c>
      <c r="K29" s="660">
        <v>3</v>
      </c>
      <c r="L29" s="660">
        <v>2.75</v>
      </c>
      <c r="M29" s="660">
        <v>2.5</v>
      </c>
      <c r="N29" s="660">
        <v>2</v>
      </c>
      <c r="O29" s="660">
        <v>0.875</v>
      </c>
      <c r="P29" s="660">
        <v>-2.25</v>
      </c>
      <c r="Q29" s="659" t="s">
        <v>13</v>
      </c>
      <c r="S29" s="568"/>
      <c r="T29" s="569"/>
      <c r="U29" s="578"/>
    </row>
    <row r="30" spans="3:21" ht="15" customHeight="1" thickBot="1">
      <c r="C30" s="206">
        <v>11</v>
      </c>
      <c r="D30" s="1042">
        <v>103.39</v>
      </c>
      <c r="E30" s="207">
        <v>102.64</v>
      </c>
      <c r="F30" s="21"/>
      <c r="G30" s="1027"/>
      <c r="H30" s="870" t="s">
        <v>347</v>
      </c>
      <c r="I30" s="871">
        <v>3.125</v>
      </c>
      <c r="J30" s="872">
        <v>3</v>
      </c>
      <c r="K30" s="873">
        <v>2.875</v>
      </c>
      <c r="L30" s="873">
        <v>2.625</v>
      </c>
      <c r="M30" s="873">
        <v>2.25</v>
      </c>
      <c r="N30" s="873">
        <v>1.375</v>
      </c>
      <c r="O30" s="873">
        <v>0.5</v>
      </c>
      <c r="P30" s="873">
        <v>-3.125</v>
      </c>
      <c r="Q30" s="874" t="s">
        <v>13</v>
      </c>
      <c r="S30" s="570" t="s">
        <v>239</v>
      </c>
      <c r="T30" s="571"/>
      <c r="U30" s="768">
        <f>MIN(H8,(U14+U28))</f>
        <v>99.700999999999993</v>
      </c>
    </row>
    <row r="31" spans="3:21" ht="15" customHeight="1" thickBot="1">
      <c r="C31" s="206">
        <v>11.125</v>
      </c>
      <c r="D31" s="1042">
        <v>103.74</v>
      </c>
      <c r="E31" s="207">
        <v>102.89</v>
      </c>
      <c r="F31" s="21"/>
      <c r="G31" s="1029" t="s">
        <v>4</v>
      </c>
      <c r="H31" s="655" t="s">
        <v>346</v>
      </c>
      <c r="I31" s="640">
        <v>2.125</v>
      </c>
      <c r="J31" s="639">
        <v>2</v>
      </c>
      <c r="K31" s="653">
        <v>1.875</v>
      </c>
      <c r="L31" s="653">
        <v>1.375</v>
      </c>
      <c r="M31" s="653">
        <v>1</v>
      </c>
      <c r="N31" s="653">
        <v>0.75</v>
      </c>
      <c r="O31" s="653">
        <v>-0.5</v>
      </c>
      <c r="P31" s="653">
        <v>-4.25</v>
      </c>
      <c r="Q31" s="657" t="s">
        <v>13</v>
      </c>
      <c r="S31" s="565"/>
      <c r="T31" s="565"/>
      <c r="U31" s="565"/>
    </row>
    <row r="32" spans="3:21" ht="15" customHeight="1" thickBot="1">
      <c r="C32" s="206">
        <v>11.25</v>
      </c>
      <c r="D32" s="1042">
        <v>103.99</v>
      </c>
      <c r="E32" s="207">
        <v>103.14</v>
      </c>
      <c r="F32" s="21"/>
      <c r="G32" s="1027" t="s">
        <v>40</v>
      </c>
      <c r="H32" s="655" t="s">
        <v>345</v>
      </c>
      <c r="I32" s="654">
        <v>1.25</v>
      </c>
      <c r="J32" s="653">
        <v>1.25</v>
      </c>
      <c r="K32" s="653">
        <v>1.25</v>
      </c>
      <c r="L32" s="653">
        <v>1</v>
      </c>
      <c r="M32" s="653">
        <v>0.625</v>
      </c>
      <c r="N32" s="653">
        <v>0.25</v>
      </c>
      <c r="O32" s="653">
        <v>-1.75</v>
      </c>
      <c r="P32" s="653">
        <v>-6</v>
      </c>
      <c r="Q32" s="657" t="s">
        <v>13</v>
      </c>
      <c r="S32" s="1001" t="s">
        <v>522</v>
      </c>
      <c r="T32" s="1002"/>
      <c r="U32" s="1003"/>
    </row>
    <row r="33" spans="2:17" ht="15" customHeight="1">
      <c r="C33" s="206">
        <v>11.375</v>
      </c>
      <c r="D33" s="1042">
        <v>104.24</v>
      </c>
      <c r="E33" s="207">
        <v>103.39</v>
      </c>
      <c r="F33" s="21"/>
      <c r="G33" s="752" t="s">
        <v>41</v>
      </c>
      <c r="H33" s="655" t="s">
        <v>344</v>
      </c>
      <c r="I33" s="654">
        <v>0.875</v>
      </c>
      <c r="J33" s="653">
        <v>0.875</v>
      </c>
      <c r="K33" s="653">
        <v>0.875</v>
      </c>
      <c r="L33" s="653">
        <v>0.5</v>
      </c>
      <c r="M33" s="653">
        <v>0.125</v>
      </c>
      <c r="N33" s="653">
        <v>-0.5</v>
      </c>
      <c r="O33" s="653">
        <v>-2.75</v>
      </c>
      <c r="P33" s="653" t="s">
        <v>13</v>
      </c>
      <c r="Q33" s="657" t="s">
        <v>13</v>
      </c>
    </row>
    <row r="34" spans="2:17">
      <c r="C34" s="206">
        <v>11.5</v>
      </c>
      <c r="D34" s="1042">
        <v>104.49</v>
      </c>
      <c r="E34" s="207">
        <v>103.74</v>
      </c>
      <c r="F34" s="21"/>
      <c r="G34" s="1027"/>
      <c r="H34" s="868" t="s">
        <v>343</v>
      </c>
      <c r="I34" s="850">
        <v>0.125</v>
      </c>
      <c r="J34" s="851">
        <v>0.125</v>
      </c>
      <c r="K34" s="851">
        <v>0.125</v>
      </c>
      <c r="L34" s="851">
        <v>-0.375</v>
      </c>
      <c r="M34" s="851">
        <v>-1.25</v>
      </c>
      <c r="N34" s="851">
        <v>-2.25</v>
      </c>
      <c r="O34" s="851">
        <v>-5.5</v>
      </c>
      <c r="P34" s="851" t="s">
        <v>13</v>
      </c>
      <c r="Q34" s="852" t="s">
        <v>13</v>
      </c>
    </row>
    <row r="35" spans="2:17">
      <c r="C35" s="206">
        <v>11.625</v>
      </c>
      <c r="D35" s="1042">
        <v>104.74</v>
      </c>
      <c r="E35" s="207">
        <v>103.99</v>
      </c>
      <c r="F35" s="21"/>
      <c r="G35" s="1028"/>
      <c r="H35" s="651" t="s">
        <v>342</v>
      </c>
      <c r="I35" s="650">
        <v>-0.5</v>
      </c>
      <c r="J35" s="649">
        <v>-0.75</v>
      </c>
      <c r="K35" s="649">
        <v>-1</v>
      </c>
      <c r="L35" s="649">
        <v>-1.25</v>
      </c>
      <c r="M35" s="649">
        <v>-3.25</v>
      </c>
      <c r="N35" s="649">
        <v>-4.5</v>
      </c>
      <c r="O35" s="649" t="s">
        <v>13</v>
      </c>
      <c r="P35" s="649" t="s">
        <v>13</v>
      </c>
      <c r="Q35" s="663" t="s">
        <v>13</v>
      </c>
    </row>
    <row r="36" spans="2:17">
      <c r="C36" s="206">
        <v>11.75</v>
      </c>
      <c r="D36" s="1042">
        <v>104.99</v>
      </c>
      <c r="E36" s="207">
        <v>104.24</v>
      </c>
      <c r="F36" s="21"/>
      <c r="G36" s="1303" t="s">
        <v>523</v>
      </c>
      <c r="H36" s="1030" t="s">
        <v>46</v>
      </c>
      <c r="I36" s="1023">
        <v>0</v>
      </c>
      <c r="J36" s="1024">
        <v>0</v>
      </c>
      <c r="K36" s="1024">
        <v>0</v>
      </c>
      <c r="L36" s="1024">
        <v>0</v>
      </c>
      <c r="M36" s="1024">
        <v>-0.125</v>
      </c>
      <c r="N36" s="1024">
        <v>-0.125</v>
      </c>
      <c r="O36" s="1024">
        <v>-0.125</v>
      </c>
      <c r="P36" s="1024">
        <v>-0.25</v>
      </c>
      <c r="Q36" s="1025" t="s">
        <v>13</v>
      </c>
    </row>
    <row r="37" spans="2:17">
      <c r="C37" s="206">
        <v>11.875</v>
      </c>
      <c r="D37" s="1042">
        <v>105.24</v>
      </c>
      <c r="E37" s="207">
        <v>104.49</v>
      </c>
      <c r="G37" s="1304"/>
      <c r="H37" s="1019" t="s">
        <v>47</v>
      </c>
      <c r="I37" s="1020">
        <v>0</v>
      </c>
      <c r="J37" s="1021">
        <v>0</v>
      </c>
      <c r="K37" s="1021">
        <v>0</v>
      </c>
      <c r="L37" s="1021">
        <v>0</v>
      </c>
      <c r="M37" s="1021">
        <v>-0.125</v>
      </c>
      <c r="N37" s="1021">
        <v>-0.125</v>
      </c>
      <c r="O37" s="1021">
        <v>-0.125</v>
      </c>
      <c r="P37" s="1021">
        <v>-0.25</v>
      </c>
      <c r="Q37" s="1022" t="s">
        <v>13</v>
      </c>
    </row>
    <row r="38" spans="2:17">
      <c r="C38" s="206">
        <v>12</v>
      </c>
      <c r="D38" s="1042">
        <v>105.49</v>
      </c>
      <c r="E38" s="207">
        <v>104.74</v>
      </c>
      <c r="G38" s="1309" t="s">
        <v>422</v>
      </c>
      <c r="H38" s="702" t="s">
        <v>419</v>
      </c>
      <c r="I38" s="647">
        <v>0</v>
      </c>
      <c r="J38" s="646">
        <v>0</v>
      </c>
      <c r="K38" s="646">
        <v>0</v>
      </c>
      <c r="L38" s="646">
        <v>0</v>
      </c>
      <c r="M38" s="646">
        <v>0</v>
      </c>
      <c r="N38" s="646">
        <v>0</v>
      </c>
      <c r="O38" s="646">
        <v>0</v>
      </c>
      <c r="P38" s="646">
        <v>0</v>
      </c>
      <c r="Q38" s="804">
        <v>0</v>
      </c>
    </row>
    <row r="39" spans="2:17">
      <c r="C39" s="206">
        <v>12.125</v>
      </c>
      <c r="D39" s="1042">
        <v>105.74</v>
      </c>
      <c r="E39" s="207">
        <v>104.99</v>
      </c>
      <c r="G39" s="1310"/>
      <c r="H39" s="853" t="s">
        <v>420</v>
      </c>
      <c r="I39" s="608">
        <v>-0.25</v>
      </c>
      <c r="J39" s="607">
        <v>-0.25</v>
      </c>
      <c r="K39" s="607">
        <v>-0.25</v>
      </c>
      <c r="L39" s="607">
        <v>-0.25</v>
      </c>
      <c r="M39" s="607">
        <v>-0.25</v>
      </c>
      <c r="N39" s="607">
        <v>-0.25</v>
      </c>
      <c r="O39" s="607">
        <v>-0.25</v>
      </c>
      <c r="P39" s="607">
        <v>-0.25</v>
      </c>
      <c r="Q39" s="606">
        <v>-0.25</v>
      </c>
    </row>
    <row r="40" spans="2:17">
      <c r="C40" s="206">
        <v>12.25</v>
      </c>
      <c r="D40" s="1042">
        <v>105.86499999999999</v>
      </c>
      <c r="E40" s="207">
        <v>105.24</v>
      </c>
      <c r="G40" s="1295" t="s">
        <v>230</v>
      </c>
      <c r="H40" s="719" t="s">
        <v>336</v>
      </c>
      <c r="I40" s="642">
        <v>0.10000000000002274</v>
      </c>
      <c r="J40" s="632">
        <v>0.10000000000002274</v>
      </c>
      <c r="K40" s="632">
        <v>0.10000000000002274</v>
      </c>
      <c r="L40" s="632">
        <v>0.10000000000002274</v>
      </c>
      <c r="M40" s="632">
        <v>0.10000000000002274</v>
      </c>
      <c r="N40" s="632">
        <v>0.10000000000002274</v>
      </c>
      <c r="O40" s="632">
        <v>0.10000000000002274</v>
      </c>
      <c r="P40" s="632">
        <v>0.10000000000002274</v>
      </c>
      <c r="Q40" s="807">
        <v>0.10000000000002274</v>
      </c>
    </row>
    <row r="41" spans="2:17" ht="15" customHeight="1">
      <c r="C41" s="206">
        <v>12.375</v>
      </c>
      <c r="D41" s="1042">
        <v>105.99</v>
      </c>
      <c r="E41" s="207">
        <v>105.49</v>
      </c>
      <c r="G41" s="1311"/>
      <c r="H41" s="641" t="s">
        <v>335</v>
      </c>
      <c r="I41" s="640">
        <v>7.5000000000017053E-2</v>
      </c>
      <c r="J41" s="639">
        <v>7.5000000000017053E-2</v>
      </c>
      <c r="K41" s="639">
        <v>7.5000000000017053E-2</v>
      </c>
      <c r="L41" s="639">
        <v>7.5000000000017053E-2</v>
      </c>
      <c r="M41" s="639">
        <v>7.5000000000017053E-2</v>
      </c>
      <c r="N41" s="639">
        <v>7.5000000000017053E-2</v>
      </c>
      <c r="O41" s="639">
        <v>7.5000000000017053E-2</v>
      </c>
      <c r="P41" s="639">
        <v>7.5000000000017053E-2</v>
      </c>
      <c r="Q41" s="808">
        <v>7.5000000000017053E-2</v>
      </c>
    </row>
    <row r="42" spans="2:17">
      <c r="C42" s="206">
        <v>12.5</v>
      </c>
      <c r="D42" s="1042">
        <v>106.11499999999999</v>
      </c>
      <c r="E42" s="207">
        <v>105.74</v>
      </c>
      <c r="G42" s="1311"/>
      <c r="H42" s="641" t="s">
        <v>334</v>
      </c>
      <c r="I42" s="640">
        <v>5.0000000000011369E-2</v>
      </c>
      <c r="J42" s="639">
        <v>5.0000000000011369E-2</v>
      </c>
      <c r="K42" s="639">
        <v>5.0000000000011369E-2</v>
      </c>
      <c r="L42" s="639">
        <v>5.0000000000011369E-2</v>
      </c>
      <c r="M42" s="639">
        <v>5.0000000000011369E-2</v>
      </c>
      <c r="N42" s="639">
        <v>5.0000000000011369E-2</v>
      </c>
      <c r="O42" s="639">
        <v>5.0000000000011369E-2</v>
      </c>
      <c r="P42" s="639">
        <v>5.0000000000011369E-2</v>
      </c>
      <c r="Q42" s="808">
        <v>5.0000000000011369E-2</v>
      </c>
    </row>
    <row r="43" spans="2:17">
      <c r="C43" s="206">
        <v>12.625</v>
      </c>
      <c r="D43" s="1042">
        <v>106.24</v>
      </c>
      <c r="E43" s="207">
        <v>105.86499999999999</v>
      </c>
      <c r="G43" s="1311"/>
      <c r="H43" s="641" t="s">
        <v>426</v>
      </c>
      <c r="I43" s="640">
        <v>0</v>
      </c>
      <c r="J43" s="639">
        <v>0</v>
      </c>
      <c r="K43" s="639">
        <v>0</v>
      </c>
      <c r="L43" s="639">
        <v>0</v>
      </c>
      <c r="M43" s="639">
        <v>0</v>
      </c>
      <c r="N43" s="639">
        <v>0</v>
      </c>
      <c r="O43" s="639">
        <v>0</v>
      </c>
      <c r="P43" s="639">
        <v>0</v>
      </c>
      <c r="Q43" s="808">
        <v>0</v>
      </c>
    </row>
    <row r="44" spans="2:17" ht="15" customHeight="1">
      <c r="C44" s="206">
        <v>12.75</v>
      </c>
      <c r="D44" s="1042">
        <v>106.36499999999999</v>
      </c>
      <c r="E44" s="207">
        <v>105.99</v>
      </c>
      <c r="G44" s="1296"/>
      <c r="H44" s="701" t="s">
        <v>333</v>
      </c>
      <c r="I44" s="803">
        <v>0</v>
      </c>
      <c r="J44" s="621">
        <v>0</v>
      </c>
      <c r="K44" s="621">
        <v>0</v>
      </c>
      <c r="L44" s="621">
        <v>0</v>
      </c>
      <c r="M44" s="621">
        <v>0</v>
      </c>
      <c r="N44" s="621">
        <v>0</v>
      </c>
      <c r="O44" s="621">
        <v>0</v>
      </c>
      <c r="P44" s="621">
        <v>0</v>
      </c>
      <c r="Q44" s="809">
        <v>0</v>
      </c>
    </row>
    <row r="45" spans="2:17">
      <c r="B45" s="29"/>
      <c r="C45" s="206">
        <v>12.875</v>
      </c>
      <c r="D45" s="1042">
        <v>106.49</v>
      </c>
      <c r="E45" s="207">
        <v>106.11499999999999</v>
      </c>
      <c r="G45" s="1295" t="s">
        <v>332</v>
      </c>
      <c r="H45" s="638" t="s">
        <v>444</v>
      </c>
      <c r="I45" s="618">
        <v>-0.25</v>
      </c>
      <c r="J45" s="617">
        <v>-0.25</v>
      </c>
      <c r="K45" s="617">
        <v>-0.25</v>
      </c>
      <c r="L45" s="617">
        <v>-0.25</v>
      </c>
      <c r="M45" s="617">
        <v>-0.25</v>
      </c>
      <c r="N45" s="617">
        <v>-0.25</v>
      </c>
      <c r="O45" s="617">
        <v>-0.25</v>
      </c>
      <c r="P45" s="617">
        <v>-0.25</v>
      </c>
      <c r="Q45" s="810">
        <v>-0.25</v>
      </c>
    </row>
    <row r="46" spans="2:17" ht="15" customHeight="1">
      <c r="C46" s="206">
        <v>13</v>
      </c>
      <c r="D46" s="1042">
        <v>106.61499999999999</v>
      </c>
      <c r="E46" s="207">
        <v>106.24</v>
      </c>
      <c r="G46" s="1311"/>
      <c r="H46" s="638" t="s">
        <v>445</v>
      </c>
      <c r="I46" s="613">
        <v>0</v>
      </c>
      <c r="J46" s="612">
        <v>0</v>
      </c>
      <c r="K46" s="612">
        <v>0</v>
      </c>
      <c r="L46" s="612">
        <v>0</v>
      </c>
      <c r="M46" s="612">
        <v>0</v>
      </c>
      <c r="N46" s="612">
        <v>0</v>
      </c>
      <c r="O46" s="612">
        <v>0</v>
      </c>
      <c r="P46" s="612">
        <v>0</v>
      </c>
      <c r="Q46" s="611">
        <v>0</v>
      </c>
    </row>
    <row r="47" spans="2:17">
      <c r="C47" s="206">
        <v>13.125</v>
      </c>
      <c r="D47" s="1042">
        <v>106.74</v>
      </c>
      <c r="E47" s="207">
        <v>106.36499999999999</v>
      </c>
      <c r="G47" s="1311"/>
      <c r="H47" s="637" t="s">
        <v>446</v>
      </c>
      <c r="I47" s="613">
        <v>0</v>
      </c>
      <c r="J47" s="612">
        <v>0</v>
      </c>
      <c r="K47" s="612">
        <v>0</v>
      </c>
      <c r="L47" s="612">
        <v>0</v>
      </c>
      <c r="M47" s="612">
        <v>0</v>
      </c>
      <c r="N47" s="612">
        <v>0</v>
      </c>
      <c r="O47" s="612">
        <v>0</v>
      </c>
      <c r="P47" s="612">
        <v>0</v>
      </c>
      <c r="Q47" s="611">
        <v>0</v>
      </c>
    </row>
    <row r="48" spans="2:17">
      <c r="C48" s="206">
        <v>13.25</v>
      </c>
      <c r="D48" s="1042">
        <v>106.86499999999999</v>
      </c>
      <c r="E48" s="207">
        <v>106.49</v>
      </c>
      <c r="G48" s="1311"/>
      <c r="H48" s="637" t="s">
        <v>447</v>
      </c>
      <c r="I48" s="613">
        <v>0</v>
      </c>
      <c r="J48" s="612">
        <v>0</v>
      </c>
      <c r="K48" s="612">
        <v>0</v>
      </c>
      <c r="L48" s="612">
        <v>0</v>
      </c>
      <c r="M48" s="612">
        <v>0</v>
      </c>
      <c r="N48" s="612">
        <v>0</v>
      </c>
      <c r="O48" s="612">
        <v>0</v>
      </c>
      <c r="P48" s="612">
        <v>0</v>
      </c>
      <c r="Q48" s="611">
        <v>0</v>
      </c>
    </row>
    <row r="49" spans="3:17">
      <c r="C49" s="206">
        <v>13.375</v>
      </c>
      <c r="D49" s="1042">
        <v>106.99</v>
      </c>
      <c r="E49" s="207">
        <v>106.61499999999999</v>
      </c>
      <c r="G49" s="1296"/>
      <c r="H49" s="636" t="s">
        <v>448</v>
      </c>
      <c r="I49" s="864">
        <v>0.25</v>
      </c>
      <c r="J49" s="865">
        <v>0.25</v>
      </c>
      <c r="K49" s="865">
        <v>0.25</v>
      </c>
      <c r="L49" s="865">
        <v>0.25</v>
      </c>
      <c r="M49" s="865">
        <v>0.25</v>
      </c>
      <c r="N49" s="865">
        <v>0.25</v>
      </c>
      <c r="O49" s="865">
        <v>0.25</v>
      </c>
      <c r="P49" s="865">
        <v>0</v>
      </c>
      <c r="Q49" s="866" t="s">
        <v>13</v>
      </c>
    </row>
    <row r="50" spans="3:17">
      <c r="C50" s="206">
        <v>13.5</v>
      </c>
      <c r="D50" s="1042">
        <v>107.11499999999999</v>
      </c>
      <c r="E50" s="207">
        <v>106.74</v>
      </c>
      <c r="G50" s="1309" t="s">
        <v>65</v>
      </c>
      <c r="H50" s="702" t="s">
        <v>28</v>
      </c>
      <c r="I50" s="625">
        <v>-1</v>
      </c>
      <c r="J50" s="624">
        <v>-1</v>
      </c>
      <c r="K50" s="624">
        <v>-1</v>
      </c>
      <c r="L50" s="624">
        <v>-1</v>
      </c>
      <c r="M50" s="624">
        <v>-1</v>
      </c>
      <c r="N50" s="624">
        <v>-1</v>
      </c>
      <c r="O50" s="624">
        <v>-1</v>
      </c>
      <c r="P50" s="624" t="s">
        <v>13</v>
      </c>
      <c r="Q50" s="811" t="s">
        <v>13</v>
      </c>
    </row>
    <row r="51" spans="3:17">
      <c r="C51" s="206">
        <v>13.625</v>
      </c>
      <c r="D51" s="1042">
        <v>107.24</v>
      </c>
      <c r="E51" s="207">
        <v>106.86499999999999</v>
      </c>
      <c r="G51" s="1310"/>
      <c r="H51" s="853" t="s">
        <v>66</v>
      </c>
      <c r="I51" s="608">
        <v>-1.875</v>
      </c>
      <c r="J51" s="607">
        <v>-1.875</v>
      </c>
      <c r="K51" s="607">
        <v>-2.375</v>
      </c>
      <c r="L51" s="607">
        <v>-2.875</v>
      </c>
      <c r="M51" s="607">
        <v>-3.375</v>
      </c>
      <c r="N51" s="607">
        <v>-4</v>
      </c>
      <c r="O51" s="607" t="s">
        <v>13</v>
      </c>
      <c r="P51" s="607" t="s">
        <v>13</v>
      </c>
      <c r="Q51" s="606" t="s">
        <v>13</v>
      </c>
    </row>
    <row r="52" spans="3:17">
      <c r="C52" s="206">
        <v>13.75</v>
      </c>
      <c r="D52" s="1042">
        <v>107.36499999999999</v>
      </c>
      <c r="E52" s="207">
        <v>106.99</v>
      </c>
      <c r="G52" s="1306" t="s">
        <v>48</v>
      </c>
      <c r="H52" s="702" t="s">
        <v>440</v>
      </c>
      <c r="I52" s="625">
        <v>0</v>
      </c>
      <c r="J52" s="624">
        <v>0</v>
      </c>
      <c r="K52" s="624">
        <v>0</v>
      </c>
      <c r="L52" s="624">
        <v>0</v>
      </c>
      <c r="M52" s="624">
        <v>0</v>
      </c>
      <c r="N52" s="624">
        <v>0</v>
      </c>
      <c r="O52" s="624">
        <v>0</v>
      </c>
      <c r="P52" s="624">
        <v>0</v>
      </c>
      <c r="Q52" s="811">
        <v>0</v>
      </c>
    </row>
    <row r="53" spans="3:17">
      <c r="C53" s="206">
        <v>13.875</v>
      </c>
      <c r="D53" s="1042">
        <v>107.49</v>
      </c>
      <c r="E53" s="207">
        <v>107.11499999999999</v>
      </c>
      <c r="G53" s="1307"/>
      <c r="H53" s="638" t="s">
        <v>441</v>
      </c>
      <c r="I53" s="613">
        <v>-0.375</v>
      </c>
      <c r="J53" s="612">
        <v>-0.375</v>
      </c>
      <c r="K53" s="612">
        <v>-0.375</v>
      </c>
      <c r="L53" s="612">
        <v>-0.375</v>
      </c>
      <c r="M53" s="612">
        <v>-0.375</v>
      </c>
      <c r="N53" s="612">
        <v>-0.375</v>
      </c>
      <c r="O53" s="612">
        <v>-0.5</v>
      </c>
      <c r="P53" s="612">
        <v>-0.75</v>
      </c>
      <c r="Q53" s="611">
        <v>-1</v>
      </c>
    </row>
    <row r="54" spans="3:17">
      <c r="C54" s="206">
        <v>14</v>
      </c>
      <c r="D54" s="1042">
        <v>107.61499999999999</v>
      </c>
      <c r="E54" s="207">
        <v>107.24</v>
      </c>
      <c r="G54" s="1308"/>
      <c r="H54" s="701" t="s">
        <v>442</v>
      </c>
      <c r="I54" s="608">
        <v>-0.5</v>
      </c>
      <c r="J54" s="607">
        <v>-0.5</v>
      </c>
      <c r="K54" s="607">
        <v>-0.5</v>
      </c>
      <c r="L54" s="607">
        <v>-0.5</v>
      </c>
      <c r="M54" s="607">
        <v>-0.5</v>
      </c>
      <c r="N54" s="607">
        <v>-0.5</v>
      </c>
      <c r="O54" s="607">
        <v>-0.75</v>
      </c>
      <c r="P54" s="607">
        <v>-1</v>
      </c>
      <c r="Q54" s="606">
        <v>-1.5</v>
      </c>
    </row>
    <row r="55" spans="3:17">
      <c r="G55" s="862" t="s">
        <v>153</v>
      </c>
      <c r="H55" s="867" t="s">
        <v>533</v>
      </c>
      <c r="I55" s="635">
        <v>-1</v>
      </c>
      <c r="J55" s="634">
        <v>-1</v>
      </c>
      <c r="K55" s="634">
        <v>-1.25</v>
      </c>
      <c r="L55" s="634">
        <v>-1.25</v>
      </c>
      <c r="M55" s="634">
        <v>-1.5</v>
      </c>
      <c r="N55" s="634">
        <v>-1.5</v>
      </c>
      <c r="O55" s="634">
        <v>-2</v>
      </c>
      <c r="P55" s="634" t="s">
        <v>13</v>
      </c>
      <c r="Q55" s="703" t="s">
        <v>13</v>
      </c>
    </row>
    <row r="56" spans="3:17">
      <c r="G56" s="1295" t="s">
        <v>67</v>
      </c>
      <c r="H56" s="876" t="s">
        <v>313</v>
      </c>
      <c r="I56" s="854">
        <v>-0.25</v>
      </c>
      <c r="J56" s="855">
        <v>-0.25</v>
      </c>
      <c r="K56" s="855">
        <v>-0.25</v>
      </c>
      <c r="L56" s="855">
        <v>-0.25</v>
      </c>
      <c r="M56" s="855">
        <v>-0.375</v>
      </c>
      <c r="N56" s="855">
        <v>-0.375</v>
      </c>
      <c r="O56" s="855">
        <v>-0.5</v>
      </c>
      <c r="P56" s="855" t="s">
        <v>13</v>
      </c>
      <c r="Q56" s="856" t="s">
        <v>13</v>
      </c>
    </row>
    <row r="57" spans="3:17">
      <c r="G57" s="1296"/>
      <c r="H57" s="876" t="s">
        <v>407</v>
      </c>
      <c r="I57" s="854">
        <v>-0.375</v>
      </c>
      <c r="J57" s="855">
        <v>-0.375</v>
      </c>
      <c r="K57" s="855">
        <v>-0.375</v>
      </c>
      <c r="L57" s="855">
        <v>-0.5</v>
      </c>
      <c r="M57" s="855">
        <v>-0.5</v>
      </c>
      <c r="N57" s="855">
        <v>-0.5</v>
      </c>
      <c r="O57" s="855" t="s">
        <v>13</v>
      </c>
      <c r="P57" s="855" t="s">
        <v>13</v>
      </c>
      <c r="Q57" s="856" t="s">
        <v>13</v>
      </c>
    </row>
    <row r="58" spans="3:17"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3:17"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3:17"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3:17"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3:17"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3:17"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3:17"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7:16"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7:16"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7:16"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7:16"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7:16"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7:16"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7:16"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7:16"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7:16"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7:16"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7:16"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7:16"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7:16"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7:16"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7:16"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7:16"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7:15">
      <c r="G81" s="77"/>
      <c r="H81" s="77"/>
      <c r="I81" s="77"/>
      <c r="J81" s="77"/>
      <c r="K81" s="77"/>
      <c r="L81" s="77"/>
      <c r="M81" s="77"/>
      <c r="N81" s="77"/>
      <c r="O81" s="77"/>
    </row>
  </sheetData>
  <mergeCells count="13">
    <mergeCell ref="C6:E6"/>
    <mergeCell ref="G36:G37"/>
    <mergeCell ref="G21:G27"/>
    <mergeCell ref="G52:G54"/>
    <mergeCell ref="G50:G51"/>
    <mergeCell ref="G45:G49"/>
    <mergeCell ref="G40:G44"/>
    <mergeCell ref="G38:G39"/>
    <mergeCell ref="G56:G57"/>
    <mergeCell ref="S8:U8"/>
    <mergeCell ref="J13:N13"/>
    <mergeCell ref="G19:H19"/>
    <mergeCell ref="I19:Q19"/>
  </mergeCells>
  <conditionalFormatting sqref="I24:Q28">
    <cfRule type="cellIs" dxfId="34" priority="9" operator="between">
      <formula>101</formula>
      <formula>101.5</formula>
    </cfRule>
  </conditionalFormatting>
  <conditionalFormatting sqref="I32:Q37">
    <cfRule type="cellIs" dxfId="33" priority="2" operator="between">
      <formula>101</formula>
      <formula>101.5</formula>
    </cfRule>
  </conditionalFormatting>
  <conditionalFormatting sqref="K21:Q23 H22 N23:P25 K29:Q31 H30 N31:P33 Q38:Q39">
    <cfRule type="cellIs" dxfId="32" priority="11" operator="between">
      <formula>101</formula>
      <formula>101.5</formula>
    </cfRule>
  </conditionalFormatting>
  <conditionalFormatting sqref="M26:M27">
    <cfRule type="cellIs" dxfId="31" priority="8" operator="between">
      <formula>101</formula>
      <formula>101.5</formula>
    </cfRule>
  </conditionalFormatting>
  <conditionalFormatting sqref="M34:M35">
    <cfRule type="cellIs" dxfId="30" priority="1" operator="between">
      <formula>101</formula>
      <formula>101.5</formula>
    </cfRule>
  </conditionalFormatting>
  <conditionalFormatting sqref="Q51">
    <cfRule type="cellIs" dxfId="29" priority="4" operator="between">
      <formula>101</formula>
      <formula>101.5</formula>
    </cfRule>
  </conditionalFormatting>
  <dataValidations count="2">
    <dataValidation type="list" allowBlank="1" showInputMessage="1" showErrorMessage="1" sqref="T14" xr:uid="{9FED95A1-8621-4C25-97BC-DA3248D13E9E}">
      <formula1>$C$8:$C$54</formula1>
    </dataValidation>
    <dataValidation type="list" allowBlank="1" showInputMessage="1" showErrorMessage="1" sqref="T15" xr:uid="{0D4AD38E-AF8B-4E6A-8538-589FE76B90F3}">
      <formula1>$I$20:$Q$20</formula1>
    </dataValidation>
  </dataValidations>
  <pageMargins left="0.7" right="0.7" top="0.75" bottom="0.75" header="0.3" footer="0.3"/>
  <pageSetup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FD29DFBB-7C4F-4B86-AADD-12D95839C9DA}">
          <x14:formula1>
            <xm:f>margins!$AL$110:$AL$112</xm:f>
          </x14:formula1>
          <xm:sqref>T20</xm:sqref>
        </x14:dataValidation>
        <x14:dataValidation type="list" allowBlank="1" showInputMessage="1" showErrorMessage="1" xr:uid="{BB6FCE96-7F74-429C-B3FD-1D3CD227D094}">
          <x14:formula1>
            <xm:f>margins!$AL$121:$AL$126</xm:f>
          </x14:formula1>
          <xm:sqref>T22</xm:sqref>
        </x14:dataValidation>
        <x14:dataValidation type="list" allowBlank="1" showInputMessage="1" showErrorMessage="1" xr:uid="{E4221E32-CA45-4847-8FFE-E9888B62EFB6}">
          <x14:formula1>
            <xm:f>margins!$AL$114:$AL$119</xm:f>
          </x14:formula1>
          <xm:sqref>T21</xm:sqref>
        </x14:dataValidation>
        <x14:dataValidation type="list" allowBlank="1" showInputMessage="1" showErrorMessage="1" xr:uid="{636F8AC8-3016-425E-8EF3-98F2905F4016}">
          <x14:formula1>
            <xm:f>margins!$AL$133:$AL$135</xm:f>
          </x14:formula1>
          <xm:sqref>T26</xm:sqref>
        </x14:dataValidation>
        <x14:dataValidation type="list" allowBlank="1" showInputMessage="1" showErrorMessage="1" xr:uid="{F7A4F470-97E2-4F26-8442-8BD2A1811E74}">
          <x14:formula1>
            <xm:f>margins!$AL$128:$AL$131</xm:f>
          </x14:formula1>
          <xm:sqref>T24</xm:sqref>
        </x14:dataValidation>
        <x14:dataValidation type="list" allowBlank="1" showInputMessage="1" showErrorMessage="1" xr:uid="{36B2DA83-2222-4ED9-9725-C4BF16916AD3}">
          <x14:formula1>
            <xm:f>margins!$AL$142:$AL$144</xm:f>
          </x14:formula1>
          <xm:sqref>T23</xm:sqref>
        </x14:dataValidation>
        <x14:dataValidation type="list" allowBlank="1" showInputMessage="1" showErrorMessage="1" xr:uid="{09FF35BA-66C9-4F1D-B8EC-3495B2DB7F39}">
          <x14:formula1>
            <xm:f>margins!$AL$139:$AL$140</xm:f>
          </x14:formula1>
          <xm:sqref>T25</xm:sqref>
        </x14:dataValidation>
        <x14:dataValidation type="list" allowBlank="1" showInputMessage="1" showErrorMessage="1" xr:uid="{450DAC5D-EE47-4344-B1B5-DD399C8C0D51}">
          <x14:formula1>
            <xm:f>margins!$AL$153:$AL$160</xm:f>
          </x14:formula1>
          <xm:sqref>T16 T18</xm:sqref>
        </x14:dataValidation>
        <x14:dataValidation type="list" allowBlank="1" showInputMessage="1" showErrorMessage="1" xr:uid="{FAB8038C-3B02-47C0-B013-60D880835EBB}">
          <x14:formula1>
            <xm:f>margins!$AL$146:$AL$147</xm:f>
          </x14:formula1>
          <xm:sqref>T17</xm:sqref>
        </x14:dataValidation>
        <x14:dataValidation type="list" allowBlank="1" showInputMessage="1" showErrorMessage="1" xr:uid="{4DE324B7-FF60-4C73-85F3-0158AC14B341}">
          <x14:formula1>
            <xm:f>margins!$AL$149:$AL$151</xm:f>
          </x14:formula1>
          <xm:sqref>T19</xm:sqref>
        </x14:dataValidation>
        <x14:dataValidation type="list" allowBlank="1" showInputMessage="1" showErrorMessage="1" xr:uid="{795766AD-E3FC-4C69-82B7-6C1A6D1E383E}">
          <x14:formula1>
            <xm:f>margins!$N$161:$N$163</xm:f>
          </x14:formula1>
          <xm:sqref>T13</xm:sqref>
        </x14:dataValidation>
        <x14:dataValidation type="list" allowBlank="1" showInputMessage="1" showErrorMessage="1" xr:uid="{B5C44198-5A89-42D1-9D6A-F2AAEB67B969}">
          <x14:formula1>
            <xm:f>margins!$N$165:$N$167</xm:f>
          </x14:formula1>
          <xm:sqref>T27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DFA40-0C92-4CBD-AD56-FBD3F9A5C318}">
  <sheetPr codeName="Sheet8">
    <pageSetUpPr fitToPage="1"/>
  </sheetPr>
  <dimension ref="B1:T67"/>
  <sheetViews>
    <sheetView showGridLines="0" workbookViewId="0">
      <selection activeCell="U19" sqref="U19"/>
    </sheetView>
  </sheetViews>
  <sheetFormatPr defaultRowHeight="15"/>
  <cols>
    <col min="1" max="2" width="3.7109375" style="1" customWidth="1"/>
    <col min="3" max="4" width="14.28515625" style="1" customWidth="1"/>
    <col min="5" max="5" width="1.7109375" style="1" customWidth="1"/>
    <col min="6" max="6" width="24.5703125" style="1" customWidth="1"/>
    <col min="7" max="7" width="23.85546875" style="1" customWidth="1"/>
    <col min="8" max="11" width="10.42578125" style="1" customWidth="1"/>
    <col min="12" max="15" width="10.42578125" customWidth="1"/>
    <col min="16" max="16" width="9.140625" style="1" customWidth="1"/>
    <col min="17" max="17" width="9.140625" style="1"/>
    <col min="18" max="20" width="21.85546875" style="1" customWidth="1"/>
    <col min="21" max="233" width="9.140625" style="1"/>
    <col min="234" max="235" width="3.7109375" style="1" customWidth="1"/>
    <col min="236" max="239" width="12.5703125" style="1" customWidth="1"/>
    <col min="240" max="240" width="3.7109375" style="1" customWidth="1"/>
    <col min="241" max="241" width="42.85546875" style="1" bestFit="1" customWidth="1"/>
    <col min="242" max="243" width="11.28515625" style="1" customWidth="1"/>
    <col min="244" max="244" width="12.5703125" style="1" customWidth="1"/>
    <col min="245" max="245" width="13.42578125" style="1" customWidth="1"/>
    <col min="246" max="246" width="31.28515625" style="1" bestFit="1" customWidth="1"/>
    <col min="247" max="248" width="11.85546875" style="1" customWidth="1"/>
    <col min="249" max="249" width="8.7109375" style="1" bestFit="1" customWidth="1"/>
    <col min="250" max="250" width="9.42578125" style="1" bestFit="1" customWidth="1"/>
    <col min="251" max="257" width="11.85546875" style="1" customWidth="1"/>
    <col min="258" max="258" width="5.7109375" style="1" customWidth="1"/>
    <col min="259" max="259" width="3.7109375" style="1" customWidth="1"/>
    <col min="260" max="489" width="9.140625" style="1"/>
    <col min="490" max="491" width="3.7109375" style="1" customWidth="1"/>
    <col min="492" max="495" width="12.5703125" style="1" customWidth="1"/>
    <col min="496" max="496" width="3.7109375" style="1" customWidth="1"/>
    <col min="497" max="497" width="42.85546875" style="1" bestFit="1" customWidth="1"/>
    <col min="498" max="499" width="11.28515625" style="1" customWidth="1"/>
    <col min="500" max="500" width="12.5703125" style="1" customWidth="1"/>
    <col min="501" max="501" width="13.42578125" style="1" customWidth="1"/>
    <col min="502" max="502" width="31.28515625" style="1" bestFit="1" customWidth="1"/>
    <col min="503" max="504" width="11.85546875" style="1" customWidth="1"/>
    <col min="505" max="505" width="8.7109375" style="1" bestFit="1" customWidth="1"/>
    <col min="506" max="506" width="9.42578125" style="1" bestFit="1" customWidth="1"/>
    <col min="507" max="513" width="11.85546875" style="1" customWidth="1"/>
    <col min="514" max="514" width="5.7109375" style="1" customWidth="1"/>
    <col min="515" max="515" width="3.7109375" style="1" customWidth="1"/>
    <col min="516" max="745" width="9.140625" style="1"/>
    <col min="746" max="747" width="3.7109375" style="1" customWidth="1"/>
    <col min="748" max="751" width="12.5703125" style="1" customWidth="1"/>
    <col min="752" max="752" width="3.7109375" style="1" customWidth="1"/>
    <col min="753" max="753" width="42.85546875" style="1" bestFit="1" customWidth="1"/>
    <col min="754" max="755" width="11.28515625" style="1" customWidth="1"/>
    <col min="756" max="756" width="12.5703125" style="1" customWidth="1"/>
    <col min="757" max="757" width="13.42578125" style="1" customWidth="1"/>
    <col min="758" max="758" width="31.28515625" style="1" bestFit="1" customWidth="1"/>
    <col min="759" max="760" width="11.85546875" style="1" customWidth="1"/>
    <col min="761" max="761" width="8.7109375" style="1" bestFit="1" customWidth="1"/>
    <col min="762" max="762" width="9.42578125" style="1" bestFit="1" customWidth="1"/>
    <col min="763" max="769" width="11.85546875" style="1" customWidth="1"/>
    <col min="770" max="770" width="5.7109375" style="1" customWidth="1"/>
    <col min="771" max="771" width="3.7109375" style="1" customWidth="1"/>
    <col min="772" max="1001" width="9.140625" style="1"/>
    <col min="1002" max="1003" width="3.7109375" style="1" customWidth="1"/>
    <col min="1004" max="1007" width="12.5703125" style="1" customWidth="1"/>
    <col min="1008" max="1008" width="3.7109375" style="1" customWidth="1"/>
    <col min="1009" max="1009" width="42.85546875" style="1" bestFit="1" customWidth="1"/>
    <col min="1010" max="1011" width="11.28515625" style="1" customWidth="1"/>
    <col min="1012" max="1012" width="12.5703125" style="1" customWidth="1"/>
    <col min="1013" max="1013" width="13.42578125" style="1" customWidth="1"/>
    <col min="1014" max="1014" width="31.28515625" style="1" bestFit="1" customWidth="1"/>
    <col min="1015" max="1016" width="11.85546875" style="1" customWidth="1"/>
    <col min="1017" max="1017" width="8.7109375" style="1" bestFit="1" customWidth="1"/>
    <col min="1018" max="1018" width="9.42578125" style="1" bestFit="1" customWidth="1"/>
    <col min="1019" max="1025" width="11.85546875" style="1" customWidth="1"/>
    <col min="1026" max="1026" width="5.7109375" style="1" customWidth="1"/>
    <col min="1027" max="1027" width="3.7109375" style="1" customWidth="1"/>
    <col min="1028" max="1257" width="9.140625" style="1"/>
    <col min="1258" max="1259" width="3.7109375" style="1" customWidth="1"/>
    <col min="1260" max="1263" width="12.5703125" style="1" customWidth="1"/>
    <col min="1264" max="1264" width="3.7109375" style="1" customWidth="1"/>
    <col min="1265" max="1265" width="42.85546875" style="1" bestFit="1" customWidth="1"/>
    <col min="1266" max="1267" width="11.28515625" style="1" customWidth="1"/>
    <col min="1268" max="1268" width="12.5703125" style="1" customWidth="1"/>
    <col min="1269" max="1269" width="13.42578125" style="1" customWidth="1"/>
    <col min="1270" max="1270" width="31.28515625" style="1" bestFit="1" customWidth="1"/>
    <col min="1271" max="1272" width="11.85546875" style="1" customWidth="1"/>
    <col min="1273" max="1273" width="8.7109375" style="1" bestFit="1" customWidth="1"/>
    <col min="1274" max="1274" width="9.42578125" style="1" bestFit="1" customWidth="1"/>
    <col min="1275" max="1281" width="11.85546875" style="1" customWidth="1"/>
    <col min="1282" max="1282" width="5.7109375" style="1" customWidth="1"/>
    <col min="1283" max="1283" width="3.7109375" style="1" customWidth="1"/>
    <col min="1284" max="1513" width="9.140625" style="1"/>
    <col min="1514" max="1515" width="3.7109375" style="1" customWidth="1"/>
    <col min="1516" max="1519" width="12.5703125" style="1" customWidth="1"/>
    <col min="1520" max="1520" width="3.7109375" style="1" customWidth="1"/>
    <col min="1521" max="1521" width="42.85546875" style="1" bestFit="1" customWidth="1"/>
    <col min="1522" max="1523" width="11.28515625" style="1" customWidth="1"/>
    <col min="1524" max="1524" width="12.5703125" style="1" customWidth="1"/>
    <col min="1525" max="1525" width="13.42578125" style="1" customWidth="1"/>
    <col min="1526" max="1526" width="31.28515625" style="1" bestFit="1" customWidth="1"/>
    <col min="1527" max="1528" width="11.85546875" style="1" customWidth="1"/>
    <col min="1529" max="1529" width="8.7109375" style="1" bestFit="1" customWidth="1"/>
    <col min="1530" max="1530" width="9.42578125" style="1" bestFit="1" customWidth="1"/>
    <col min="1531" max="1537" width="11.85546875" style="1" customWidth="1"/>
    <col min="1538" max="1538" width="5.7109375" style="1" customWidth="1"/>
    <col min="1539" max="1539" width="3.7109375" style="1" customWidth="1"/>
    <col min="1540" max="1769" width="9.140625" style="1"/>
    <col min="1770" max="1771" width="3.7109375" style="1" customWidth="1"/>
    <col min="1772" max="1775" width="12.5703125" style="1" customWidth="1"/>
    <col min="1776" max="1776" width="3.7109375" style="1" customWidth="1"/>
    <col min="1777" max="1777" width="42.85546875" style="1" bestFit="1" customWidth="1"/>
    <col min="1778" max="1779" width="11.28515625" style="1" customWidth="1"/>
    <col min="1780" max="1780" width="12.5703125" style="1" customWidth="1"/>
    <col min="1781" max="1781" width="13.42578125" style="1" customWidth="1"/>
    <col min="1782" max="1782" width="31.28515625" style="1" bestFit="1" customWidth="1"/>
    <col min="1783" max="1784" width="11.85546875" style="1" customWidth="1"/>
    <col min="1785" max="1785" width="8.7109375" style="1" bestFit="1" customWidth="1"/>
    <col min="1786" max="1786" width="9.42578125" style="1" bestFit="1" customWidth="1"/>
    <col min="1787" max="1793" width="11.85546875" style="1" customWidth="1"/>
    <col min="1794" max="1794" width="5.7109375" style="1" customWidth="1"/>
    <col min="1795" max="1795" width="3.7109375" style="1" customWidth="1"/>
    <col min="1796" max="2025" width="9.140625" style="1"/>
    <col min="2026" max="2027" width="3.7109375" style="1" customWidth="1"/>
    <col min="2028" max="2031" width="12.5703125" style="1" customWidth="1"/>
    <col min="2032" max="2032" width="3.7109375" style="1" customWidth="1"/>
    <col min="2033" max="2033" width="42.85546875" style="1" bestFit="1" customWidth="1"/>
    <col min="2034" max="2035" width="11.28515625" style="1" customWidth="1"/>
    <col min="2036" max="2036" width="12.5703125" style="1" customWidth="1"/>
    <col min="2037" max="2037" width="13.42578125" style="1" customWidth="1"/>
    <col min="2038" max="2038" width="31.28515625" style="1" bestFit="1" customWidth="1"/>
    <col min="2039" max="2040" width="11.85546875" style="1" customWidth="1"/>
    <col min="2041" max="2041" width="8.7109375" style="1" bestFit="1" customWidth="1"/>
    <col min="2042" max="2042" width="9.42578125" style="1" bestFit="1" customWidth="1"/>
    <col min="2043" max="2049" width="11.85546875" style="1" customWidth="1"/>
    <col min="2050" max="2050" width="5.7109375" style="1" customWidth="1"/>
    <col min="2051" max="2051" width="3.7109375" style="1" customWidth="1"/>
    <col min="2052" max="2281" width="9.140625" style="1"/>
    <col min="2282" max="2283" width="3.7109375" style="1" customWidth="1"/>
    <col min="2284" max="2287" width="12.5703125" style="1" customWidth="1"/>
    <col min="2288" max="2288" width="3.7109375" style="1" customWidth="1"/>
    <col min="2289" max="2289" width="42.85546875" style="1" bestFit="1" customWidth="1"/>
    <col min="2290" max="2291" width="11.28515625" style="1" customWidth="1"/>
    <col min="2292" max="2292" width="12.5703125" style="1" customWidth="1"/>
    <col min="2293" max="2293" width="13.42578125" style="1" customWidth="1"/>
    <col min="2294" max="2294" width="31.28515625" style="1" bestFit="1" customWidth="1"/>
    <col min="2295" max="2296" width="11.85546875" style="1" customWidth="1"/>
    <col min="2297" max="2297" width="8.7109375" style="1" bestFit="1" customWidth="1"/>
    <col min="2298" max="2298" width="9.42578125" style="1" bestFit="1" customWidth="1"/>
    <col min="2299" max="2305" width="11.85546875" style="1" customWidth="1"/>
    <col min="2306" max="2306" width="5.7109375" style="1" customWidth="1"/>
    <col min="2307" max="2307" width="3.7109375" style="1" customWidth="1"/>
    <col min="2308" max="2537" width="9.140625" style="1"/>
    <col min="2538" max="2539" width="3.7109375" style="1" customWidth="1"/>
    <col min="2540" max="2543" width="12.5703125" style="1" customWidth="1"/>
    <col min="2544" max="2544" width="3.7109375" style="1" customWidth="1"/>
    <col min="2545" max="2545" width="42.85546875" style="1" bestFit="1" customWidth="1"/>
    <col min="2546" max="2547" width="11.28515625" style="1" customWidth="1"/>
    <col min="2548" max="2548" width="12.5703125" style="1" customWidth="1"/>
    <col min="2549" max="2549" width="13.42578125" style="1" customWidth="1"/>
    <col min="2550" max="2550" width="31.28515625" style="1" bestFit="1" customWidth="1"/>
    <col min="2551" max="2552" width="11.85546875" style="1" customWidth="1"/>
    <col min="2553" max="2553" width="8.7109375" style="1" bestFit="1" customWidth="1"/>
    <col min="2554" max="2554" width="9.42578125" style="1" bestFit="1" customWidth="1"/>
    <col min="2555" max="2561" width="11.85546875" style="1" customWidth="1"/>
    <col min="2562" max="2562" width="5.7109375" style="1" customWidth="1"/>
    <col min="2563" max="2563" width="3.7109375" style="1" customWidth="1"/>
    <col min="2564" max="2793" width="9.140625" style="1"/>
    <col min="2794" max="2795" width="3.7109375" style="1" customWidth="1"/>
    <col min="2796" max="2799" width="12.5703125" style="1" customWidth="1"/>
    <col min="2800" max="2800" width="3.7109375" style="1" customWidth="1"/>
    <col min="2801" max="2801" width="42.85546875" style="1" bestFit="1" customWidth="1"/>
    <col min="2802" max="2803" width="11.28515625" style="1" customWidth="1"/>
    <col min="2804" max="2804" width="12.5703125" style="1" customWidth="1"/>
    <col min="2805" max="2805" width="13.42578125" style="1" customWidth="1"/>
    <col min="2806" max="2806" width="31.28515625" style="1" bestFit="1" customWidth="1"/>
    <col min="2807" max="2808" width="11.85546875" style="1" customWidth="1"/>
    <col min="2809" max="2809" width="8.7109375" style="1" bestFit="1" customWidth="1"/>
    <col min="2810" max="2810" width="9.42578125" style="1" bestFit="1" customWidth="1"/>
    <col min="2811" max="2817" width="11.85546875" style="1" customWidth="1"/>
    <col min="2818" max="2818" width="5.7109375" style="1" customWidth="1"/>
    <col min="2819" max="2819" width="3.7109375" style="1" customWidth="1"/>
    <col min="2820" max="3049" width="9.140625" style="1"/>
    <col min="3050" max="3051" width="3.7109375" style="1" customWidth="1"/>
    <col min="3052" max="3055" width="12.5703125" style="1" customWidth="1"/>
    <col min="3056" max="3056" width="3.7109375" style="1" customWidth="1"/>
    <col min="3057" max="3057" width="42.85546875" style="1" bestFit="1" customWidth="1"/>
    <col min="3058" max="3059" width="11.28515625" style="1" customWidth="1"/>
    <col min="3060" max="3060" width="12.5703125" style="1" customWidth="1"/>
    <col min="3061" max="3061" width="13.42578125" style="1" customWidth="1"/>
    <col min="3062" max="3062" width="31.28515625" style="1" bestFit="1" customWidth="1"/>
    <col min="3063" max="3064" width="11.85546875" style="1" customWidth="1"/>
    <col min="3065" max="3065" width="8.7109375" style="1" bestFit="1" customWidth="1"/>
    <col min="3066" max="3066" width="9.42578125" style="1" bestFit="1" customWidth="1"/>
    <col min="3067" max="3073" width="11.85546875" style="1" customWidth="1"/>
    <col min="3074" max="3074" width="5.7109375" style="1" customWidth="1"/>
    <col min="3075" max="3075" width="3.7109375" style="1" customWidth="1"/>
    <col min="3076" max="3305" width="9.140625" style="1"/>
    <col min="3306" max="3307" width="3.7109375" style="1" customWidth="1"/>
    <col min="3308" max="3311" width="12.5703125" style="1" customWidth="1"/>
    <col min="3312" max="3312" width="3.7109375" style="1" customWidth="1"/>
    <col min="3313" max="3313" width="42.85546875" style="1" bestFit="1" customWidth="1"/>
    <col min="3314" max="3315" width="11.28515625" style="1" customWidth="1"/>
    <col min="3316" max="3316" width="12.5703125" style="1" customWidth="1"/>
    <col min="3317" max="3317" width="13.42578125" style="1" customWidth="1"/>
    <col min="3318" max="3318" width="31.28515625" style="1" bestFit="1" customWidth="1"/>
    <col min="3319" max="3320" width="11.85546875" style="1" customWidth="1"/>
    <col min="3321" max="3321" width="8.7109375" style="1" bestFit="1" customWidth="1"/>
    <col min="3322" max="3322" width="9.42578125" style="1" bestFit="1" customWidth="1"/>
    <col min="3323" max="3329" width="11.85546875" style="1" customWidth="1"/>
    <col min="3330" max="3330" width="5.7109375" style="1" customWidth="1"/>
    <col min="3331" max="3331" width="3.7109375" style="1" customWidth="1"/>
    <col min="3332" max="3561" width="9.140625" style="1"/>
    <col min="3562" max="3563" width="3.7109375" style="1" customWidth="1"/>
    <col min="3564" max="3567" width="12.5703125" style="1" customWidth="1"/>
    <col min="3568" max="3568" width="3.7109375" style="1" customWidth="1"/>
    <col min="3569" max="3569" width="42.85546875" style="1" bestFit="1" customWidth="1"/>
    <col min="3570" max="3571" width="11.28515625" style="1" customWidth="1"/>
    <col min="3572" max="3572" width="12.5703125" style="1" customWidth="1"/>
    <col min="3573" max="3573" width="13.42578125" style="1" customWidth="1"/>
    <col min="3574" max="3574" width="31.28515625" style="1" bestFit="1" customWidth="1"/>
    <col min="3575" max="3576" width="11.85546875" style="1" customWidth="1"/>
    <col min="3577" max="3577" width="8.7109375" style="1" bestFit="1" customWidth="1"/>
    <col min="3578" max="3578" width="9.42578125" style="1" bestFit="1" customWidth="1"/>
    <col min="3579" max="3585" width="11.85546875" style="1" customWidth="1"/>
    <col min="3586" max="3586" width="5.7109375" style="1" customWidth="1"/>
    <col min="3587" max="3587" width="3.7109375" style="1" customWidth="1"/>
    <col min="3588" max="3817" width="9.140625" style="1"/>
    <col min="3818" max="3819" width="3.7109375" style="1" customWidth="1"/>
    <col min="3820" max="3823" width="12.5703125" style="1" customWidth="1"/>
    <col min="3824" max="3824" width="3.7109375" style="1" customWidth="1"/>
    <col min="3825" max="3825" width="42.85546875" style="1" bestFit="1" customWidth="1"/>
    <col min="3826" max="3827" width="11.28515625" style="1" customWidth="1"/>
    <col min="3828" max="3828" width="12.5703125" style="1" customWidth="1"/>
    <col min="3829" max="3829" width="13.42578125" style="1" customWidth="1"/>
    <col min="3830" max="3830" width="31.28515625" style="1" bestFit="1" customWidth="1"/>
    <col min="3831" max="3832" width="11.85546875" style="1" customWidth="1"/>
    <col min="3833" max="3833" width="8.7109375" style="1" bestFit="1" customWidth="1"/>
    <col min="3834" max="3834" width="9.42578125" style="1" bestFit="1" customWidth="1"/>
    <col min="3835" max="3841" width="11.85546875" style="1" customWidth="1"/>
    <col min="3842" max="3842" width="5.7109375" style="1" customWidth="1"/>
    <col min="3843" max="3843" width="3.7109375" style="1" customWidth="1"/>
    <col min="3844" max="4073" width="9.140625" style="1"/>
    <col min="4074" max="4075" width="3.7109375" style="1" customWidth="1"/>
    <col min="4076" max="4079" width="12.5703125" style="1" customWidth="1"/>
    <col min="4080" max="4080" width="3.7109375" style="1" customWidth="1"/>
    <col min="4081" max="4081" width="42.85546875" style="1" bestFit="1" customWidth="1"/>
    <col min="4082" max="4083" width="11.28515625" style="1" customWidth="1"/>
    <col min="4084" max="4084" width="12.5703125" style="1" customWidth="1"/>
    <col min="4085" max="4085" width="13.42578125" style="1" customWidth="1"/>
    <col min="4086" max="4086" width="31.28515625" style="1" bestFit="1" customWidth="1"/>
    <col min="4087" max="4088" width="11.85546875" style="1" customWidth="1"/>
    <col min="4089" max="4089" width="8.7109375" style="1" bestFit="1" customWidth="1"/>
    <col min="4090" max="4090" width="9.42578125" style="1" bestFit="1" customWidth="1"/>
    <col min="4091" max="4097" width="11.85546875" style="1" customWidth="1"/>
    <col min="4098" max="4098" width="5.7109375" style="1" customWidth="1"/>
    <col min="4099" max="4099" width="3.7109375" style="1" customWidth="1"/>
    <col min="4100" max="4329" width="9.140625" style="1"/>
    <col min="4330" max="4331" width="3.7109375" style="1" customWidth="1"/>
    <col min="4332" max="4335" width="12.5703125" style="1" customWidth="1"/>
    <col min="4336" max="4336" width="3.7109375" style="1" customWidth="1"/>
    <col min="4337" max="4337" width="42.85546875" style="1" bestFit="1" customWidth="1"/>
    <col min="4338" max="4339" width="11.28515625" style="1" customWidth="1"/>
    <col min="4340" max="4340" width="12.5703125" style="1" customWidth="1"/>
    <col min="4341" max="4341" width="13.42578125" style="1" customWidth="1"/>
    <col min="4342" max="4342" width="31.28515625" style="1" bestFit="1" customWidth="1"/>
    <col min="4343" max="4344" width="11.85546875" style="1" customWidth="1"/>
    <col min="4345" max="4345" width="8.7109375" style="1" bestFit="1" customWidth="1"/>
    <col min="4346" max="4346" width="9.42578125" style="1" bestFit="1" customWidth="1"/>
    <col min="4347" max="4353" width="11.85546875" style="1" customWidth="1"/>
    <col min="4354" max="4354" width="5.7109375" style="1" customWidth="1"/>
    <col min="4355" max="4355" width="3.7109375" style="1" customWidth="1"/>
    <col min="4356" max="4585" width="9.140625" style="1"/>
    <col min="4586" max="4587" width="3.7109375" style="1" customWidth="1"/>
    <col min="4588" max="4591" width="12.5703125" style="1" customWidth="1"/>
    <col min="4592" max="4592" width="3.7109375" style="1" customWidth="1"/>
    <col min="4593" max="4593" width="42.85546875" style="1" bestFit="1" customWidth="1"/>
    <col min="4594" max="4595" width="11.28515625" style="1" customWidth="1"/>
    <col min="4596" max="4596" width="12.5703125" style="1" customWidth="1"/>
    <col min="4597" max="4597" width="13.42578125" style="1" customWidth="1"/>
    <col min="4598" max="4598" width="31.28515625" style="1" bestFit="1" customWidth="1"/>
    <col min="4599" max="4600" width="11.85546875" style="1" customWidth="1"/>
    <col min="4601" max="4601" width="8.7109375" style="1" bestFit="1" customWidth="1"/>
    <col min="4602" max="4602" width="9.42578125" style="1" bestFit="1" customWidth="1"/>
    <col min="4603" max="4609" width="11.85546875" style="1" customWidth="1"/>
    <col min="4610" max="4610" width="5.7109375" style="1" customWidth="1"/>
    <col min="4611" max="4611" width="3.7109375" style="1" customWidth="1"/>
    <col min="4612" max="4841" width="9.140625" style="1"/>
    <col min="4842" max="4843" width="3.7109375" style="1" customWidth="1"/>
    <col min="4844" max="4847" width="12.5703125" style="1" customWidth="1"/>
    <col min="4848" max="4848" width="3.7109375" style="1" customWidth="1"/>
    <col min="4849" max="4849" width="42.85546875" style="1" bestFit="1" customWidth="1"/>
    <col min="4850" max="4851" width="11.28515625" style="1" customWidth="1"/>
    <col min="4852" max="4852" width="12.5703125" style="1" customWidth="1"/>
    <col min="4853" max="4853" width="13.42578125" style="1" customWidth="1"/>
    <col min="4854" max="4854" width="31.28515625" style="1" bestFit="1" customWidth="1"/>
    <col min="4855" max="4856" width="11.85546875" style="1" customWidth="1"/>
    <col min="4857" max="4857" width="8.7109375" style="1" bestFit="1" customWidth="1"/>
    <col min="4858" max="4858" width="9.42578125" style="1" bestFit="1" customWidth="1"/>
    <col min="4859" max="4865" width="11.85546875" style="1" customWidth="1"/>
    <col min="4866" max="4866" width="5.7109375" style="1" customWidth="1"/>
    <col min="4867" max="4867" width="3.7109375" style="1" customWidth="1"/>
    <col min="4868" max="5097" width="9.140625" style="1"/>
    <col min="5098" max="5099" width="3.7109375" style="1" customWidth="1"/>
    <col min="5100" max="5103" width="12.5703125" style="1" customWidth="1"/>
    <col min="5104" max="5104" width="3.7109375" style="1" customWidth="1"/>
    <col min="5105" max="5105" width="42.85546875" style="1" bestFit="1" customWidth="1"/>
    <col min="5106" max="5107" width="11.28515625" style="1" customWidth="1"/>
    <col min="5108" max="5108" width="12.5703125" style="1" customWidth="1"/>
    <col min="5109" max="5109" width="13.42578125" style="1" customWidth="1"/>
    <col min="5110" max="5110" width="31.28515625" style="1" bestFit="1" customWidth="1"/>
    <col min="5111" max="5112" width="11.85546875" style="1" customWidth="1"/>
    <col min="5113" max="5113" width="8.7109375" style="1" bestFit="1" customWidth="1"/>
    <col min="5114" max="5114" width="9.42578125" style="1" bestFit="1" customWidth="1"/>
    <col min="5115" max="5121" width="11.85546875" style="1" customWidth="1"/>
    <col min="5122" max="5122" width="5.7109375" style="1" customWidth="1"/>
    <col min="5123" max="5123" width="3.7109375" style="1" customWidth="1"/>
    <col min="5124" max="5353" width="9.140625" style="1"/>
    <col min="5354" max="5355" width="3.7109375" style="1" customWidth="1"/>
    <col min="5356" max="5359" width="12.5703125" style="1" customWidth="1"/>
    <col min="5360" max="5360" width="3.7109375" style="1" customWidth="1"/>
    <col min="5361" max="5361" width="42.85546875" style="1" bestFit="1" customWidth="1"/>
    <col min="5362" max="5363" width="11.28515625" style="1" customWidth="1"/>
    <col min="5364" max="5364" width="12.5703125" style="1" customWidth="1"/>
    <col min="5365" max="5365" width="13.42578125" style="1" customWidth="1"/>
    <col min="5366" max="5366" width="31.28515625" style="1" bestFit="1" customWidth="1"/>
    <col min="5367" max="5368" width="11.85546875" style="1" customWidth="1"/>
    <col min="5369" max="5369" width="8.7109375" style="1" bestFit="1" customWidth="1"/>
    <col min="5370" max="5370" width="9.42578125" style="1" bestFit="1" customWidth="1"/>
    <col min="5371" max="5377" width="11.85546875" style="1" customWidth="1"/>
    <col min="5378" max="5378" width="5.7109375" style="1" customWidth="1"/>
    <col min="5379" max="5379" width="3.7109375" style="1" customWidth="1"/>
    <col min="5380" max="5609" width="9.140625" style="1"/>
    <col min="5610" max="5611" width="3.7109375" style="1" customWidth="1"/>
    <col min="5612" max="5615" width="12.5703125" style="1" customWidth="1"/>
    <col min="5616" max="5616" width="3.7109375" style="1" customWidth="1"/>
    <col min="5617" max="5617" width="42.85546875" style="1" bestFit="1" customWidth="1"/>
    <col min="5618" max="5619" width="11.28515625" style="1" customWidth="1"/>
    <col min="5620" max="5620" width="12.5703125" style="1" customWidth="1"/>
    <col min="5621" max="5621" width="13.42578125" style="1" customWidth="1"/>
    <col min="5622" max="5622" width="31.28515625" style="1" bestFit="1" customWidth="1"/>
    <col min="5623" max="5624" width="11.85546875" style="1" customWidth="1"/>
    <col min="5625" max="5625" width="8.7109375" style="1" bestFit="1" customWidth="1"/>
    <col min="5626" max="5626" width="9.42578125" style="1" bestFit="1" customWidth="1"/>
    <col min="5627" max="5633" width="11.85546875" style="1" customWidth="1"/>
    <col min="5634" max="5634" width="5.7109375" style="1" customWidth="1"/>
    <col min="5635" max="5635" width="3.7109375" style="1" customWidth="1"/>
    <col min="5636" max="5865" width="9.140625" style="1"/>
    <col min="5866" max="5867" width="3.7109375" style="1" customWidth="1"/>
    <col min="5868" max="5871" width="12.5703125" style="1" customWidth="1"/>
    <col min="5872" max="5872" width="3.7109375" style="1" customWidth="1"/>
    <col min="5873" max="5873" width="42.85546875" style="1" bestFit="1" customWidth="1"/>
    <col min="5874" max="5875" width="11.28515625" style="1" customWidth="1"/>
    <col min="5876" max="5876" width="12.5703125" style="1" customWidth="1"/>
    <col min="5877" max="5877" width="13.42578125" style="1" customWidth="1"/>
    <col min="5878" max="5878" width="31.28515625" style="1" bestFit="1" customWidth="1"/>
    <col min="5879" max="5880" width="11.85546875" style="1" customWidth="1"/>
    <col min="5881" max="5881" width="8.7109375" style="1" bestFit="1" customWidth="1"/>
    <col min="5882" max="5882" width="9.42578125" style="1" bestFit="1" customWidth="1"/>
    <col min="5883" max="5889" width="11.85546875" style="1" customWidth="1"/>
    <col min="5890" max="5890" width="5.7109375" style="1" customWidth="1"/>
    <col min="5891" max="5891" width="3.7109375" style="1" customWidth="1"/>
    <col min="5892" max="6121" width="9.140625" style="1"/>
    <col min="6122" max="6123" width="3.7109375" style="1" customWidth="1"/>
    <col min="6124" max="6127" width="12.5703125" style="1" customWidth="1"/>
    <col min="6128" max="6128" width="3.7109375" style="1" customWidth="1"/>
    <col min="6129" max="6129" width="42.85546875" style="1" bestFit="1" customWidth="1"/>
    <col min="6130" max="6131" width="11.28515625" style="1" customWidth="1"/>
    <col min="6132" max="6132" width="12.5703125" style="1" customWidth="1"/>
    <col min="6133" max="6133" width="13.42578125" style="1" customWidth="1"/>
    <col min="6134" max="6134" width="31.28515625" style="1" bestFit="1" customWidth="1"/>
    <col min="6135" max="6136" width="11.85546875" style="1" customWidth="1"/>
    <col min="6137" max="6137" width="8.7109375" style="1" bestFit="1" customWidth="1"/>
    <col min="6138" max="6138" width="9.42578125" style="1" bestFit="1" customWidth="1"/>
    <col min="6139" max="6145" width="11.85546875" style="1" customWidth="1"/>
    <col min="6146" max="6146" width="5.7109375" style="1" customWidth="1"/>
    <col min="6147" max="6147" width="3.7109375" style="1" customWidth="1"/>
    <col min="6148" max="6377" width="9.140625" style="1"/>
    <col min="6378" max="6379" width="3.7109375" style="1" customWidth="1"/>
    <col min="6380" max="6383" width="12.5703125" style="1" customWidth="1"/>
    <col min="6384" max="6384" width="3.7109375" style="1" customWidth="1"/>
    <col min="6385" max="6385" width="42.85546875" style="1" bestFit="1" customWidth="1"/>
    <col min="6386" max="6387" width="11.28515625" style="1" customWidth="1"/>
    <col min="6388" max="6388" width="12.5703125" style="1" customWidth="1"/>
    <col min="6389" max="6389" width="13.42578125" style="1" customWidth="1"/>
    <col min="6390" max="6390" width="31.28515625" style="1" bestFit="1" customWidth="1"/>
    <col min="6391" max="6392" width="11.85546875" style="1" customWidth="1"/>
    <col min="6393" max="6393" width="8.7109375" style="1" bestFit="1" customWidth="1"/>
    <col min="6394" max="6394" width="9.42578125" style="1" bestFit="1" customWidth="1"/>
    <col min="6395" max="6401" width="11.85546875" style="1" customWidth="1"/>
    <col min="6402" max="6402" width="5.7109375" style="1" customWidth="1"/>
    <col min="6403" max="6403" width="3.7109375" style="1" customWidth="1"/>
    <col min="6404" max="6633" width="9.140625" style="1"/>
    <col min="6634" max="6635" width="3.7109375" style="1" customWidth="1"/>
    <col min="6636" max="6639" width="12.5703125" style="1" customWidth="1"/>
    <col min="6640" max="6640" width="3.7109375" style="1" customWidth="1"/>
    <col min="6641" max="6641" width="42.85546875" style="1" bestFit="1" customWidth="1"/>
    <col min="6642" max="6643" width="11.28515625" style="1" customWidth="1"/>
    <col min="6644" max="6644" width="12.5703125" style="1" customWidth="1"/>
    <col min="6645" max="6645" width="13.42578125" style="1" customWidth="1"/>
    <col min="6646" max="6646" width="31.28515625" style="1" bestFit="1" customWidth="1"/>
    <col min="6647" max="6648" width="11.85546875" style="1" customWidth="1"/>
    <col min="6649" max="6649" width="8.7109375" style="1" bestFit="1" customWidth="1"/>
    <col min="6650" max="6650" width="9.42578125" style="1" bestFit="1" customWidth="1"/>
    <col min="6651" max="6657" width="11.85546875" style="1" customWidth="1"/>
    <col min="6658" max="6658" width="5.7109375" style="1" customWidth="1"/>
    <col min="6659" max="6659" width="3.7109375" style="1" customWidth="1"/>
    <col min="6660" max="6889" width="9.140625" style="1"/>
    <col min="6890" max="6891" width="3.7109375" style="1" customWidth="1"/>
    <col min="6892" max="6895" width="12.5703125" style="1" customWidth="1"/>
    <col min="6896" max="6896" width="3.7109375" style="1" customWidth="1"/>
    <col min="6897" max="6897" width="42.85546875" style="1" bestFit="1" customWidth="1"/>
    <col min="6898" max="6899" width="11.28515625" style="1" customWidth="1"/>
    <col min="6900" max="6900" width="12.5703125" style="1" customWidth="1"/>
    <col min="6901" max="6901" width="13.42578125" style="1" customWidth="1"/>
    <col min="6902" max="6902" width="31.28515625" style="1" bestFit="1" customWidth="1"/>
    <col min="6903" max="6904" width="11.85546875" style="1" customWidth="1"/>
    <col min="6905" max="6905" width="8.7109375" style="1" bestFit="1" customWidth="1"/>
    <col min="6906" max="6906" width="9.42578125" style="1" bestFit="1" customWidth="1"/>
    <col min="6907" max="6913" width="11.85546875" style="1" customWidth="1"/>
    <col min="6914" max="6914" width="5.7109375" style="1" customWidth="1"/>
    <col min="6915" max="6915" width="3.7109375" style="1" customWidth="1"/>
    <col min="6916" max="7145" width="9.140625" style="1"/>
    <col min="7146" max="7147" width="3.7109375" style="1" customWidth="1"/>
    <col min="7148" max="7151" width="12.5703125" style="1" customWidth="1"/>
    <col min="7152" max="7152" width="3.7109375" style="1" customWidth="1"/>
    <col min="7153" max="7153" width="42.85546875" style="1" bestFit="1" customWidth="1"/>
    <col min="7154" max="7155" width="11.28515625" style="1" customWidth="1"/>
    <col min="7156" max="7156" width="12.5703125" style="1" customWidth="1"/>
    <col min="7157" max="7157" width="13.42578125" style="1" customWidth="1"/>
    <col min="7158" max="7158" width="31.28515625" style="1" bestFit="1" customWidth="1"/>
    <col min="7159" max="7160" width="11.85546875" style="1" customWidth="1"/>
    <col min="7161" max="7161" width="8.7109375" style="1" bestFit="1" customWidth="1"/>
    <col min="7162" max="7162" width="9.42578125" style="1" bestFit="1" customWidth="1"/>
    <col min="7163" max="7169" width="11.85546875" style="1" customWidth="1"/>
    <col min="7170" max="7170" width="5.7109375" style="1" customWidth="1"/>
    <col min="7171" max="7171" width="3.7109375" style="1" customWidth="1"/>
    <col min="7172" max="7401" width="9.140625" style="1"/>
    <col min="7402" max="7403" width="3.7109375" style="1" customWidth="1"/>
    <col min="7404" max="7407" width="12.5703125" style="1" customWidth="1"/>
    <col min="7408" max="7408" width="3.7109375" style="1" customWidth="1"/>
    <col min="7409" max="7409" width="42.85546875" style="1" bestFit="1" customWidth="1"/>
    <col min="7410" max="7411" width="11.28515625" style="1" customWidth="1"/>
    <col min="7412" max="7412" width="12.5703125" style="1" customWidth="1"/>
    <col min="7413" max="7413" width="13.42578125" style="1" customWidth="1"/>
    <col min="7414" max="7414" width="31.28515625" style="1" bestFit="1" customWidth="1"/>
    <col min="7415" max="7416" width="11.85546875" style="1" customWidth="1"/>
    <col min="7417" max="7417" width="8.7109375" style="1" bestFit="1" customWidth="1"/>
    <col min="7418" max="7418" width="9.42578125" style="1" bestFit="1" customWidth="1"/>
    <col min="7419" max="7425" width="11.85546875" style="1" customWidth="1"/>
    <col min="7426" max="7426" width="5.7109375" style="1" customWidth="1"/>
    <col min="7427" max="7427" width="3.7109375" style="1" customWidth="1"/>
    <col min="7428" max="7657" width="9.140625" style="1"/>
    <col min="7658" max="7659" width="3.7109375" style="1" customWidth="1"/>
    <col min="7660" max="7663" width="12.5703125" style="1" customWidth="1"/>
    <col min="7664" max="7664" width="3.7109375" style="1" customWidth="1"/>
    <col min="7665" max="7665" width="42.85546875" style="1" bestFit="1" customWidth="1"/>
    <col min="7666" max="7667" width="11.28515625" style="1" customWidth="1"/>
    <col min="7668" max="7668" width="12.5703125" style="1" customWidth="1"/>
    <col min="7669" max="7669" width="13.42578125" style="1" customWidth="1"/>
    <col min="7670" max="7670" width="31.28515625" style="1" bestFit="1" customWidth="1"/>
    <col min="7671" max="7672" width="11.85546875" style="1" customWidth="1"/>
    <col min="7673" max="7673" width="8.7109375" style="1" bestFit="1" customWidth="1"/>
    <col min="7674" max="7674" width="9.42578125" style="1" bestFit="1" customWidth="1"/>
    <col min="7675" max="7681" width="11.85546875" style="1" customWidth="1"/>
    <col min="7682" max="7682" width="5.7109375" style="1" customWidth="1"/>
    <col min="7683" max="7683" width="3.7109375" style="1" customWidth="1"/>
    <col min="7684" max="7913" width="9.140625" style="1"/>
    <col min="7914" max="7915" width="3.7109375" style="1" customWidth="1"/>
    <col min="7916" max="7919" width="12.5703125" style="1" customWidth="1"/>
    <col min="7920" max="7920" width="3.7109375" style="1" customWidth="1"/>
    <col min="7921" max="7921" width="42.85546875" style="1" bestFit="1" customWidth="1"/>
    <col min="7922" max="7923" width="11.28515625" style="1" customWidth="1"/>
    <col min="7924" max="7924" width="12.5703125" style="1" customWidth="1"/>
    <col min="7925" max="7925" width="13.42578125" style="1" customWidth="1"/>
    <col min="7926" max="7926" width="31.28515625" style="1" bestFit="1" customWidth="1"/>
    <col min="7927" max="7928" width="11.85546875" style="1" customWidth="1"/>
    <col min="7929" max="7929" width="8.7109375" style="1" bestFit="1" customWidth="1"/>
    <col min="7930" max="7930" width="9.42578125" style="1" bestFit="1" customWidth="1"/>
    <col min="7931" max="7937" width="11.85546875" style="1" customWidth="1"/>
    <col min="7938" max="7938" width="5.7109375" style="1" customWidth="1"/>
    <col min="7939" max="7939" width="3.7109375" style="1" customWidth="1"/>
    <col min="7940" max="8169" width="9.140625" style="1"/>
    <col min="8170" max="8171" width="3.7109375" style="1" customWidth="1"/>
    <col min="8172" max="8175" width="12.5703125" style="1" customWidth="1"/>
    <col min="8176" max="8176" width="3.7109375" style="1" customWidth="1"/>
    <col min="8177" max="8177" width="42.85546875" style="1" bestFit="1" customWidth="1"/>
    <col min="8178" max="8179" width="11.28515625" style="1" customWidth="1"/>
    <col min="8180" max="8180" width="12.5703125" style="1" customWidth="1"/>
    <col min="8181" max="8181" width="13.42578125" style="1" customWidth="1"/>
    <col min="8182" max="8182" width="31.28515625" style="1" bestFit="1" customWidth="1"/>
    <col min="8183" max="8184" width="11.85546875" style="1" customWidth="1"/>
    <col min="8185" max="8185" width="8.7109375" style="1" bestFit="1" customWidth="1"/>
    <col min="8186" max="8186" width="9.42578125" style="1" bestFit="1" customWidth="1"/>
    <col min="8187" max="8193" width="11.85546875" style="1" customWidth="1"/>
    <col min="8194" max="8194" width="5.7109375" style="1" customWidth="1"/>
    <col min="8195" max="8195" width="3.7109375" style="1" customWidth="1"/>
    <col min="8196" max="8425" width="9.140625" style="1"/>
    <col min="8426" max="8427" width="3.7109375" style="1" customWidth="1"/>
    <col min="8428" max="8431" width="12.5703125" style="1" customWidth="1"/>
    <col min="8432" max="8432" width="3.7109375" style="1" customWidth="1"/>
    <col min="8433" max="8433" width="42.85546875" style="1" bestFit="1" customWidth="1"/>
    <col min="8434" max="8435" width="11.28515625" style="1" customWidth="1"/>
    <col min="8436" max="8436" width="12.5703125" style="1" customWidth="1"/>
    <col min="8437" max="8437" width="13.42578125" style="1" customWidth="1"/>
    <col min="8438" max="8438" width="31.28515625" style="1" bestFit="1" customWidth="1"/>
    <col min="8439" max="8440" width="11.85546875" style="1" customWidth="1"/>
    <col min="8441" max="8441" width="8.7109375" style="1" bestFit="1" customWidth="1"/>
    <col min="8442" max="8442" width="9.42578125" style="1" bestFit="1" customWidth="1"/>
    <col min="8443" max="8449" width="11.85546875" style="1" customWidth="1"/>
    <col min="8450" max="8450" width="5.7109375" style="1" customWidth="1"/>
    <col min="8451" max="8451" width="3.7109375" style="1" customWidth="1"/>
    <col min="8452" max="8681" width="9.140625" style="1"/>
    <col min="8682" max="8683" width="3.7109375" style="1" customWidth="1"/>
    <col min="8684" max="8687" width="12.5703125" style="1" customWidth="1"/>
    <col min="8688" max="8688" width="3.7109375" style="1" customWidth="1"/>
    <col min="8689" max="8689" width="42.85546875" style="1" bestFit="1" customWidth="1"/>
    <col min="8690" max="8691" width="11.28515625" style="1" customWidth="1"/>
    <col min="8692" max="8692" width="12.5703125" style="1" customWidth="1"/>
    <col min="8693" max="8693" width="13.42578125" style="1" customWidth="1"/>
    <col min="8694" max="8694" width="31.28515625" style="1" bestFit="1" customWidth="1"/>
    <col min="8695" max="8696" width="11.85546875" style="1" customWidth="1"/>
    <col min="8697" max="8697" width="8.7109375" style="1" bestFit="1" customWidth="1"/>
    <col min="8698" max="8698" width="9.42578125" style="1" bestFit="1" customWidth="1"/>
    <col min="8699" max="8705" width="11.85546875" style="1" customWidth="1"/>
    <col min="8706" max="8706" width="5.7109375" style="1" customWidth="1"/>
    <col min="8707" max="8707" width="3.7109375" style="1" customWidth="1"/>
    <col min="8708" max="8937" width="9.140625" style="1"/>
    <col min="8938" max="8939" width="3.7109375" style="1" customWidth="1"/>
    <col min="8940" max="8943" width="12.5703125" style="1" customWidth="1"/>
    <col min="8944" max="8944" width="3.7109375" style="1" customWidth="1"/>
    <col min="8945" max="8945" width="42.85546875" style="1" bestFit="1" customWidth="1"/>
    <col min="8946" max="8947" width="11.28515625" style="1" customWidth="1"/>
    <col min="8948" max="8948" width="12.5703125" style="1" customWidth="1"/>
    <col min="8949" max="8949" width="13.42578125" style="1" customWidth="1"/>
    <col min="8950" max="8950" width="31.28515625" style="1" bestFit="1" customWidth="1"/>
    <col min="8951" max="8952" width="11.85546875" style="1" customWidth="1"/>
    <col min="8953" max="8953" width="8.7109375" style="1" bestFit="1" customWidth="1"/>
    <col min="8954" max="8954" width="9.42578125" style="1" bestFit="1" customWidth="1"/>
    <col min="8955" max="8961" width="11.85546875" style="1" customWidth="1"/>
    <col min="8962" max="8962" width="5.7109375" style="1" customWidth="1"/>
    <col min="8963" max="8963" width="3.7109375" style="1" customWidth="1"/>
    <col min="8964" max="9193" width="9.140625" style="1"/>
    <col min="9194" max="9195" width="3.7109375" style="1" customWidth="1"/>
    <col min="9196" max="9199" width="12.5703125" style="1" customWidth="1"/>
    <col min="9200" max="9200" width="3.7109375" style="1" customWidth="1"/>
    <col min="9201" max="9201" width="42.85546875" style="1" bestFit="1" customWidth="1"/>
    <col min="9202" max="9203" width="11.28515625" style="1" customWidth="1"/>
    <col min="9204" max="9204" width="12.5703125" style="1" customWidth="1"/>
    <col min="9205" max="9205" width="13.42578125" style="1" customWidth="1"/>
    <col min="9206" max="9206" width="31.28515625" style="1" bestFit="1" customWidth="1"/>
    <col min="9207" max="9208" width="11.85546875" style="1" customWidth="1"/>
    <col min="9209" max="9209" width="8.7109375" style="1" bestFit="1" customWidth="1"/>
    <col min="9210" max="9210" width="9.42578125" style="1" bestFit="1" customWidth="1"/>
    <col min="9211" max="9217" width="11.85546875" style="1" customWidth="1"/>
    <col min="9218" max="9218" width="5.7109375" style="1" customWidth="1"/>
    <col min="9219" max="9219" width="3.7109375" style="1" customWidth="1"/>
    <col min="9220" max="9449" width="9.140625" style="1"/>
    <col min="9450" max="9451" width="3.7109375" style="1" customWidth="1"/>
    <col min="9452" max="9455" width="12.5703125" style="1" customWidth="1"/>
    <col min="9456" max="9456" width="3.7109375" style="1" customWidth="1"/>
    <col min="9457" max="9457" width="42.85546875" style="1" bestFit="1" customWidth="1"/>
    <col min="9458" max="9459" width="11.28515625" style="1" customWidth="1"/>
    <col min="9460" max="9460" width="12.5703125" style="1" customWidth="1"/>
    <col min="9461" max="9461" width="13.42578125" style="1" customWidth="1"/>
    <col min="9462" max="9462" width="31.28515625" style="1" bestFit="1" customWidth="1"/>
    <col min="9463" max="9464" width="11.85546875" style="1" customWidth="1"/>
    <col min="9465" max="9465" width="8.7109375" style="1" bestFit="1" customWidth="1"/>
    <col min="9466" max="9466" width="9.42578125" style="1" bestFit="1" customWidth="1"/>
    <col min="9467" max="9473" width="11.85546875" style="1" customWidth="1"/>
    <col min="9474" max="9474" width="5.7109375" style="1" customWidth="1"/>
    <col min="9475" max="9475" width="3.7109375" style="1" customWidth="1"/>
    <col min="9476" max="9705" width="9.140625" style="1"/>
    <col min="9706" max="9707" width="3.7109375" style="1" customWidth="1"/>
    <col min="9708" max="9711" width="12.5703125" style="1" customWidth="1"/>
    <col min="9712" max="9712" width="3.7109375" style="1" customWidth="1"/>
    <col min="9713" max="9713" width="42.85546875" style="1" bestFit="1" customWidth="1"/>
    <col min="9714" max="9715" width="11.28515625" style="1" customWidth="1"/>
    <col min="9716" max="9716" width="12.5703125" style="1" customWidth="1"/>
    <col min="9717" max="9717" width="13.42578125" style="1" customWidth="1"/>
    <col min="9718" max="9718" width="31.28515625" style="1" bestFit="1" customWidth="1"/>
    <col min="9719" max="9720" width="11.85546875" style="1" customWidth="1"/>
    <col min="9721" max="9721" width="8.7109375" style="1" bestFit="1" customWidth="1"/>
    <col min="9722" max="9722" width="9.42578125" style="1" bestFit="1" customWidth="1"/>
    <col min="9723" max="9729" width="11.85546875" style="1" customWidth="1"/>
    <col min="9730" max="9730" width="5.7109375" style="1" customWidth="1"/>
    <col min="9731" max="9731" width="3.7109375" style="1" customWidth="1"/>
    <col min="9732" max="9961" width="9.140625" style="1"/>
    <col min="9962" max="9963" width="3.7109375" style="1" customWidth="1"/>
    <col min="9964" max="9967" width="12.5703125" style="1" customWidth="1"/>
    <col min="9968" max="9968" width="3.7109375" style="1" customWidth="1"/>
    <col min="9969" max="9969" width="42.85546875" style="1" bestFit="1" customWidth="1"/>
    <col min="9970" max="9971" width="11.28515625" style="1" customWidth="1"/>
    <col min="9972" max="9972" width="12.5703125" style="1" customWidth="1"/>
    <col min="9973" max="9973" width="13.42578125" style="1" customWidth="1"/>
    <col min="9974" max="9974" width="31.28515625" style="1" bestFit="1" customWidth="1"/>
    <col min="9975" max="9976" width="11.85546875" style="1" customWidth="1"/>
    <col min="9977" max="9977" width="8.7109375" style="1" bestFit="1" customWidth="1"/>
    <col min="9978" max="9978" width="9.42578125" style="1" bestFit="1" customWidth="1"/>
    <col min="9979" max="9985" width="11.85546875" style="1" customWidth="1"/>
    <col min="9986" max="9986" width="5.7109375" style="1" customWidth="1"/>
    <col min="9987" max="9987" width="3.7109375" style="1" customWidth="1"/>
    <col min="9988" max="10217" width="9.140625" style="1"/>
    <col min="10218" max="10219" width="3.7109375" style="1" customWidth="1"/>
    <col min="10220" max="10223" width="12.5703125" style="1" customWidth="1"/>
    <col min="10224" max="10224" width="3.7109375" style="1" customWidth="1"/>
    <col min="10225" max="10225" width="42.85546875" style="1" bestFit="1" customWidth="1"/>
    <col min="10226" max="10227" width="11.28515625" style="1" customWidth="1"/>
    <col min="10228" max="10228" width="12.5703125" style="1" customWidth="1"/>
    <col min="10229" max="10229" width="13.42578125" style="1" customWidth="1"/>
    <col min="10230" max="10230" width="31.28515625" style="1" bestFit="1" customWidth="1"/>
    <col min="10231" max="10232" width="11.85546875" style="1" customWidth="1"/>
    <col min="10233" max="10233" width="8.7109375" style="1" bestFit="1" customWidth="1"/>
    <col min="10234" max="10234" width="9.42578125" style="1" bestFit="1" customWidth="1"/>
    <col min="10235" max="10241" width="11.85546875" style="1" customWidth="1"/>
    <col min="10242" max="10242" width="5.7109375" style="1" customWidth="1"/>
    <col min="10243" max="10243" width="3.7109375" style="1" customWidth="1"/>
    <col min="10244" max="10473" width="9.140625" style="1"/>
    <col min="10474" max="10475" width="3.7109375" style="1" customWidth="1"/>
    <col min="10476" max="10479" width="12.5703125" style="1" customWidth="1"/>
    <col min="10480" max="10480" width="3.7109375" style="1" customWidth="1"/>
    <col min="10481" max="10481" width="42.85546875" style="1" bestFit="1" customWidth="1"/>
    <col min="10482" max="10483" width="11.28515625" style="1" customWidth="1"/>
    <col min="10484" max="10484" width="12.5703125" style="1" customWidth="1"/>
    <col min="10485" max="10485" width="13.42578125" style="1" customWidth="1"/>
    <col min="10486" max="10486" width="31.28515625" style="1" bestFit="1" customWidth="1"/>
    <col min="10487" max="10488" width="11.85546875" style="1" customWidth="1"/>
    <col min="10489" max="10489" width="8.7109375" style="1" bestFit="1" customWidth="1"/>
    <col min="10490" max="10490" width="9.42578125" style="1" bestFit="1" customWidth="1"/>
    <col min="10491" max="10497" width="11.85546875" style="1" customWidth="1"/>
    <col min="10498" max="10498" width="5.7109375" style="1" customWidth="1"/>
    <col min="10499" max="10499" width="3.7109375" style="1" customWidth="1"/>
    <col min="10500" max="10729" width="9.140625" style="1"/>
    <col min="10730" max="10731" width="3.7109375" style="1" customWidth="1"/>
    <col min="10732" max="10735" width="12.5703125" style="1" customWidth="1"/>
    <col min="10736" max="10736" width="3.7109375" style="1" customWidth="1"/>
    <col min="10737" max="10737" width="42.85546875" style="1" bestFit="1" customWidth="1"/>
    <col min="10738" max="10739" width="11.28515625" style="1" customWidth="1"/>
    <col min="10740" max="10740" width="12.5703125" style="1" customWidth="1"/>
    <col min="10741" max="10741" width="13.42578125" style="1" customWidth="1"/>
    <col min="10742" max="10742" width="31.28515625" style="1" bestFit="1" customWidth="1"/>
    <col min="10743" max="10744" width="11.85546875" style="1" customWidth="1"/>
    <col min="10745" max="10745" width="8.7109375" style="1" bestFit="1" customWidth="1"/>
    <col min="10746" max="10746" width="9.42578125" style="1" bestFit="1" customWidth="1"/>
    <col min="10747" max="10753" width="11.85546875" style="1" customWidth="1"/>
    <col min="10754" max="10754" width="5.7109375" style="1" customWidth="1"/>
    <col min="10755" max="10755" width="3.7109375" style="1" customWidth="1"/>
    <col min="10756" max="10985" width="9.140625" style="1"/>
    <col min="10986" max="10987" width="3.7109375" style="1" customWidth="1"/>
    <col min="10988" max="10991" width="12.5703125" style="1" customWidth="1"/>
    <col min="10992" max="10992" width="3.7109375" style="1" customWidth="1"/>
    <col min="10993" max="10993" width="42.85546875" style="1" bestFit="1" customWidth="1"/>
    <col min="10994" max="10995" width="11.28515625" style="1" customWidth="1"/>
    <col min="10996" max="10996" width="12.5703125" style="1" customWidth="1"/>
    <col min="10997" max="10997" width="13.42578125" style="1" customWidth="1"/>
    <col min="10998" max="10998" width="31.28515625" style="1" bestFit="1" customWidth="1"/>
    <col min="10999" max="11000" width="11.85546875" style="1" customWidth="1"/>
    <col min="11001" max="11001" width="8.7109375" style="1" bestFit="1" customWidth="1"/>
    <col min="11002" max="11002" width="9.42578125" style="1" bestFit="1" customWidth="1"/>
    <col min="11003" max="11009" width="11.85546875" style="1" customWidth="1"/>
    <col min="11010" max="11010" width="5.7109375" style="1" customWidth="1"/>
    <col min="11011" max="11011" width="3.7109375" style="1" customWidth="1"/>
    <col min="11012" max="11241" width="9.140625" style="1"/>
    <col min="11242" max="11243" width="3.7109375" style="1" customWidth="1"/>
    <col min="11244" max="11247" width="12.5703125" style="1" customWidth="1"/>
    <col min="11248" max="11248" width="3.7109375" style="1" customWidth="1"/>
    <col min="11249" max="11249" width="42.85546875" style="1" bestFit="1" customWidth="1"/>
    <col min="11250" max="11251" width="11.28515625" style="1" customWidth="1"/>
    <col min="11252" max="11252" width="12.5703125" style="1" customWidth="1"/>
    <col min="11253" max="11253" width="13.42578125" style="1" customWidth="1"/>
    <col min="11254" max="11254" width="31.28515625" style="1" bestFit="1" customWidth="1"/>
    <col min="11255" max="11256" width="11.85546875" style="1" customWidth="1"/>
    <col min="11257" max="11257" width="8.7109375" style="1" bestFit="1" customWidth="1"/>
    <col min="11258" max="11258" width="9.42578125" style="1" bestFit="1" customWidth="1"/>
    <col min="11259" max="11265" width="11.85546875" style="1" customWidth="1"/>
    <col min="11266" max="11266" width="5.7109375" style="1" customWidth="1"/>
    <col min="11267" max="11267" width="3.7109375" style="1" customWidth="1"/>
    <col min="11268" max="11497" width="9.140625" style="1"/>
    <col min="11498" max="11499" width="3.7109375" style="1" customWidth="1"/>
    <col min="11500" max="11503" width="12.5703125" style="1" customWidth="1"/>
    <col min="11504" max="11504" width="3.7109375" style="1" customWidth="1"/>
    <col min="11505" max="11505" width="42.85546875" style="1" bestFit="1" customWidth="1"/>
    <col min="11506" max="11507" width="11.28515625" style="1" customWidth="1"/>
    <col min="11508" max="11508" width="12.5703125" style="1" customWidth="1"/>
    <col min="11509" max="11509" width="13.42578125" style="1" customWidth="1"/>
    <col min="11510" max="11510" width="31.28515625" style="1" bestFit="1" customWidth="1"/>
    <col min="11511" max="11512" width="11.85546875" style="1" customWidth="1"/>
    <col min="11513" max="11513" width="8.7109375" style="1" bestFit="1" customWidth="1"/>
    <col min="11514" max="11514" width="9.42578125" style="1" bestFit="1" customWidth="1"/>
    <col min="11515" max="11521" width="11.85546875" style="1" customWidth="1"/>
    <col min="11522" max="11522" width="5.7109375" style="1" customWidth="1"/>
    <col min="11523" max="11523" width="3.7109375" style="1" customWidth="1"/>
    <col min="11524" max="11753" width="9.140625" style="1"/>
    <col min="11754" max="11755" width="3.7109375" style="1" customWidth="1"/>
    <col min="11756" max="11759" width="12.5703125" style="1" customWidth="1"/>
    <col min="11760" max="11760" width="3.7109375" style="1" customWidth="1"/>
    <col min="11761" max="11761" width="42.85546875" style="1" bestFit="1" customWidth="1"/>
    <col min="11762" max="11763" width="11.28515625" style="1" customWidth="1"/>
    <col min="11764" max="11764" width="12.5703125" style="1" customWidth="1"/>
    <col min="11765" max="11765" width="13.42578125" style="1" customWidth="1"/>
    <col min="11766" max="11766" width="31.28515625" style="1" bestFit="1" customWidth="1"/>
    <col min="11767" max="11768" width="11.85546875" style="1" customWidth="1"/>
    <col min="11769" max="11769" width="8.7109375" style="1" bestFit="1" customWidth="1"/>
    <col min="11770" max="11770" width="9.42578125" style="1" bestFit="1" customWidth="1"/>
    <col min="11771" max="11777" width="11.85546875" style="1" customWidth="1"/>
    <col min="11778" max="11778" width="5.7109375" style="1" customWidth="1"/>
    <col min="11779" max="11779" width="3.7109375" style="1" customWidth="1"/>
    <col min="11780" max="12009" width="9.140625" style="1"/>
    <col min="12010" max="12011" width="3.7109375" style="1" customWidth="1"/>
    <col min="12012" max="12015" width="12.5703125" style="1" customWidth="1"/>
    <col min="12016" max="12016" width="3.7109375" style="1" customWidth="1"/>
    <col min="12017" max="12017" width="42.85546875" style="1" bestFit="1" customWidth="1"/>
    <col min="12018" max="12019" width="11.28515625" style="1" customWidth="1"/>
    <col min="12020" max="12020" width="12.5703125" style="1" customWidth="1"/>
    <col min="12021" max="12021" width="13.42578125" style="1" customWidth="1"/>
    <col min="12022" max="12022" width="31.28515625" style="1" bestFit="1" customWidth="1"/>
    <col min="12023" max="12024" width="11.85546875" style="1" customWidth="1"/>
    <col min="12025" max="12025" width="8.7109375" style="1" bestFit="1" customWidth="1"/>
    <col min="12026" max="12026" width="9.42578125" style="1" bestFit="1" customWidth="1"/>
    <col min="12027" max="12033" width="11.85546875" style="1" customWidth="1"/>
    <col min="12034" max="12034" width="5.7109375" style="1" customWidth="1"/>
    <col min="12035" max="12035" width="3.7109375" style="1" customWidth="1"/>
    <col min="12036" max="12265" width="9.140625" style="1"/>
    <col min="12266" max="12267" width="3.7109375" style="1" customWidth="1"/>
    <col min="12268" max="12271" width="12.5703125" style="1" customWidth="1"/>
    <col min="12272" max="12272" width="3.7109375" style="1" customWidth="1"/>
    <col min="12273" max="12273" width="42.85546875" style="1" bestFit="1" customWidth="1"/>
    <col min="12274" max="12275" width="11.28515625" style="1" customWidth="1"/>
    <col min="12276" max="12276" width="12.5703125" style="1" customWidth="1"/>
    <col min="12277" max="12277" width="13.42578125" style="1" customWidth="1"/>
    <col min="12278" max="12278" width="31.28515625" style="1" bestFit="1" customWidth="1"/>
    <col min="12279" max="12280" width="11.85546875" style="1" customWidth="1"/>
    <col min="12281" max="12281" width="8.7109375" style="1" bestFit="1" customWidth="1"/>
    <col min="12282" max="12282" width="9.42578125" style="1" bestFit="1" customWidth="1"/>
    <col min="12283" max="12289" width="11.85546875" style="1" customWidth="1"/>
    <col min="12290" max="12290" width="5.7109375" style="1" customWidth="1"/>
    <col min="12291" max="12291" width="3.7109375" style="1" customWidth="1"/>
    <col min="12292" max="12521" width="9.140625" style="1"/>
    <col min="12522" max="12523" width="3.7109375" style="1" customWidth="1"/>
    <col min="12524" max="12527" width="12.5703125" style="1" customWidth="1"/>
    <col min="12528" max="12528" width="3.7109375" style="1" customWidth="1"/>
    <col min="12529" max="12529" width="42.85546875" style="1" bestFit="1" customWidth="1"/>
    <col min="12530" max="12531" width="11.28515625" style="1" customWidth="1"/>
    <col min="12532" max="12532" width="12.5703125" style="1" customWidth="1"/>
    <col min="12533" max="12533" width="13.42578125" style="1" customWidth="1"/>
    <col min="12534" max="12534" width="31.28515625" style="1" bestFit="1" customWidth="1"/>
    <col min="12535" max="12536" width="11.85546875" style="1" customWidth="1"/>
    <col min="12537" max="12537" width="8.7109375" style="1" bestFit="1" customWidth="1"/>
    <col min="12538" max="12538" width="9.42578125" style="1" bestFit="1" customWidth="1"/>
    <col min="12539" max="12545" width="11.85546875" style="1" customWidth="1"/>
    <col min="12546" max="12546" width="5.7109375" style="1" customWidth="1"/>
    <col min="12547" max="12547" width="3.7109375" style="1" customWidth="1"/>
    <col min="12548" max="12777" width="9.140625" style="1"/>
    <col min="12778" max="12779" width="3.7109375" style="1" customWidth="1"/>
    <col min="12780" max="12783" width="12.5703125" style="1" customWidth="1"/>
    <col min="12784" max="12784" width="3.7109375" style="1" customWidth="1"/>
    <col min="12785" max="12785" width="42.85546875" style="1" bestFit="1" customWidth="1"/>
    <col min="12786" max="12787" width="11.28515625" style="1" customWidth="1"/>
    <col min="12788" max="12788" width="12.5703125" style="1" customWidth="1"/>
    <col min="12789" max="12789" width="13.42578125" style="1" customWidth="1"/>
    <col min="12790" max="12790" width="31.28515625" style="1" bestFit="1" customWidth="1"/>
    <col min="12791" max="12792" width="11.85546875" style="1" customWidth="1"/>
    <col min="12793" max="12793" width="8.7109375" style="1" bestFit="1" customWidth="1"/>
    <col min="12794" max="12794" width="9.42578125" style="1" bestFit="1" customWidth="1"/>
    <col min="12795" max="12801" width="11.85546875" style="1" customWidth="1"/>
    <col min="12802" max="12802" width="5.7109375" style="1" customWidth="1"/>
    <col min="12803" max="12803" width="3.7109375" style="1" customWidth="1"/>
    <col min="12804" max="13033" width="9.140625" style="1"/>
    <col min="13034" max="13035" width="3.7109375" style="1" customWidth="1"/>
    <col min="13036" max="13039" width="12.5703125" style="1" customWidth="1"/>
    <col min="13040" max="13040" width="3.7109375" style="1" customWidth="1"/>
    <col min="13041" max="13041" width="42.85546875" style="1" bestFit="1" customWidth="1"/>
    <col min="13042" max="13043" width="11.28515625" style="1" customWidth="1"/>
    <col min="13044" max="13044" width="12.5703125" style="1" customWidth="1"/>
    <col min="13045" max="13045" width="13.42578125" style="1" customWidth="1"/>
    <col min="13046" max="13046" width="31.28515625" style="1" bestFit="1" customWidth="1"/>
    <col min="13047" max="13048" width="11.85546875" style="1" customWidth="1"/>
    <col min="13049" max="13049" width="8.7109375" style="1" bestFit="1" customWidth="1"/>
    <col min="13050" max="13050" width="9.42578125" style="1" bestFit="1" customWidth="1"/>
    <col min="13051" max="13057" width="11.85546875" style="1" customWidth="1"/>
    <col min="13058" max="13058" width="5.7109375" style="1" customWidth="1"/>
    <col min="13059" max="13059" width="3.7109375" style="1" customWidth="1"/>
    <col min="13060" max="13289" width="9.140625" style="1"/>
    <col min="13290" max="13291" width="3.7109375" style="1" customWidth="1"/>
    <col min="13292" max="13295" width="12.5703125" style="1" customWidth="1"/>
    <col min="13296" max="13296" width="3.7109375" style="1" customWidth="1"/>
    <col min="13297" max="13297" width="42.85546875" style="1" bestFit="1" customWidth="1"/>
    <col min="13298" max="13299" width="11.28515625" style="1" customWidth="1"/>
    <col min="13300" max="13300" width="12.5703125" style="1" customWidth="1"/>
    <col min="13301" max="13301" width="13.42578125" style="1" customWidth="1"/>
    <col min="13302" max="13302" width="31.28515625" style="1" bestFit="1" customWidth="1"/>
    <col min="13303" max="13304" width="11.85546875" style="1" customWidth="1"/>
    <col min="13305" max="13305" width="8.7109375" style="1" bestFit="1" customWidth="1"/>
    <col min="13306" max="13306" width="9.42578125" style="1" bestFit="1" customWidth="1"/>
    <col min="13307" max="13313" width="11.85546875" style="1" customWidth="1"/>
    <col min="13314" max="13314" width="5.7109375" style="1" customWidth="1"/>
    <col min="13315" max="13315" width="3.7109375" style="1" customWidth="1"/>
    <col min="13316" max="13545" width="9.140625" style="1"/>
    <col min="13546" max="13547" width="3.7109375" style="1" customWidth="1"/>
    <col min="13548" max="13551" width="12.5703125" style="1" customWidth="1"/>
    <col min="13552" max="13552" width="3.7109375" style="1" customWidth="1"/>
    <col min="13553" max="13553" width="42.85546875" style="1" bestFit="1" customWidth="1"/>
    <col min="13554" max="13555" width="11.28515625" style="1" customWidth="1"/>
    <col min="13556" max="13556" width="12.5703125" style="1" customWidth="1"/>
    <col min="13557" max="13557" width="13.42578125" style="1" customWidth="1"/>
    <col min="13558" max="13558" width="31.28515625" style="1" bestFit="1" customWidth="1"/>
    <col min="13559" max="13560" width="11.85546875" style="1" customWidth="1"/>
    <col min="13561" max="13561" width="8.7109375" style="1" bestFit="1" customWidth="1"/>
    <col min="13562" max="13562" width="9.42578125" style="1" bestFit="1" customWidth="1"/>
    <col min="13563" max="13569" width="11.85546875" style="1" customWidth="1"/>
    <col min="13570" max="13570" width="5.7109375" style="1" customWidth="1"/>
    <col min="13571" max="13571" width="3.7109375" style="1" customWidth="1"/>
    <col min="13572" max="13801" width="9.140625" style="1"/>
    <col min="13802" max="13803" width="3.7109375" style="1" customWidth="1"/>
    <col min="13804" max="13807" width="12.5703125" style="1" customWidth="1"/>
    <col min="13808" max="13808" width="3.7109375" style="1" customWidth="1"/>
    <col min="13809" max="13809" width="42.85546875" style="1" bestFit="1" customWidth="1"/>
    <col min="13810" max="13811" width="11.28515625" style="1" customWidth="1"/>
    <col min="13812" max="13812" width="12.5703125" style="1" customWidth="1"/>
    <col min="13813" max="13813" width="13.42578125" style="1" customWidth="1"/>
    <col min="13814" max="13814" width="31.28515625" style="1" bestFit="1" customWidth="1"/>
    <col min="13815" max="13816" width="11.85546875" style="1" customWidth="1"/>
    <col min="13817" max="13817" width="8.7109375" style="1" bestFit="1" customWidth="1"/>
    <col min="13818" max="13818" width="9.42578125" style="1" bestFit="1" customWidth="1"/>
    <col min="13819" max="13825" width="11.85546875" style="1" customWidth="1"/>
    <col min="13826" max="13826" width="5.7109375" style="1" customWidth="1"/>
    <col min="13827" max="13827" width="3.7109375" style="1" customWidth="1"/>
    <col min="13828" max="14057" width="9.140625" style="1"/>
    <col min="14058" max="14059" width="3.7109375" style="1" customWidth="1"/>
    <col min="14060" max="14063" width="12.5703125" style="1" customWidth="1"/>
    <col min="14064" max="14064" width="3.7109375" style="1" customWidth="1"/>
    <col min="14065" max="14065" width="42.85546875" style="1" bestFit="1" customWidth="1"/>
    <col min="14066" max="14067" width="11.28515625" style="1" customWidth="1"/>
    <col min="14068" max="14068" width="12.5703125" style="1" customWidth="1"/>
    <col min="14069" max="14069" width="13.42578125" style="1" customWidth="1"/>
    <col min="14070" max="14070" width="31.28515625" style="1" bestFit="1" customWidth="1"/>
    <col min="14071" max="14072" width="11.85546875" style="1" customWidth="1"/>
    <col min="14073" max="14073" width="8.7109375" style="1" bestFit="1" customWidth="1"/>
    <col min="14074" max="14074" width="9.42578125" style="1" bestFit="1" customWidth="1"/>
    <col min="14075" max="14081" width="11.85546875" style="1" customWidth="1"/>
    <col min="14082" max="14082" width="5.7109375" style="1" customWidth="1"/>
    <col min="14083" max="14083" width="3.7109375" style="1" customWidth="1"/>
    <col min="14084" max="14313" width="9.140625" style="1"/>
    <col min="14314" max="14315" width="3.7109375" style="1" customWidth="1"/>
    <col min="14316" max="14319" width="12.5703125" style="1" customWidth="1"/>
    <col min="14320" max="14320" width="3.7109375" style="1" customWidth="1"/>
    <col min="14321" max="14321" width="42.85546875" style="1" bestFit="1" customWidth="1"/>
    <col min="14322" max="14323" width="11.28515625" style="1" customWidth="1"/>
    <col min="14324" max="14324" width="12.5703125" style="1" customWidth="1"/>
    <col min="14325" max="14325" width="13.42578125" style="1" customWidth="1"/>
    <col min="14326" max="14326" width="31.28515625" style="1" bestFit="1" customWidth="1"/>
    <col min="14327" max="14328" width="11.85546875" style="1" customWidth="1"/>
    <col min="14329" max="14329" width="8.7109375" style="1" bestFit="1" customWidth="1"/>
    <col min="14330" max="14330" width="9.42578125" style="1" bestFit="1" customWidth="1"/>
    <col min="14331" max="14337" width="11.85546875" style="1" customWidth="1"/>
    <col min="14338" max="14338" width="5.7109375" style="1" customWidth="1"/>
    <col min="14339" max="14339" width="3.7109375" style="1" customWidth="1"/>
    <col min="14340" max="14569" width="9.140625" style="1"/>
    <col min="14570" max="14571" width="3.7109375" style="1" customWidth="1"/>
    <col min="14572" max="14575" width="12.5703125" style="1" customWidth="1"/>
    <col min="14576" max="14576" width="3.7109375" style="1" customWidth="1"/>
    <col min="14577" max="14577" width="42.85546875" style="1" bestFit="1" customWidth="1"/>
    <col min="14578" max="14579" width="11.28515625" style="1" customWidth="1"/>
    <col min="14580" max="14580" width="12.5703125" style="1" customWidth="1"/>
    <col min="14581" max="14581" width="13.42578125" style="1" customWidth="1"/>
    <col min="14582" max="14582" width="31.28515625" style="1" bestFit="1" customWidth="1"/>
    <col min="14583" max="14584" width="11.85546875" style="1" customWidth="1"/>
    <col min="14585" max="14585" width="8.7109375" style="1" bestFit="1" customWidth="1"/>
    <col min="14586" max="14586" width="9.42578125" style="1" bestFit="1" customWidth="1"/>
    <col min="14587" max="14593" width="11.85546875" style="1" customWidth="1"/>
    <col min="14594" max="14594" width="5.7109375" style="1" customWidth="1"/>
    <col min="14595" max="14595" width="3.7109375" style="1" customWidth="1"/>
    <col min="14596" max="14825" width="9.140625" style="1"/>
    <col min="14826" max="14827" width="3.7109375" style="1" customWidth="1"/>
    <col min="14828" max="14831" width="12.5703125" style="1" customWidth="1"/>
    <col min="14832" max="14832" width="3.7109375" style="1" customWidth="1"/>
    <col min="14833" max="14833" width="42.85546875" style="1" bestFit="1" customWidth="1"/>
    <col min="14834" max="14835" width="11.28515625" style="1" customWidth="1"/>
    <col min="14836" max="14836" width="12.5703125" style="1" customWidth="1"/>
    <col min="14837" max="14837" width="13.42578125" style="1" customWidth="1"/>
    <col min="14838" max="14838" width="31.28515625" style="1" bestFit="1" customWidth="1"/>
    <col min="14839" max="14840" width="11.85546875" style="1" customWidth="1"/>
    <col min="14841" max="14841" width="8.7109375" style="1" bestFit="1" customWidth="1"/>
    <col min="14842" max="14842" width="9.42578125" style="1" bestFit="1" customWidth="1"/>
    <col min="14843" max="14849" width="11.85546875" style="1" customWidth="1"/>
    <col min="14850" max="14850" width="5.7109375" style="1" customWidth="1"/>
    <col min="14851" max="14851" width="3.7109375" style="1" customWidth="1"/>
    <col min="14852" max="15081" width="9.140625" style="1"/>
    <col min="15082" max="15083" width="3.7109375" style="1" customWidth="1"/>
    <col min="15084" max="15087" width="12.5703125" style="1" customWidth="1"/>
    <col min="15088" max="15088" width="3.7109375" style="1" customWidth="1"/>
    <col min="15089" max="15089" width="42.85546875" style="1" bestFit="1" customWidth="1"/>
    <col min="15090" max="15091" width="11.28515625" style="1" customWidth="1"/>
    <col min="15092" max="15092" width="12.5703125" style="1" customWidth="1"/>
    <col min="15093" max="15093" width="13.42578125" style="1" customWidth="1"/>
    <col min="15094" max="15094" width="31.28515625" style="1" bestFit="1" customWidth="1"/>
    <col min="15095" max="15096" width="11.85546875" style="1" customWidth="1"/>
    <col min="15097" max="15097" width="8.7109375" style="1" bestFit="1" customWidth="1"/>
    <col min="15098" max="15098" width="9.42578125" style="1" bestFit="1" customWidth="1"/>
    <col min="15099" max="15105" width="11.85546875" style="1" customWidth="1"/>
    <col min="15106" max="15106" width="5.7109375" style="1" customWidth="1"/>
    <col min="15107" max="15107" width="3.7109375" style="1" customWidth="1"/>
    <col min="15108" max="15337" width="9.140625" style="1"/>
    <col min="15338" max="15339" width="3.7109375" style="1" customWidth="1"/>
    <col min="15340" max="15343" width="12.5703125" style="1" customWidth="1"/>
    <col min="15344" max="15344" width="3.7109375" style="1" customWidth="1"/>
    <col min="15345" max="15345" width="42.85546875" style="1" bestFit="1" customWidth="1"/>
    <col min="15346" max="15347" width="11.28515625" style="1" customWidth="1"/>
    <col min="15348" max="15348" width="12.5703125" style="1" customWidth="1"/>
    <col min="15349" max="15349" width="13.42578125" style="1" customWidth="1"/>
    <col min="15350" max="15350" width="31.28515625" style="1" bestFit="1" customWidth="1"/>
    <col min="15351" max="15352" width="11.85546875" style="1" customWidth="1"/>
    <col min="15353" max="15353" width="8.7109375" style="1" bestFit="1" customWidth="1"/>
    <col min="15354" max="15354" width="9.42578125" style="1" bestFit="1" customWidth="1"/>
    <col min="15355" max="15361" width="11.85546875" style="1" customWidth="1"/>
    <col min="15362" max="15362" width="5.7109375" style="1" customWidth="1"/>
    <col min="15363" max="15363" width="3.7109375" style="1" customWidth="1"/>
    <col min="15364" max="15593" width="9.140625" style="1"/>
    <col min="15594" max="15595" width="3.7109375" style="1" customWidth="1"/>
    <col min="15596" max="15599" width="12.5703125" style="1" customWidth="1"/>
    <col min="15600" max="15600" width="3.7109375" style="1" customWidth="1"/>
    <col min="15601" max="15601" width="42.85546875" style="1" bestFit="1" customWidth="1"/>
    <col min="15602" max="15603" width="11.28515625" style="1" customWidth="1"/>
    <col min="15604" max="15604" width="12.5703125" style="1" customWidth="1"/>
    <col min="15605" max="15605" width="13.42578125" style="1" customWidth="1"/>
    <col min="15606" max="15606" width="31.28515625" style="1" bestFit="1" customWidth="1"/>
    <col min="15607" max="15608" width="11.85546875" style="1" customWidth="1"/>
    <col min="15609" max="15609" width="8.7109375" style="1" bestFit="1" customWidth="1"/>
    <col min="15610" max="15610" width="9.42578125" style="1" bestFit="1" customWidth="1"/>
    <col min="15611" max="15617" width="11.85546875" style="1" customWidth="1"/>
    <col min="15618" max="15618" width="5.7109375" style="1" customWidth="1"/>
    <col min="15619" max="15619" width="3.7109375" style="1" customWidth="1"/>
    <col min="15620" max="15849" width="9.140625" style="1"/>
    <col min="15850" max="15851" width="3.7109375" style="1" customWidth="1"/>
    <col min="15852" max="15855" width="12.5703125" style="1" customWidth="1"/>
    <col min="15856" max="15856" width="3.7109375" style="1" customWidth="1"/>
    <col min="15857" max="15857" width="42.85546875" style="1" bestFit="1" customWidth="1"/>
    <col min="15858" max="15859" width="11.28515625" style="1" customWidth="1"/>
    <col min="15860" max="15860" width="12.5703125" style="1" customWidth="1"/>
    <col min="15861" max="15861" width="13.42578125" style="1" customWidth="1"/>
    <col min="15862" max="15862" width="31.28515625" style="1" bestFit="1" customWidth="1"/>
    <col min="15863" max="15864" width="11.85546875" style="1" customWidth="1"/>
    <col min="15865" max="15865" width="8.7109375" style="1" bestFit="1" customWidth="1"/>
    <col min="15866" max="15866" width="9.42578125" style="1" bestFit="1" customWidth="1"/>
    <col min="15867" max="15873" width="11.85546875" style="1" customWidth="1"/>
    <col min="15874" max="15874" width="5.7109375" style="1" customWidth="1"/>
    <col min="15875" max="15875" width="3.7109375" style="1" customWidth="1"/>
    <col min="15876" max="16105" width="9.140625" style="1"/>
    <col min="16106" max="16107" width="3.7109375" style="1" customWidth="1"/>
    <col min="16108" max="16111" width="12.5703125" style="1" customWidth="1"/>
    <col min="16112" max="16112" width="3.7109375" style="1" customWidth="1"/>
    <col min="16113" max="16113" width="42.85546875" style="1" bestFit="1" customWidth="1"/>
    <col min="16114" max="16115" width="11.28515625" style="1" customWidth="1"/>
    <col min="16116" max="16116" width="12.5703125" style="1" customWidth="1"/>
    <col min="16117" max="16117" width="13.42578125" style="1" customWidth="1"/>
    <col min="16118" max="16118" width="31.28515625" style="1" bestFit="1" customWidth="1"/>
    <col min="16119" max="16120" width="11.85546875" style="1" customWidth="1"/>
    <col min="16121" max="16121" width="8.7109375" style="1" bestFit="1" customWidth="1"/>
    <col min="16122" max="16122" width="9.42578125" style="1" bestFit="1" customWidth="1"/>
    <col min="16123" max="16129" width="11.85546875" style="1" customWidth="1"/>
    <col min="16130" max="16130" width="5.7109375" style="1" customWidth="1"/>
    <col min="16131" max="16131" width="3.7109375" style="1" customWidth="1"/>
    <col min="16132" max="16384" width="9.140625" style="1"/>
  </cols>
  <sheetData>
    <row r="1" spans="3:20">
      <c r="L1" s="1"/>
      <c r="M1" s="1"/>
      <c r="N1" s="1"/>
      <c r="O1" s="1"/>
    </row>
    <row r="2" spans="3:20">
      <c r="L2" s="1"/>
      <c r="M2" s="1"/>
      <c r="N2" s="1"/>
      <c r="O2" s="1"/>
    </row>
    <row r="3" spans="3:20" ht="21.4" customHeight="1">
      <c r="C3" s="2"/>
      <c r="F3" s="3"/>
      <c r="G3" s="4"/>
      <c r="H3" s="5"/>
      <c r="K3" s="6" t="s">
        <v>558</v>
      </c>
      <c r="N3" s="1"/>
      <c r="O3" s="1"/>
    </row>
    <row r="4" spans="3:20" ht="21.4" customHeight="1">
      <c r="C4" s="7"/>
      <c r="D4" s="8"/>
      <c r="G4" s="5"/>
      <c r="K4" s="6" t="s">
        <v>559</v>
      </c>
      <c r="N4" s="1"/>
      <c r="O4" s="1"/>
    </row>
    <row r="5" spans="3:20" ht="19.5">
      <c r="C5" s="9"/>
      <c r="F5" s="70"/>
      <c r="G5" s="70"/>
      <c r="H5" s="70"/>
      <c r="I5" s="70"/>
      <c r="J5" s="70"/>
      <c r="K5" s="45" t="s">
        <v>0</v>
      </c>
      <c r="N5" s="1"/>
      <c r="O5" s="1"/>
    </row>
    <row r="6" spans="3:20" ht="15.75">
      <c r="C6" s="1263" t="s">
        <v>358</v>
      </c>
      <c r="D6" s="1263"/>
      <c r="L6" s="1"/>
      <c r="N6" s="1"/>
      <c r="O6" s="1"/>
    </row>
    <row r="7" spans="3:20" ht="15.75" thickBot="1">
      <c r="C7" s="10" t="s">
        <v>2</v>
      </c>
      <c r="D7" s="12" t="s">
        <v>357</v>
      </c>
      <c r="F7" s="679" t="s">
        <v>1</v>
      </c>
      <c r="G7" s="39"/>
      <c r="H7"/>
      <c r="I7" s="71" t="s">
        <v>356</v>
      </c>
      <c r="J7"/>
      <c r="K7"/>
      <c r="N7" s="1"/>
      <c r="O7" s="1"/>
    </row>
    <row r="8" spans="3:20" ht="15.75" thickBot="1">
      <c r="C8" s="206">
        <v>13.375</v>
      </c>
      <c r="D8" s="207">
        <v>109.05</v>
      </c>
      <c r="E8" s="17"/>
      <c r="F8" s="13" t="s">
        <v>5</v>
      </c>
      <c r="G8" s="14">
        <v>100</v>
      </c>
      <c r="H8"/>
      <c r="I8" s="678" t="s">
        <v>400</v>
      </c>
      <c r="J8" s="677"/>
      <c r="K8" s="677"/>
      <c r="L8" s="677"/>
      <c r="M8" s="676"/>
      <c r="R8" s="1269" t="s">
        <v>406</v>
      </c>
      <c r="S8" s="1270"/>
      <c r="T8" s="1271"/>
    </row>
    <row r="9" spans="3:20" ht="15.75" thickBot="1">
      <c r="C9" s="206">
        <v>13.25</v>
      </c>
      <c r="D9" s="207">
        <v>108.925</v>
      </c>
      <c r="E9" s="21"/>
      <c r="F9" s="18" t="s">
        <v>7</v>
      </c>
      <c r="G9" s="675">
        <v>0</v>
      </c>
      <c r="H9"/>
      <c r="I9" s="143" t="s">
        <v>401</v>
      </c>
      <c r="J9"/>
      <c r="K9"/>
      <c r="M9" s="674"/>
    </row>
    <row r="10" spans="3:20" ht="15.75" thickBot="1">
      <c r="C10" s="206">
        <v>13.125</v>
      </c>
      <c r="D10" s="207">
        <v>108.8</v>
      </c>
      <c r="E10" s="21"/>
      <c r="F10" s="18" t="s">
        <v>9</v>
      </c>
      <c r="G10" s="829">
        <v>-0.375</v>
      </c>
      <c r="H10"/>
      <c r="I10" s="143" t="s">
        <v>355</v>
      </c>
      <c r="J10"/>
      <c r="K10"/>
      <c r="M10" s="674"/>
      <c r="O10" s="1"/>
      <c r="R10" s="591" t="s">
        <v>227</v>
      </c>
      <c r="S10" s="592" t="s">
        <v>228</v>
      </c>
      <c r="T10" s="592" t="s">
        <v>229</v>
      </c>
    </row>
    <row r="11" spans="3:20">
      <c r="C11" s="206">
        <v>13</v>
      </c>
      <c r="D11" s="207">
        <v>108.675</v>
      </c>
      <c r="E11" s="21"/>
      <c r="F11" s="832"/>
      <c r="G11" s="833"/>
      <c r="H11"/>
      <c r="I11" s="673" t="s">
        <v>354</v>
      </c>
      <c r="J11" s="672"/>
      <c r="K11" s="672"/>
      <c r="L11" s="672"/>
      <c r="M11" s="671"/>
      <c r="O11" s="1"/>
    </row>
    <row r="12" spans="3:20" ht="15.75" thickBot="1">
      <c r="C12" s="206">
        <v>12.875</v>
      </c>
      <c r="D12" s="207">
        <v>108.55</v>
      </c>
      <c r="E12" s="21"/>
      <c r="F12" s="830" t="s">
        <v>353</v>
      </c>
      <c r="G12" s="831"/>
      <c r="H12"/>
      <c r="I12" s="1265" t="s">
        <v>528</v>
      </c>
      <c r="J12" s="1268"/>
      <c r="K12" s="1268"/>
      <c r="L12" s="1268"/>
      <c r="M12" s="1268"/>
      <c r="O12" s="1"/>
    </row>
    <row r="13" spans="3:20">
      <c r="C13" s="206">
        <v>12.75</v>
      </c>
      <c r="D13" s="207">
        <v>108.425</v>
      </c>
      <c r="E13" s="21"/>
      <c r="F13" s="50" t="s">
        <v>96</v>
      </c>
      <c r="G13" s="59">
        <v>-0.25</v>
      </c>
      <c r="H13"/>
      <c r="I13" s="1034" t="s">
        <v>529</v>
      </c>
      <c r="J13" s="1035"/>
      <c r="K13" s="1035"/>
      <c r="L13" s="1035"/>
      <c r="M13" s="1036"/>
      <c r="O13" s="1"/>
      <c r="R13" s="763" t="s">
        <v>231</v>
      </c>
      <c r="S13" s="579">
        <v>9.5</v>
      </c>
      <c r="T13" s="815">
        <f>VLOOKUP(S13,$C$8:$D$48,2,FALSE)</f>
        <v>101.675</v>
      </c>
    </row>
    <row r="14" spans="3:20">
      <c r="C14" s="206">
        <v>12.625</v>
      </c>
      <c r="D14" s="207">
        <v>108.3</v>
      </c>
      <c r="E14" s="21"/>
      <c r="F14" s="50" t="s">
        <v>97</v>
      </c>
      <c r="G14" s="59">
        <v>-0.32500000000000001</v>
      </c>
      <c r="H14"/>
      <c r="I14" s="1037" t="s">
        <v>561</v>
      </c>
      <c r="J14"/>
      <c r="K14"/>
      <c r="M14" s="674"/>
      <c r="O14" s="1"/>
      <c r="R14" s="765" t="s">
        <v>412</v>
      </c>
      <c r="S14" s="580" t="s">
        <v>18</v>
      </c>
      <c r="T14" s="585"/>
    </row>
    <row r="15" spans="3:20" ht="15" customHeight="1">
      <c r="C15" s="206">
        <v>12.5</v>
      </c>
      <c r="D15" s="207">
        <v>108.175</v>
      </c>
      <c r="E15" s="21"/>
      <c r="F15" s="50" t="s">
        <v>98</v>
      </c>
      <c r="G15" s="59">
        <v>-0.55000000000000004</v>
      </c>
      <c r="H15"/>
      <c r="I15" s="1037" t="s">
        <v>562</v>
      </c>
      <c r="J15"/>
      <c r="K15"/>
      <c r="M15" s="674"/>
      <c r="R15" s="765" t="s">
        <v>232</v>
      </c>
      <c r="S15" s="580" t="s">
        <v>341</v>
      </c>
      <c r="T15" s="585"/>
    </row>
    <row r="16" spans="3:20" ht="15" customHeight="1">
      <c r="C16" s="206">
        <v>12.375</v>
      </c>
      <c r="D16" s="207">
        <v>107.925</v>
      </c>
      <c r="E16" s="21"/>
      <c r="F16" s="50" t="s">
        <v>99</v>
      </c>
      <c r="G16" s="59">
        <v>-0.65</v>
      </c>
      <c r="I16" s="1038" t="s">
        <v>530</v>
      </c>
      <c r="J16"/>
      <c r="K16"/>
      <c r="M16" s="674"/>
      <c r="R16" s="765" t="s">
        <v>230</v>
      </c>
      <c r="S16" s="580" t="s">
        <v>333</v>
      </c>
      <c r="T16" s="585">
        <f>IF(S16="Choose a Selection",0,(INDEX($H$21:$N$66,MATCH(S16,$G$21:$G$66,0),MATCH($S$14,$H$20:$N$20,0),1)))</f>
        <v>-0.125</v>
      </c>
    </row>
    <row r="17" spans="3:20" ht="15" customHeight="1">
      <c r="C17" s="206">
        <v>12.25</v>
      </c>
      <c r="D17" s="207">
        <v>107.675</v>
      </c>
      <c r="E17" s="21"/>
      <c r="F17" s="668" t="s">
        <v>352</v>
      </c>
      <c r="G17" s="52"/>
      <c r="I17" s="1037" t="s">
        <v>563</v>
      </c>
      <c r="J17"/>
      <c r="K17"/>
      <c r="M17" s="674"/>
      <c r="R17" s="765" t="s">
        <v>3</v>
      </c>
      <c r="S17" s="580" t="s">
        <v>3</v>
      </c>
      <c r="T17" s="585">
        <f>IF(S17="Full Doc",INDEX($H$21:$N$28,MATCH(S15,G21:G28,0),MATCH(S14,$H$20:$N$20,0),1),0)</f>
        <v>-5</v>
      </c>
    </row>
    <row r="18" spans="3:20" ht="15" customHeight="1">
      <c r="C18" s="206">
        <v>12.125</v>
      </c>
      <c r="D18" s="207">
        <v>107.425</v>
      </c>
      <c r="E18" s="21"/>
      <c r="I18" s="1039" t="s">
        <v>562</v>
      </c>
      <c r="J18" s="672"/>
      <c r="K18" s="672"/>
      <c r="L18" s="672"/>
      <c r="M18" s="671"/>
      <c r="R18" s="765" t="s">
        <v>349</v>
      </c>
      <c r="S18" s="580" t="s">
        <v>221</v>
      </c>
      <c r="T18" s="585">
        <f>IF(S18="Choose a Selection",0,(INDEX($H$29:$N$36,MATCH($S$15,G29:G36,0),MATCH($S$14,$H$20:$N$20,0),1)))</f>
        <v>0</v>
      </c>
    </row>
    <row r="19" spans="3:20" ht="15" customHeight="1">
      <c r="C19" s="206">
        <v>12</v>
      </c>
      <c r="D19" s="207">
        <v>107.175</v>
      </c>
      <c r="E19" s="21"/>
      <c r="F19" s="1298" t="s">
        <v>266</v>
      </c>
      <c r="G19" s="1299"/>
      <c r="H19" s="1301" t="s">
        <v>351</v>
      </c>
      <c r="I19" s="1301"/>
      <c r="J19" s="1301"/>
      <c r="K19" s="1301"/>
      <c r="L19" s="1301"/>
      <c r="M19" s="1301"/>
      <c r="N19" s="1302"/>
      <c r="O19" s="3"/>
      <c r="P19" s="3"/>
      <c r="R19" s="765" t="s">
        <v>340</v>
      </c>
      <c r="S19" s="580" t="s">
        <v>221</v>
      </c>
      <c r="T19" s="585">
        <f>IF(S19="Choose a Selection",0,(INDEX($H$37:$N$39,MATCH(S19,G37:G39,0),MATCH($S$14,$H$20:$N$20,0),1)))</f>
        <v>0</v>
      </c>
    </row>
    <row r="20" spans="3:20" ht="15" customHeight="1">
      <c r="C20" s="206">
        <v>11.875</v>
      </c>
      <c r="D20" s="207">
        <v>106.925</v>
      </c>
      <c r="E20" s="21"/>
      <c r="F20" s="157"/>
      <c r="G20" s="158"/>
      <c r="H20" s="158" t="s">
        <v>14</v>
      </c>
      <c r="I20" s="158" t="s">
        <v>15</v>
      </c>
      <c r="J20" s="158" t="s">
        <v>16</v>
      </c>
      <c r="K20" s="158" t="s">
        <v>17</v>
      </c>
      <c r="L20" s="158" t="s">
        <v>18</v>
      </c>
      <c r="M20" s="158" t="s">
        <v>19</v>
      </c>
      <c r="N20" s="42" t="s">
        <v>20</v>
      </c>
      <c r="O20" s="28"/>
      <c r="R20" s="765" t="s">
        <v>332</v>
      </c>
      <c r="S20" s="580" t="s">
        <v>221</v>
      </c>
      <c r="T20" s="585">
        <f>IF(S20="Choose a Selection",0,(INDEX($H$21:$N$67,MATCH(S20,$G$21:$G$67,0),MATCH($S$14,$H$20:$N$20,0),1)))</f>
        <v>0</v>
      </c>
    </row>
    <row r="21" spans="3:20" ht="15" customHeight="1">
      <c r="C21" s="206">
        <v>11.75</v>
      </c>
      <c r="D21" s="207">
        <v>106.675</v>
      </c>
      <c r="E21" s="21"/>
      <c r="F21" s="666" t="s">
        <v>3</v>
      </c>
      <c r="G21" s="661" t="s">
        <v>348</v>
      </c>
      <c r="H21" s="642">
        <v>0.5</v>
      </c>
      <c r="I21" s="632">
        <v>0.5</v>
      </c>
      <c r="J21" s="660">
        <v>0.375</v>
      </c>
      <c r="K21" s="660">
        <v>0.125</v>
      </c>
      <c r="L21" s="660">
        <v>-0.125</v>
      </c>
      <c r="M21" s="660">
        <v>-0.625</v>
      </c>
      <c r="N21" s="659">
        <v>-1.625</v>
      </c>
      <c r="O21" s="28"/>
      <c r="R21" s="765" t="s">
        <v>48</v>
      </c>
      <c r="S21" s="580" t="s">
        <v>221</v>
      </c>
      <c r="T21" s="585">
        <f t="shared" ref="T21:T24" si="0">IF(S21="Choose a Selection",0,(INDEX($H$21:$N$67,MATCH(S21,$G$21:$G$67,0),MATCH($S$14,$H$20:$N$20,0),1)))</f>
        <v>0</v>
      </c>
    </row>
    <row r="22" spans="3:20" ht="15" customHeight="1">
      <c r="C22" s="206">
        <v>11.625</v>
      </c>
      <c r="D22" s="207">
        <v>106.425</v>
      </c>
      <c r="E22" s="21"/>
      <c r="F22" s="665" t="s">
        <v>350</v>
      </c>
      <c r="G22" s="658" t="s">
        <v>347</v>
      </c>
      <c r="H22" s="640">
        <v>0.5</v>
      </c>
      <c r="I22" s="639">
        <v>0.5</v>
      </c>
      <c r="J22" s="653">
        <v>0.125</v>
      </c>
      <c r="K22" s="653">
        <v>-0.125</v>
      </c>
      <c r="L22" s="653">
        <v>-0.375</v>
      </c>
      <c r="M22" s="653">
        <v>-0.875</v>
      </c>
      <c r="N22" s="657">
        <v>-1.875</v>
      </c>
      <c r="O22" s="28"/>
      <c r="R22" s="765" t="s">
        <v>61</v>
      </c>
      <c r="S22" s="580" t="s">
        <v>221</v>
      </c>
      <c r="T22" s="585">
        <f t="shared" si="0"/>
        <v>0</v>
      </c>
    </row>
    <row r="23" spans="3:20" ht="15" customHeight="1">
      <c r="C23" s="206">
        <v>11.5</v>
      </c>
      <c r="D23" s="207">
        <v>106.175</v>
      </c>
      <c r="E23" s="21"/>
      <c r="F23" s="667"/>
      <c r="G23" s="655" t="s">
        <v>346</v>
      </c>
      <c r="H23" s="654">
        <v>0.375</v>
      </c>
      <c r="I23" s="653">
        <v>0.375</v>
      </c>
      <c r="J23" s="653">
        <v>-0.125</v>
      </c>
      <c r="K23" s="653">
        <v>-0.375</v>
      </c>
      <c r="L23" s="653">
        <v>-0.75</v>
      </c>
      <c r="M23" s="653">
        <v>-1.25</v>
      </c>
      <c r="N23" s="657">
        <v>-2.125</v>
      </c>
      <c r="O23" s="28"/>
      <c r="R23" s="765" t="s">
        <v>65</v>
      </c>
      <c r="S23" s="580" t="s">
        <v>221</v>
      </c>
      <c r="T23" s="585">
        <f t="shared" si="0"/>
        <v>0</v>
      </c>
    </row>
    <row r="24" spans="3:20" ht="15" customHeight="1">
      <c r="C24" s="206">
        <v>11.375</v>
      </c>
      <c r="D24" s="207">
        <v>105.925</v>
      </c>
      <c r="E24" s="21"/>
      <c r="F24" s="666"/>
      <c r="G24" s="655" t="s">
        <v>345</v>
      </c>
      <c r="H24" s="654">
        <v>0.125</v>
      </c>
      <c r="I24" s="653">
        <v>0.125</v>
      </c>
      <c r="J24" s="653">
        <v>-0.375</v>
      </c>
      <c r="K24" s="653">
        <v>-0.625</v>
      </c>
      <c r="L24" s="653">
        <v>-1</v>
      </c>
      <c r="M24" s="653">
        <v>-1.5</v>
      </c>
      <c r="N24" s="657">
        <v>-2.75</v>
      </c>
      <c r="O24" s="28"/>
      <c r="R24" s="765" t="s">
        <v>67</v>
      </c>
      <c r="S24" s="580" t="s">
        <v>221</v>
      </c>
      <c r="T24" s="585">
        <f t="shared" si="0"/>
        <v>0</v>
      </c>
    </row>
    <row r="25" spans="3:20" ht="15" customHeight="1">
      <c r="C25" s="206">
        <v>11.25</v>
      </c>
      <c r="D25" s="207">
        <v>105.675</v>
      </c>
      <c r="E25" s="21"/>
      <c r="F25" s="665"/>
      <c r="G25" s="655" t="s">
        <v>344</v>
      </c>
      <c r="H25" s="654">
        <v>-0.375</v>
      </c>
      <c r="I25" s="653">
        <v>-0.375</v>
      </c>
      <c r="J25" s="653">
        <v>-0.875</v>
      </c>
      <c r="K25" s="653">
        <v>-1.125</v>
      </c>
      <c r="L25" s="653">
        <v>-1.5</v>
      </c>
      <c r="M25" s="653">
        <v>-1.875</v>
      </c>
      <c r="N25" s="657">
        <v>-3.5</v>
      </c>
      <c r="O25" s="28"/>
      <c r="R25" s="765" t="s">
        <v>237</v>
      </c>
      <c r="S25" s="580">
        <v>30</v>
      </c>
      <c r="T25" s="585">
        <f>IF(S25=15,0,G10)</f>
        <v>-0.375</v>
      </c>
    </row>
    <row r="26" spans="3:20" ht="15" customHeight="1" thickBot="1">
      <c r="C26" s="206">
        <v>11.125</v>
      </c>
      <c r="D26" s="207">
        <v>105.425</v>
      </c>
      <c r="E26" s="21"/>
      <c r="F26" s="664"/>
      <c r="G26" s="655" t="s">
        <v>343</v>
      </c>
      <c r="H26" s="654">
        <v>-1.5</v>
      </c>
      <c r="I26" s="653">
        <v>-1.5</v>
      </c>
      <c r="J26" s="653">
        <v>-2</v>
      </c>
      <c r="K26" s="653">
        <v>-2.25</v>
      </c>
      <c r="L26" s="653">
        <v>-2.625</v>
      </c>
      <c r="M26" s="653">
        <v>-2.875</v>
      </c>
      <c r="N26" s="657">
        <v>-5</v>
      </c>
      <c r="O26" s="1"/>
      <c r="R26" s="767" t="s">
        <v>238</v>
      </c>
      <c r="S26" s="581"/>
      <c r="T26" s="586">
        <f>T16+T17+T18+T19+T20+T21+T22+T23+T24+T25</f>
        <v>-5.5</v>
      </c>
    </row>
    <row r="27" spans="3:20" ht="15" customHeight="1" thickBot="1">
      <c r="C27" s="206">
        <v>11</v>
      </c>
      <c r="D27" s="207">
        <v>105.175</v>
      </c>
      <c r="E27" s="21"/>
      <c r="F27" s="664"/>
      <c r="G27" s="655" t="s">
        <v>342</v>
      </c>
      <c r="H27" s="654">
        <v>-3</v>
      </c>
      <c r="I27" s="653">
        <v>-3</v>
      </c>
      <c r="J27" s="653">
        <v>-3.5</v>
      </c>
      <c r="K27" s="653">
        <v>-3.75</v>
      </c>
      <c r="L27" s="653">
        <v>-4</v>
      </c>
      <c r="M27" s="653">
        <v>-4.75</v>
      </c>
      <c r="N27" s="657">
        <v>-7.25</v>
      </c>
      <c r="O27" s="1"/>
      <c r="R27" s="568"/>
      <c r="S27" s="569"/>
      <c r="T27" s="578"/>
    </row>
    <row r="28" spans="3:20" ht="15" customHeight="1" thickBot="1">
      <c r="C28" s="206">
        <v>10.875</v>
      </c>
      <c r="D28" s="207">
        <v>104.925</v>
      </c>
      <c r="E28" s="21"/>
      <c r="F28" s="664"/>
      <c r="G28" s="651" t="s">
        <v>341</v>
      </c>
      <c r="H28" s="650">
        <v>-4</v>
      </c>
      <c r="I28" s="649">
        <v>-4</v>
      </c>
      <c r="J28" s="649">
        <v>-4.5</v>
      </c>
      <c r="K28" s="649">
        <v>-4.75</v>
      </c>
      <c r="L28" s="649">
        <v>-5</v>
      </c>
      <c r="M28" s="649">
        <v>-6.25</v>
      </c>
      <c r="N28" s="663">
        <v>-9</v>
      </c>
      <c r="O28" s="1"/>
      <c r="R28" s="570" t="s">
        <v>239</v>
      </c>
      <c r="S28" s="571"/>
      <c r="T28" s="768">
        <f>MIN(G8,(T13+T26))</f>
        <v>96.174999999999997</v>
      </c>
    </row>
    <row r="29" spans="3:20" ht="15" customHeight="1" thickBot="1">
      <c r="C29" s="206">
        <v>10.75</v>
      </c>
      <c r="D29" s="207">
        <v>104.675</v>
      </c>
      <c r="E29" s="21"/>
      <c r="F29" s="662" t="s">
        <v>349</v>
      </c>
      <c r="G29" s="661" t="s">
        <v>348</v>
      </c>
      <c r="H29" s="642">
        <v>-0.5</v>
      </c>
      <c r="I29" s="632">
        <v>-0.5</v>
      </c>
      <c r="J29" s="660">
        <v>-1</v>
      </c>
      <c r="K29" s="660">
        <v>-1.25</v>
      </c>
      <c r="L29" s="660">
        <v>-1.5</v>
      </c>
      <c r="M29" s="660">
        <v>-2</v>
      </c>
      <c r="N29" s="659">
        <v>-3.125</v>
      </c>
      <c r="O29" s="1"/>
      <c r="R29" s="565"/>
      <c r="S29" s="565"/>
      <c r="T29" s="565"/>
    </row>
    <row r="30" spans="3:20" ht="15" customHeight="1" thickBot="1">
      <c r="C30" s="206">
        <v>10.625</v>
      </c>
      <c r="D30" s="207">
        <v>104.425</v>
      </c>
      <c r="E30" s="21"/>
      <c r="F30" s="656"/>
      <c r="G30" s="658" t="s">
        <v>347</v>
      </c>
      <c r="H30" s="640">
        <v>-0.75</v>
      </c>
      <c r="I30" s="639">
        <v>-0.75</v>
      </c>
      <c r="J30" s="653">
        <v>-1.25</v>
      </c>
      <c r="K30" s="653">
        <v>-1.5</v>
      </c>
      <c r="L30" s="653">
        <v>-1.75</v>
      </c>
      <c r="M30" s="653">
        <v>-2.25</v>
      </c>
      <c r="N30" s="657">
        <v>-3.375</v>
      </c>
      <c r="O30" s="1"/>
      <c r="R30" s="1001" t="s">
        <v>522</v>
      </c>
      <c r="S30" s="1002"/>
      <c r="T30" s="1003"/>
    </row>
    <row r="31" spans="3:20" ht="15" customHeight="1">
      <c r="C31" s="206">
        <v>10.5</v>
      </c>
      <c r="D31" s="207">
        <v>104.175</v>
      </c>
      <c r="E31" s="21"/>
      <c r="F31" s="656"/>
      <c r="G31" s="655" t="s">
        <v>346</v>
      </c>
      <c r="H31" s="654">
        <v>-1</v>
      </c>
      <c r="I31" s="653">
        <v>-1</v>
      </c>
      <c r="J31" s="653">
        <v>-1.5</v>
      </c>
      <c r="K31" s="653">
        <v>-1.75</v>
      </c>
      <c r="L31" s="653">
        <v>-2.125</v>
      </c>
      <c r="M31" s="653">
        <v>-2.625</v>
      </c>
      <c r="N31" s="657">
        <v>-3.625</v>
      </c>
      <c r="O31" s="1"/>
    </row>
    <row r="32" spans="3:20" ht="15" customHeight="1">
      <c r="C32" s="206">
        <v>10.375</v>
      </c>
      <c r="D32" s="207">
        <v>103.925</v>
      </c>
      <c r="E32" s="21"/>
      <c r="F32" s="656"/>
      <c r="G32" s="655" t="s">
        <v>345</v>
      </c>
      <c r="H32" s="654">
        <v>-1.25</v>
      </c>
      <c r="I32" s="653">
        <v>-1.25</v>
      </c>
      <c r="J32" s="653">
        <v>-1.75</v>
      </c>
      <c r="K32" s="653">
        <v>-2</v>
      </c>
      <c r="L32" s="653">
        <v>-2.375</v>
      </c>
      <c r="M32" s="653">
        <v>-2.875</v>
      </c>
      <c r="N32" s="657">
        <v>-4</v>
      </c>
      <c r="O32" s="1"/>
    </row>
    <row r="33" spans="2:15" ht="15" customHeight="1">
      <c r="C33" s="206">
        <v>10.25</v>
      </c>
      <c r="D33" s="207">
        <v>103.675</v>
      </c>
      <c r="E33" s="21"/>
      <c r="F33" s="656"/>
      <c r="G33" s="655" t="s">
        <v>344</v>
      </c>
      <c r="H33" s="654">
        <v>-1.625</v>
      </c>
      <c r="I33" s="653">
        <v>-1.625</v>
      </c>
      <c r="J33" s="653">
        <v>-2.125</v>
      </c>
      <c r="K33" s="653">
        <v>-2.375</v>
      </c>
      <c r="L33" s="653">
        <v>-2.75</v>
      </c>
      <c r="M33" s="653">
        <v>-3.125</v>
      </c>
      <c r="N33" s="657">
        <v>-4.75</v>
      </c>
      <c r="O33" s="1"/>
    </row>
    <row r="34" spans="2:15">
      <c r="C34" s="206">
        <v>10.125</v>
      </c>
      <c r="D34" s="207">
        <v>103.425</v>
      </c>
      <c r="E34" s="21"/>
      <c r="F34" s="656"/>
      <c r="G34" s="655" t="s">
        <v>343</v>
      </c>
      <c r="H34" s="654">
        <v>-2.75</v>
      </c>
      <c r="I34" s="653">
        <v>-2.75</v>
      </c>
      <c r="J34" s="653">
        <v>-3.25</v>
      </c>
      <c r="K34" s="653">
        <v>-3.5</v>
      </c>
      <c r="L34" s="653">
        <v>-3.875</v>
      </c>
      <c r="M34" s="653">
        <v>-4.125</v>
      </c>
      <c r="N34" s="657">
        <v>-6.5</v>
      </c>
      <c r="O34" s="1"/>
    </row>
    <row r="35" spans="2:15">
      <c r="C35" s="206">
        <v>10</v>
      </c>
      <c r="D35" s="207">
        <v>103.175</v>
      </c>
      <c r="E35" s="21"/>
      <c r="F35" s="656"/>
      <c r="G35" s="655" t="s">
        <v>342</v>
      </c>
      <c r="H35" s="654">
        <v>-4.5</v>
      </c>
      <c r="I35" s="653">
        <v>-4.5</v>
      </c>
      <c r="J35" s="653">
        <v>-5</v>
      </c>
      <c r="K35" s="653">
        <v>-5.25</v>
      </c>
      <c r="L35" s="653">
        <v>-5.5</v>
      </c>
      <c r="M35" s="653">
        <v>-6.25</v>
      </c>
      <c r="N35" s="657" t="e">
        <v>#N/A</v>
      </c>
      <c r="O35" s="1"/>
    </row>
    <row r="36" spans="2:15">
      <c r="C36" s="206">
        <v>9.875</v>
      </c>
      <c r="D36" s="207">
        <v>102.8</v>
      </c>
      <c r="E36" s="21"/>
      <c r="F36" s="652"/>
      <c r="G36" s="651" t="s">
        <v>341</v>
      </c>
      <c r="H36" s="650">
        <v>-6</v>
      </c>
      <c r="I36" s="649">
        <v>-6</v>
      </c>
      <c r="J36" s="649">
        <v>-6.5</v>
      </c>
      <c r="K36" s="649">
        <v>-6.75</v>
      </c>
      <c r="L36" s="649">
        <v>-7</v>
      </c>
      <c r="M36" s="649" t="e">
        <v>#N/A</v>
      </c>
      <c r="N36" s="663" t="e">
        <v>#N/A</v>
      </c>
      <c r="O36" s="1"/>
    </row>
    <row r="37" spans="2:15">
      <c r="C37" s="206">
        <v>9.75</v>
      </c>
      <c r="D37" s="207">
        <v>102.425</v>
      </c>
      <c r="F37" s="648" t="s">
        <v>340</v>
      </c>
      <c r="G37" s="638" t="s">
        <v>339</v>
      </c>
      <c r="H37" s="647">
        <v>0</v>
      </c>
      <c r="I37" s="646">
        <v>0</v>
      </c>
      <c r="J37" s="646">
        <v>0</v>
      </c>
      <c r="K37" s="646">
        <v>0</v>
      </c>
      <c r="L37" s="646">
        <v>0</v>
      </c>
      <c r="M37" s="646">
        <v>0</v>
      </c>
      <c r="N37" s="804">
        <v>0</v>
      </c>
      <c r="O37" s="1"/>
    </row>
    <row r="38" spans="2:15">
      <c r="C38" s="206">
        <v>9.625</v>
      </c>
      <c r="D38" s="207">
        <v>102.05</v>
      </c>
      <c r="F38" s="643"/>
      <c r="G38" s="641" t="s">
        <v>338</v>
      </c>
      <c r="H38" s="645">
        <v>0</v>
      </c>
      <c r="I38" s="644">
        <v>0</v>
      </c>
      <c r="J38" s="644">
        <v>0</v>
      </c>
      <c r="K38" s="644">
        <v>0</v>
      </c>
      <c r="L38" s="644">
        <v>0</v>
      </c>
      <c r="M38" s="644">
        <v>0</v>
      </c>
      <c r="N38" s="805">
        <v>0</v>
      </c>
      <c r="O38" s="1"/>
    </row>
    <row r="39" spans="2:15">
      <c r="C39" s="206">
        <v>9.5</v>
      </c>
      <c r="D39" s="207">
        <v>101.675</v>
      </c>
      <c r="F39" s="643"/>
      <c r="G39" s="800" t="s">
        <v>337</v>
      </c>
      <c r="H39" s="801">
        <v>0</v>
      </c>
      <c r="I39" s="802">
        <v>0</v>
      </c>
      <c r="J39" s="802">
        <v>0</v>
      </c>
      <c r="K39" s="802">
        <v>0</v>
      </c>
      <c r="L39" s="802">
        <v>0</v>
      </c>
      <c r="M39" s="802">
        <v>0</v>
      </c>
      <c r="N39" s="806">
        <v>0</v>
      </c>
      <c r="O39" s="1"/>
    </row>
    <row r="40" spans="2:15">
      <c r="C40" s="206">
        <v>9.375</v>
      </c>
      <c r="D40" s="207">
        <v>101.3</v>
      </c>
      <c r="F40" s="620" t="s">
        <v>230</v>
      </c>
      <c r="G40" s="719" t="s">
        <v>336</v>
      </c>
      <c r="H40" s="642">
        <v>0</v>
      </c>
      <c r="I40" s="632">
        <v>0</v>
      </c>
      <c r="J40" s="632">
        <v>0</v>
      </c>
      <c r="K40" s="632">
        <v>0</v>
      </c>
      <c r="L40" s="632">
        <v>0</v>
      </c>
      <c r="M40" s="632">
        <v>0</v>
      </c>
      <c r="N40" s="807">
        <v>0</v>
      </c>
      <c r="O40" s="1"/>
    </row>
    <row r="41" spans="2:15" ht="15" customHeight="1">
      <c r="C41" s="206">
        <v>9.25</v>
      </c>
      <c r="D41" s="207">
        <v>100.925</v>
      </c>
      <c r="F41" s="615"/>
      <c r="G41" s="641" t="s">
        <v>335</v>
      </c>
      <c r="H41" s="640">
        <v>0</v>
      </c>
      <c r="I41" s="639">
        <v>0</v>
      </c>
      <c r="J41" s="639">
        <v>0</v>
      </c>
      <c r="K41" s="639">
        <v>0</v>
      </c>
      <c r="L41" s="639">
        <v>0</v>
      </c>
      <c r="M41" s="639">
        <v>0</v>
      </c>
      <c r="N41" s="808">
        <v>0</v>
      </c>
      <c r="O41" s="1"/>
    </row>
    <row r="42" spans="2:15">
      <c r="C42" s="206">
        <v>9.125</v>
      </c>
      <c r="D42" s="207">
        <v>100.55</v>
      </c>
      <c r="F42" s="615"/>
      <c r="G42" s="641" t="s">
        <v>334</v>
      </c>
      <c r="H42" s="640">
        <v>0</v>
      </c>
      <c r="I42" s="639">
        <v>0</v>
      </c>
      <c r="J42" s="639">
        <v>0</v>
      </c>
      <c r="K42" s="639">
        <v>0</v>
      </c>
      <c r="L42" s="639">
        <v>0</v>
      </c>
      <c r="M42" s="639">
        <v>0</v>
      </c>
      <c r="N42" s="808">
        <v>0</v>
      </c>
      <c r="O42" s="1"/>
    </row>
    <row r="43" spans="2:15">
      <c r="C43" s="206">
        <v>9</v>
      </c>
      <c r="D43" s="207">
        <v>100.175</v>
      </c>
      <c r="F43" s="615"/>
      <c r="G43" s="701" t="s">
        <v>333</v>
      </c>
      <c r="H43" s="803">
        <v>-0.125</v>
      </c>
      <c r="I43" s="621">
        <v>-0.125</v>
      </c>
      <c r="J43" s="621">
        <v>-0.125</v>
      </c>
      <c r="K43" s="621">
        <v>-0.125</v>
      </c>
      <c r="L43" s="621">
        <v>-0.125</v>
      </c>
      <c r="M43" s="621">
        <v>-0.125</v>
      </c>
      <c r="N43" s="809">
        <v>-0.125</v>
      </c>
      <c r="O43" s="1"/>
    </row>
    <row r="44" spans="2:15" ht="15" customHeight="1">
      <c r="C44" s="206">
        <v>8.875</v>
      </c>
      <c r="D44" s="207">
        <v>99.8</v>
      </c>
      <c r="F44" s="620" t="s">
        <v>332</v>
      </c>
      <c r="G44" s="638" t="s">
        <v>491</v>
      </c>
      <c r="H44" s="618">
        <v>-0.25</v>
      </c>
      <c r="I44" s="617">
        <v>-0.25</v>
      </c>
      <c r="J44" s="617">
        <v>-0.25</v>
      </c>
      <c r="K44" s="617">
        <v>-0.25</v>
      </c>
      <c r="L44" s="617">
        <v>-0.25</v>
      </c>
      <c r="M44" s="617">
        <v>-0.25</v>
      </c>
      <c r="N44" s="810">
        <v>-0.25</v>
      </c>
      <c r="O44" s="1"/>
    </row>
    <row r="45" spans="2:15">
      <c r="B45" s="29"/>
      <c r="C45" s="206">
        <v>8.75</v>
      </c>
      <c r="D45" s="207">
        <v>99.424999999999997</v>
      </c>
      <c r="F45" s="615"/>
      <c r="G45" s="638" t="s">
        <v>331</v>
      </c>
      <c r="H45" s="613">
        <v>-0.125</v>
      </c>
      <c r="I45" s="612">
        <v>-0.125</v>
      </c>
      <c r="J45" s="612">
        <v>-0.125</v>
      </c>
      <c r="K45" s="612">
        <v>-0.125</v>
      </c>
      <c r="L45" s="612">
        <v>-0.125</v>
      </c>
      <c r="M45" s="612">
        <v>-0.125</v>
      </c>
      <c r="N45" s="611">
        <v>-0.125</v>
      </c>
      <c r="O45" s="1"/>
    </row>
    <row r="46" spans="2:15" ht="15" customHeight="1">
      <c r="C46" s="206">
        <v>8.625</v>
      </c>
      <c r="D46" s="207">
        <v>98.924999999999997</v>
      </c>
      <c r="F46" s="615"/>
      <c r="G46" s="638" t="s">
        <v>330</v>
      </c>
      <c r="H46" s="613">
        <v>0</v>
      </c>
      <c r="I46" s="612">
        <v>0</v>
      </c>
      <c r="J46" s="612">
        <v>0</v>
      </c>
      <c r="K46" s="612">
        <v>0</v>
      </c>
      <c r="L46" s="612">
        <v>0</v>
      </c>
      <c r="M46" s="612">
        <v>0</v>
      </c>
      <c r="N46" s="611">
        <v>0</v>
      </c>
      <c r="O46" s="1"/>
    </row>
    <row r="47" spans="2:15">
      <c r="C47" s="206">
        <v>8.5</v>
      </c>
      <c r="D47" s="207">
        <v>98.424999999999997</v>
      </c>
      <c r="F47" s="615"/>
      <c r="G47" s="637" t="s">
        <v>329</v>
      </c>
      <c r="H47" s="613">
        <v>0</v>
      </c>
      <c r="I47" s="612">
        <v>0</v>
      </c>
      <c r="J47" s="612">
        <v>0</v>
      </c>
      <c r="K47" s="612">
        <v>0</v>
      </c>
      <c r="L47" s="612">
        <v>0</v>
      </c>
      <c r="M47" s="612">
        <v>0</v>
      </c>
      <c r="N47" s="611">
        <v>0</v>
      </c>
      <c r="O47" s="1"/>
    </row>
    <row r="48" spans="2:15">
      <c r="C48" s="206">
        <v>8.375</v>
      </c>
      <c r="D48" s="207">
        <v>97.924999999999997</v>
      </c>
      <c r="F48" s="615"/>
      <c r="G48" s="637" t="s">
        <v>328</v>
      </c>
      <c r="H48" s="613">
        <v>0</v>
      </c>
      <c r="I48" s="612">
        <v>0</v>
      </c>
      <c r="J48" s="612">
        <v>0</v>
      </c>
      <c r="K48" s="612">
        <v>0</v>
      </c>
      <c r="L48" s="612">
        <v>0</v>
      </c>
      <c r="M48" s="612">
        <v>0</v>
      </c>
      <c r="N48" s="611">
        <v>0</v>
      </c>
      <c r="O48" s="1"/>
    </row>
    <row r="49" spans="3:15">
      <c r="C49" s="77"/>
      <c r="D49" s="77"/>
      <c r="F49" s="615"/>
      <c r="G49" s="636" t="s">
        <v>327</v>
      </c>
      <c r="H49" s="613">
        <v>0</v>
      </c>
      <c r="I49" s="612">
        <v>0</v>
      </c>
      <c r="J49" s="612">
        <v>0</v>
      </c>
      <c r="K49" s="612">
        <v>0</v>
      </c>
      <c r="L49" s="612">
        <v>0</v>
      </c>
      <c r="M49" s="612">
        <v>0</v>
      </c>
      <c r="N49" s="611">
        <v>0</v>
      </c>
      <c r="O49" s="1"/>
    </row>
    <row r="50" spans="3:15">
      <c r="C50" s="77"/>
      <c r="D50" s="77"/>
      <c r="F50" s="615"/>
      <c r="G50" s="636" t="s">
        <v>326</v>
      </c>
      <c r="H50" s="613">
        <v>0</v>
      </c>
      <c r="I50" s="612">
        <v>0</v>
      </c>
      <c r="J50" s="612">
        <v>0</v>
      </c>
      <c r="K50" s="612">
        <v>0</v>
      </c>
      <c r="L50" s="612">
        <v>0</v>
      </c>
      <c r="M50" s="612">
        <v>0</v>
      </c>
      <c r="N50" s="611">
        <v>0</v>
      </c>
      <c r="O50" s="1"/>
    </row>
    <row r="51" spans="3:15">
      <c r="C51" s="77"/>
      <c r="D51" s="77"/>
      <c r="F51" s="615"/>
      <c r="G51" s="636" t="s">
        <v>438</v>
      </c>
      <c r="H51" s="635">
        <v>0</v>
      </c>
      <c r="I51" s="634">
        <v>0</v>
      </c>
      <c r="J51" s="634">
        <v>0</v>
      </c>
      <c r="K51" s="634">
        <v>0</v>
      </c>
      <c r="L51" s="634">
        <v>0</v>
      </c>
      <c r="M51" s="634">
        <v>0</v>
      </c>
      <c r="N51" s="703">
        <v>0</v>
      </c>
      <c r="O51" s="1"/>
    </row>
    <row r="52" spans="3:15">
      <c r="C52" s="77"/>
      <c r="D52" s="77"/>
      <c r="F52" s="627" t="s">
        <v>48</v>
      </c>
      <c r="G52" s="633" t="s">
        <v>325</v>
      </c>
      <c r="H52" s="625">
        <v>-0.375</v>
      </c>
      <c r="I52" s="624">
        <v>-0.375</v>
      </c>
      <c r="J52" s="624">
        <v>-0.375</v>
      </c>
      <c r="K52" s="624">
        <v>-0.375</v>
      </c>
      <c r="L52" s="632">
        <v>-0.375</v>
      </c>
      <c r="M52" s="632">
        <v>-0.375</v>
      </c>
      <c r="N52" s="807">
        <v>-0.5</v>
      </c>
      <c r="O52" s="1"/>
    </row>
    <row r="53" spans="3:15">
      <c r="C53" s="77"/>
      <c r="D53" s="77"/>
      <c r="F53" s="623"/>
      <c r="G53" s="631" t="s">
        <v>324</v>
      </c>
      <c r="H53" s="608">
        <v>-0.75</v>
      </c>
      <c r="I53" s="607">
        <v>-0.75</v>
      </c>
      <c r="J53" s="607">
        <v>-0.75</v>
      </c>
      <c r="K53" s="607">
        <v>-0.75</v>
      </c>
      <c r="L53" s="621">
        <v>-0.75</v>
      </c>
      <c r="M53" s="621">
        <v>-0.75</v>
      </c>
      <c r="N53" s="809">
        <v>-1</v>
      </c>
      <c r="O53" s="1"/>
    </row>
    <row r="54" spans="3:15">
      <c r="C54" s="77"/>
      <c r="D54" s="77"/>
      <c r="F54" s="627" t="s">
        <v>61</v>
      </c>
      <c r="G54" s="630" t="s">
        <v>62</v>
      </c>
      <c r="H54" s="625">
        <v>0</v>
      </c>
      <c r="I54" s="624">
        <v>0</v>
      </c>
      <c r="J54" s="624">
        <v>0</v>
      </c>
      <c r="K54" s="624">
        <v>0</v>
      </c>
      <c r="L54" s="624">
        <v>0</v>
      </c>
      <c r="M54" s="624">
        <v>0</v>
      </c>
      <c r="N54" s="811">
        <v>0</v>
      </c>
      <c r="O54" s="1"/>
    </row>
    <row r="55" spans="3:15">
      <c r="F55" s="629"/>
      <c r="G55" s="616" t="s">
        <v>323</v>
      </c>
      <c r="H55" s="613">
        <v>0</v>
      </c>
      <c r="I55" s="612">
        <v>0</v>
      </c>
      <c r="J55" s="612">
        <v>0</v>
      </c>
      <c r="K55" s="612">
        <v>0</v>
      </c>
      <c r="L55" s="612">
        <v>0</v>
      </c>
      <c r="M55" s="612">
        <v>0</v>
      </c>
      <c r="N55" s="611">
        <v>0</v>
      </c>
      <c r="O55" s="1"/>
    </row>
    <row r="56" spans="3:15">
      <c r="F56" s="623"/>
      <c r="G56" s="628" t="s">
        <v>322</v>
      </c>
      <c r="H56" s="608">
        <v>0</v>
      </c>
      <c r="I56" s="607">
        <v>0</v>
      </c>
      <c r="J56" s="607">
        <v>0</v>
      </c>
      <c r="K56" s="607">
        <v>0</v>
      </c>
      <c r="L56" s="607">
        <v>0</v>
      </c>
      <c r="M56" s="607">
        <v>0</v>
      </c>
      <c r="N56" s="606">
        <v>0</v>
      </c>
      <c r="O56" s="1"/>
    </row>
    <row r="57" spans="3:15">
      <c r="F57" s="627" t="s">
        <v>65</v>
      </c>
      <c r="G57" s="626" t="s">
        <v>321</v>
      </c>
      <c r="H57" s="625">
        <v>0</v>
      </c>
      <c r="I57" s="624">
        <v>0</v>
      </c>
      <c r="J57" s="624">
        <v>0</v>
      </c>
      <c r="K57" s="624">
        <v>0</v>
      </c>
      <c r="L57" s="624">
        <v>0</v>
      </c>
      <c r="M57" s="624">
        <v>0</v>
      </c>
      <c r="N57" s="811">
        <v>0</v>
      </c>
      <c r="O57" s="1"/>
    </row>
    <row r="58" spans="3:15">
      <c r="F58" s="623"/>
      <c r="G58" s="622" t="s">
        <v>320</v>
      </c>
      <c r="H58" s="608">
        <v>-1</v>
      </c>
      <c r="I58" s="607">
        <v>-1</v>
      </c>
      <c r="J58" s="607">
        <v>-1</v>
      </c>
      <c r="K58" s="607">
        <v>-1</v>
      </c>
      <c r="L58" s="621">
        <v>-1</v>
      </c>
      <c r="M58" s="607">
        <v>-1</v>
      </c>
      <c r="N58" s="606">
        <v>-1</v>
      </c>
      <c r="O58" s="1"/>
    </row>
    <row r="59" spans="3:15">
      <c r="F59" s="620" t="s">
        <v>67</v>
      </c>
      <c r="G59" s="619" t="s">
        <v>319</v>
      </c>
      <c r="H59" s="618">
        <v>0</v>
      </c>
      <c r="I59" s="617">
        <v>0</v>
      </c>
      <c r="J59" s="617">
        <v>0</v>
      </c>
      <c r="K59" s="617">
        <v>0</v>
      </c>
      <c r="L59" s="617">
        <v>0</v>
      </c>
      <c r="M59" s="617">
        <v>0</v>
      </c>
      <c r="N59" s="810">
        <v>0</v>
      </c>
      <c r="O59" s="1"/>
    </row>
    <row r="60" spans="3:15">
      <c r="F60" s="615"/>
      <c r="G60" s="614" t="s">
        <v>318</v>
      </c>
      <c r="H60" s="613">
        <v>0</v>
      </c>
      <c r="I60" s="612">
        <v>0</v>
      </c>
      <c r="J60" s="612">
        <v>0</v>
      </c>
      <c r="K60" s="612">
        <v>0</v>
      </c>
      <c r="L60" s="612">
        <v>0</v>
      </c>
      <c r="M60" s="612">
        <v>0</v>
      </c>
      <c r="N60" s="611">
        <v>0</v>
      </c>
      <c r="O60" s="1"/>
    </row>
    <row r="61" spans="3:15">
      <c r="F61" s="615"/>
      <c r="G61" s="616" t="s">
        <v>317</v>
      </c>
      <c r="H61" s="613">
        <v>0</v>
      </c>
      <c r="I61" s="612">
        <v>0</v>
      </c>
      <c r="J61" s="612">
        <v>0</v>
      </c>
      <c r="K61" s="612">
        <v>0</v>
      </c>
      <c r="L61" s="612">
        <v>0</v>
      </c>
      <c r="M61" s="612">
        <v>0</v>
      </c>
      <c r="N61" s="611">
        <v>0</v>
      </c>
      <c r="O61" s="1"/>
    </row>
    <row r="62" spans="3:15">
      <c r="F62" s="615"/>
      <c r="G62" s="614" t="s">
        <v>316</v>
      </c>
      <c r="H62" s="613">
        <v>0</v>
      </c>
      <c r="I62" s="612">
        <v>0</v>
      </c>
      <c r="J62" s="612">
        <v>0</v>
      </c>
      <c r="K62" s="612">
        <v>0</v>
      </c>
      <c r="L62" s="612">
        <v>0</v>
      </c>
      <c r="M62" s="612">
        <v>0</v>
      </c>
      <c r="N62" s="611">
        <v>0</v>
      </c>
      <c r="O62" s="1"/>
    </row>
    <row r="63" spans="3:15">
      <c r="F63" s="615"/>
      <c r="G63" s="614" t="s">
        <v>315</v>
      </c>
      <c r="H63" s="613">
        <v>0</v>
      </c>
      <c r="I63" s="612">
        <v>0</v>
      </c>
      <c r="J63" s="612">
        <v>0</v>
      </c>
      <c r="K63" s="612">
        <v>0</v>
      </c>
      <c r="L63" s="612">
        <v>0</v>
      </c>
      <c r="M63" s="612">
        <v>0</v>
      </c>
      <c r="N63" s="611">
        <v>0</v>
      </c>
      <c r="O63" s="1"/>
    </row>
    <row r="64" spans="3:15">
      <c r="F64" s="615"/>
      <c r="G64" s="616" t="s">
        <v>314</v>
      </c>
      <c r="H64" s="613">
        <v>0</v>
      </c>
      <c r="I64" s="612">
        <v>0</v>
      </c>
      <c r="J64" s="612">
        <v>0</v>
      </c>
      <c r="K64" s="612">
        <v>0</v>
      </c>
      <c r="L64" s="612">
        <v>0</v>
      </c>
      <c r="M64" s="612">
        <v>0</v>
      </c>
      <c r="N64" s="611">
        <v>0</v>
      </c>
      <c r="O64" s="1"/>
    </row>
    <row r="65" spans="6:15">
      <c r="F65" s="615"/>
      <c r="G65" s="614" t="s">
        <v>313</v>
      </c>
      <c r="H65" s="613">
        <v>-0.5</v>
      </c>
      <c r="I65" s="612">
        <v>-0.5</v>
      </c>
      <c r="J65" s="612">
        <v>-0.5</v>
      </c>
      <c r="K65" s="612">
        <v>-0.5</v>
      </c>
      <c r="L65" s="612">
        <v>-0.5</v>
      </c>
      <c r="M65" s="612">
        <v>-0.5</v>
      </c>
      <c r="N65" s="611">
        <v>-0.5</v>
      </c>
      <c r="O65" s="1"/>
    </row>
    <row r="66" spans="6:15">
      <c r="F66" s="615"/>
      <c r="G66" s="614" t="s">
        <v>312</v>
      </c>
      <c r="H66" s="613">
        <v>-2</v>
      </c>
      <c r="I66" s="612">
        <v>-2</v>
      </c>
      <c r="J66" s="612">
        <v>-2</v>
      </c>
      <c r="K66" s="612">
        <v>-2</v>
      </c>
      <c r="L66" s="612">
        <v>-2</v>
      </c>
      <c r="M66" s="612">
        <v>-2</v>
      </c>
      <c r="N66" s="611">
        <v>-2</v>
      </c>
      <c r="O66" s="1"/>
    </row>
    <row r="67" spans="6:15">
      <c r="F67" s="610"/>
      <c r="G67" s="816" t="s">
        <v>407</v>
      </c>
      <c r="H67" s="608">
        <v>-0.5</v>
      </c>
      <c r="I67" s="607">
        <v>-0.5</v>
      </c>
      <c r="J67" s="607">
        <v>-0.5</v>
      </c>
      <c r="K67" s="607">
        <v>-0.5</v>
      </c>
      <c r="L67" s="607">
        <v>-0.5</v>
      </c>
      <c r="M67" s="607">
        <v>-0.5</v>
      </c>
      <c r="N67" s="606" t="e">
        <v>#N/A</v>
      </c>
    </row>
  </sheetData>
  <mergeCells count="5">
    <mergeCell ref="C6:D6"/>
    <mergeCell ref="H19:N19"/>
    <mergeCell ref="F19:G19"/>
    <mergeCell ref="R8:T8"/>
    <mergeCell ref="I12:M12"/>
  </mergeCells>
  <conditionalFormatting sqref="G21">
    <cfRule type="cellIs" dxfId="28" priority="63" operator="between">
      <formula>101</formula>
      <formula>101.5</formula>
    </cfRule>
  </conditionalFormatting>
  <conditionalFormatting sqref="G29">
    <cfRule type="cellIs" dxfId="27" priority="62" operator="between">
      <formula>101</formula>
      <formula>101.5</formula>
    </cfRule>
  </conditionalFormatting>
  <conditionalFormatting sqref="H23:H28">
    <cfRule type="cellIs" dxfId="26" priority="39" operator="between">
      <formula>101</formula>
      <formula>101.5</formula>
    </cfRule>
  </conditionalFormatting>
  <conditionalFormatting sqref="H28:L28">
    <cfRule type="cellIs" dxfId="25" priority="44" operator="between">
      <formula>101</formula>
      <formula>101.5</formula>
    </cfRule>
  </conditionalFormatting>
  <conditionalFormatting sqref="H31:M36">
    <cfRule type="cellIs" dxfId="24" priority="48" operator="between">
      <formula>101</formula>
      <formula>101.5</formula>
    </cfRule>
  </conditionalFormatting>
  <conditionalFormatting sqref="H26:N27">
    <cfRule type="cellIs" dxfId="23" priority="41" operator="between">
      <formula>101</formula>
      <formula>101.5</formula>
    </cfRule>
  </conditionalFormatting>
  <conditionalFormatting sqref="J21:M22 H23:M25">
    <cfRule type="cellIs" dxfId="22" priority="42" operator="between">
      <formula>101</formula>
      <formula>101.5</formula>
    </cfRule>
  </conditionalFormatting>
  <conditionalFormatting sqref="J29:M30">
    <cfRule type="cellIs" dxfId="21" priority="59" operator="between">
      <formula>101</formula>
      <formula>101.5</formula>
    </cfRule>
  </conditionalFormatting>
  <conditionalFormatting sqref="L25">
    <cfRule type="cellIs" dxfId="20" priority="38" operator="between">
      <formula>101</formula>
      <formula>101.5</formula>
    </cfRule>
  </conditionalFormatting>
  <conditionalFormatting sqref="L33">
    <cfRule type="cellIs" dxfId="19" priority="55" operator="between">
      <formula>101</formula>
      <formula>101.5</formula>
    </cfRule>
  </conditionalFormatting>
  <conditionalFormatting sqref="M21:M24">
    <cfRule type="cellIs" dxfId="18" priority="37" operator="between">
      <formula>101</formula>
      <formula>101.5</formula>
    </cfRule>
  </conditionalFormatting>
  <conditionalFormatting sqref="M28:M32">
    <cfRule type="cellIs" dxfId="17" priority="30" operator="between">
      <formula>101</formula>
      <formula>101.5</formula>
    </cfRule>
  </conditionalFormatting>
  <conditionalFormatting sqref="N21:N36">
    <cfRule type="cellIs" dxfId="16" priority="28" operator="between">
      <formula>101</formula>
      <formula>101.5</formula>
    </cfRule>
  </conditionalFormatting>
  <dataValidations count="4">
    <dataValidation type="list" allowBlank="1" showInputMessage="1" showErrorMessage="1" sqref="S16" xr:uid="{8CE9533F-2150-4F3E-9DC9-AA9688E2EE85}">
      <formula1>$G$40:$G$43</formula1>
    </dataValidation>
    <dataValidation type="list" allowBlank="1" showInputMessage="1" showErrorMessage="1" sqref="S13" xr:uid="{5B896C18-73EB-4A3E-93A5-2A95747AC9FE}">
      <formula1>$C$8:$C$48</formula1>
    </dataValidation>
    <dataValidation type="list" allowBlank="1" showInputMessage="1" showErrorMessage="1" sqref="S15" xr:uid="{BBD45EC0-ED38-40CB-A5CE-0B65E81D5D18}">
      <formula1>$G$21:$G$28</formula1>
    </dataValidation>
    <dataValidation type="list" allowBlank="1" showInputMessage="1" showErrorMessage="1" sqref="S14" xr:uid="{FAF51C6A-797A-44E3-90F6-561AC941B01E}">
      <formula1>$H$20:$N$20</formula1>
    </dataValidation>
  </dataValidations>
  <pageMargins left="0.7" right="0.7" top="0.75" bottom="0.75" header="0.3" footer="0.3"/>
  <pageSetup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9C50CFD3-E8A4-43AE-A82A-44B040AEEF3A}">
          <x14:formula1>
            <xm:f>margins!$AC$110:$AC$111</xm:f>
          </x14:formula1>
          <xm:sqref>S17</xm:sqref>
        </x14:dataValidation>
        <x14:dataValidation type="list" allowBlank="1" showInputMessage="1" showErrorMessage="1" xr:uid="{76CA8446-BCDF-4E72-B0FE-60A96345D82E}">
          <x14:formula1>
            <xm:f>margins!$AC$113:$AC$114</xm:f>
          </x14:formula1>
          <xm:sqref>S18</xm:sqref>
        </x14:dataValidation>
        <x14:dataValidation type="list" allowBlank="1" showInputMessage="1" showErrorMessage="1" xr:uid="{2A72F160-545C-40CC-BAF0-78A64D7FB35B}">
          <x14:formula1>
            <xm:f>margins!$AC$116:$AC$119</xm:f>
          </x14:formula1>
          <xm:sqref>S19</xm:sqref>
        </x14:dataValidation>
        <x14:dataValidation type="list" allowBlank="1" showInputMessage="1" showErrorMessage="1" xr:uid="{25953475-FCDB-460F-AB35-F7B26FAAB276}">
          <x14:formula1>
            <xm:f>margins!$AC$122:$AC$130</xm:f>
          </x14:formula1>
          <xm:sqref>S20</xm:sqref>
        </x14:dataValidation>
        <x14:dataValidation type="list" allowBlank="1" showInputMessage="1" showErrorMessage="1" xr:uid="{C9AC3A0C-0FC1-4629-B7D4-7A94B07D36A6}">
          <x14:formula1>
            <xm:f>margins!$AC$131:$AC$133</xm:f>
          </x14:formula1>
          <xm:sqref>S21</xm:sqref>
        </x14:dataValidation>
        <x14:dataValidation type="list" allowBlank="1" showInputMessage="1" showErrorMessage="1" xr:uid="{2ADA1C01-26E9-4A4E-BABC-00D27D67BB05}">
          <x14:formula1>
            <xm:f>margins!$AC$135:$AC$138</xm:f>
          </x14:formula1>
          <xm:sqref>S22</xm:sqref>
        </x14:dataValidation>
        <x14:dataValidation type="list" allowBlank="1" showInputMessage="1" showErrorMessage="1" xr:uid="{3DE1C0B5-9EBE-4380-B568-5982EE8F1604}">
          <x14:formula1>
            <xm:f>margins!$AC$140:$AC$142</xm:f>
          </x14:formula1>
          <xm:sqref>S23</xm:sqref>
        </x14:dataValidation>
        <x14:dataValidation type="list" allowBlank="1" showInputMessage="1" showErrorMessage="1" xr:uid="{168DCE00-C745-4DC2-9211-DC1F9AE94A2C}">
          <x14:formula1>
            <xm:f>margins!$AC$144:$AC$153</xm:f>
          </x14:formula1>
          <xm:sqref>S24</xm:sqref>
        </x14:dataValidation>
        <x14:dataValidation type="list" allowBlank="1" showInputMessage="1" showErrorMessage="1" xr:uid="{4CEE59B3-784A-40DC-AC09-FB5561C09BF8}">
          <x14:formula1>
            <xm:f>margins!$N$165:$N$167</xm:f>
          </x14:formula1>
          <xm:sqref>S25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26F15-9BD2-489A-8666-7092B0D91CCA}">
  <sheetPr codeName="Sheet9">
    <pageSetUpPr fitToPage="1"/>
  </sheetPr>
  <dimension ref="C1:T65"/>
  <sheetViews>
    <sheetView showGridLines="0" topLeftCell="A5" zoomScaleNormal="100" workbookViewId="0">
      <selection activeCell="U19" sqref="U19"/>
    </sheetView>
  </sheetViews>
  <sheetFormatPr defaultRowHeight="15"/>
  <cols>
    <col min="1" max="2" width="3.7109375" style="1" customWidth="1"/>
    <col min="3" max="4" width="17.140625" style="1" customWidth="1"/>
    <col min="5" max="5" width="1.7109375" style="1" customWidth="1"/>
    <col min="6" max="6" width="23.85546875" style="1" customWidth="1"/>
    <col min="7" max="7" width="18.42578125" customWidth="1"/>
    <col min="8" max="8" width="11.85546875" bestFit="1" customWidth="1"/>
    <col min="9" max="9" width="10.42578125" customWidth="1"/>
    <col min="10" max="10" width="10.42578125" style="1" customWidth="1"/>
    <col min="11" max="17" width="9.140625" style="1"/>
    <col min="18" max="20" width="20.7109375" style="1" customWidth="1"/>
    <col min="21" max="228" width="9.140625" style="1"/>
    <col min="229" max="230" width="3.7109375" style="1" customWidth="1"/>
    <col min="231" max="234" width="12.5703125" style="1" customWidth="1"/>
    <col min="235" max="235" width="3.7109375" style="1" customWidth="1"/>
    <col min="236" max="236" width="42.85546875" style="1" bestFit="1" customWidth="1"/>
    <col min="237" max="238" width="11.28515625" style="1" customWidth="1"/>
    <col min="239" max="239" width="12.5703125" style="1" customWidth="1"/>
    <col min="240" max="240" width="13.42578125" style="1" customWidth="1"/>
    <col min="241" max="241" width="31.28515625" style="1" bestFit="1" customWidth="1"/>
    <col min="242" max="243" width="11.85546875" style="1" customWidth="1"/>
    <col min="244" max="244" width="8.7109375" style="1" bestFit="1" customWidth="1"/>
    <col min="245" max="245" width="9.42578125" style="1" bestFit="1" customWidth="1"/>
    <col min="246" max="252" width="11.85546875" style="1" customWidth="1"/>
    <col min="253" max="253" width="5.7109375" style="1" customWidth="1"/>
    <col min="254" max="254" width="3.7109375" style="1" customWidth="1"/>
    <col min="255" max="484" width="9.140625" style="1"/>
    <col min="485" max="486" width="3.7109375" style="1" customWidth="1"/>
    <col min="487" max="490" width="12.5703125" style="1" customWidth="1"/>
    <col min="491" max="491" width="3.7109375" style="1" customWidth="1"/>
    <col min="492" max="492" width="42.85546875" style="1" bestFit="1" customWidth="1"/>
    <col min="493" max="494" width="11.28515625" style="1" customWidth="1"/>
    <col min="495" max="495" width="12.5703125" style="1" customWidth="1"/>
    <col min="496" max="496" width="13.42578125" style="1" customWidth="1"/>
    <col min="497" max="497" width="31.28515625" style="1" bestFit="1" customWidth="1"/>
    <col min="498" max="499" width="11.85546875" style="1" customWidth="1"/>
    <col min="500" max="500" width="8.7109375" style="1" bestFit="1" customWidth="1"/>
    <col min="501" max="501" width="9.42578125" style="1" bestFit="1" customWidth="1"/>
    <col min="502" max="508" width="11.85546875" style="1" customWidth="1"/>
    <col min="509" max="509" width="5.7109375" style="1" customWidth="1"/>
    <col min="510" max="510" width="3.7109375" style="1" customWidth="1"/>
    <col min="511" max="740" width="9.140625" style="1"/>
    <col min="741" max="742" width="3.7109375" style="1" customWidth="1"/>
    <col min="743" max="746" width="12.5703125" style="1" customWidth="1"/>
    <col min="747" max="747" width="3.7109375" style="1" customWidth="1"/>
    <col min="748" max="748" width="42.85546875" style="1" bestFit="1" customWidth="1"/>
    <col min="749" max="750" width="11.28515625" style="1" customWidth="1"/>
    <col min="751" max="751" width="12.5703125" style="1" customWidth="1"/>
    <col min="752" max="752" width="13.42578125" style="1" customWidth="1"/>
    <col min="753" max="753" width="31.28515625" style="1" bestFit="1" customWidth="1"/>
    <col min="754" max="755" width="11.85546875" style="1" customWidth="1"/>
    <col min="756" max="756" width="8.7109375" style="1" bestFit="1" customWidth="1"/>
    <col min="757" max="757" width="9.42578125" style="1" bestFit="1" customWidth="1"/>
    <col min="758" max="764" width="11.85546875" style="1" customWidth="1"/>
    <col min="765" max="765" width="5.7109375" style="1" customWidth="1"/>
    <col min="766" max="766" width="3.7109375" style="1" customWidth="1"/>
    <col min="767" max="996" width="9.140625" style="1"/>
    <col min="997" max="998" width="3.7109375" style="1" customWidth="1"/>
    <col min="999" max="1002" width="12.5703125" style="1" customWidth="1"/>
    <col min="1003" max="1003" width="3.7109375" style="1" customWidth="1"/>
    <col min="1004" max="1004" width="42.85546875" style="1" bestFit="1" customWidth="1"/>
    <col min="1005" max="1006" width="11.28515625" style="1" customWidth="1"/>
    <col min="1007" max="1007" width="12.5703125" style="1" customWidth="1"/>
    <col min="1008" max="1008" width="13.42578125" style="1" customWidth="1"/>
    <col min="1009" max="1009" width="31.28515625" style="1" bestFit="1" customWidth="1"/>
    <col min="1010" max="1011" width="11.85546875" style="1" customWidth="1"/>
    <col min="1012" max="1012" width="8.7109375" style="1" bestFit="1" customWidth="1"/>
    <col min="1013" max="1013" width="9.42578125" style="1" bestFit="1" customWidth="1"/>
    <col min="1014" max="1020" width="11.85546875" style="1" customWidth="1"/>
    <col min="1021" max="1021" width="5.7109375" style="1" customWidth="1"/>
    <col min="1022" max="1022" width="3.7109375" style="1" customWidth="1"/>
    <col min="1023" max="1252" width="9.140625" style="1"/>
    <col min="1253" max="1254" width="3.7109375" style="1" customWidth="1"/>
    <col min="1255" max="1258" width="12.5703125" style="1" customWidth="1"/>
    <col min="1259" max="1259" width="3.7109375" style="1" customWidth="1"/>
    <col min="1260" max="1260" width="42.85546875" style="1" bestFit="1" customWidth="1"/>
    <col min="1261" max="1262" width="11.28515625" style="1" customWidth="1"/>
    <col min="1263" max="1263" width="12.5703125" style="1" customWidth="1"/>
    <col min="1264" max="1264" width="13.42578125" style="1" customWidth="1"/>
    <col min="1265" max="1265" width="31.28515625" style="1" bestFit="1" customWidth="1"/>
    <col min="1266" max="1267" width="11.85546875" style="1" customWidth="1"/>
    <col min="1268" max="1268" width="8.7109375" style="1" bestFit="1" customWidth="1"/>
    <col min="1269" max="1269" width="9.42578125" style="1" bestFit="1" customWidth="1"/>
    <col min="1270" max="1276" width="11.85546875" style="1" customWidth="1"/>
    <col min="1277" max="1277" width="5.7109375" style="1" customWidth="1"/>
    <col min="1278" max="1278" width="3.7109375" style="1" customWidth="1"/>
    <col min="1279" max="1508" width="9.140625" style="1"/>
    <col min="1509" max="1510" width="3.7109375" style="1" customWidth="1"/>
    <col min="1511" max="1514" width="12.5703125" style="1" customWidth="1"/>
    <col min="1515" max="1515" width="3.7109375" style="1" customWidth="1"/>
    <col min="1516" max="1516" width="42.85546875" style="1" bestFit="1" customWidth="1"/>
    <col min="1517" max="1518" width="11.28515625" style="1" customWidth="1"/>
    <col min="1519" max="1519" width="12.5703125" style="1" customWidth="1"/>
    <col min="1520" max="1520" width="13.42578125" style="1" customWidth="1"/>
    <col min="1521" max="1521" width="31.28515625" style="1" bestFit="1" customWidth="1"/>
    <col min="1522" max="1523" width="11.85546875" style="1" customWidth="1"/>
    <col min="1524" max="1524" width="8.7109375" style="1" bestFit="1" customWidth="1"/>
    <col min="1525" max="1525" width="9.42578125" style="1" bestFit="1" customWidth="1"/>
    <col min="1526" max="1532" width="11.85546875" style="1" customWidth="1"/>
    <col min="1533" max="1533" width="5.7109375" style="1" customWidth="1"/>
    <col min="1534" max="1534" width="3.7109375" style="1" customWidth="1"/>
    <col min="1535" max="1764" width="9.140625" style="1"/>
    <col min="1765" max="1766" width="3.7109375" style="1" customWidth="1"/>
    <col min="1767" max="1770" width="12.5703125" style="1" customWidth="1"/>
    <col min="1771" max="1771" width="3.7109375" style="1" customWidth="1"/>
    <col min="1772" max="1772" width="42.85546875" style="1" bestFit="1" customWidth="1"/>
    <col min="1773" max="1774" width="11.28515625" style="1" customWidth="1"/>
    <col min="1775" max="1775" width="12.5703125" style="1" customWidth="1"/>
    <col min="1776" max="1776" width="13.42578125" style="1" customWidth="1"/>
    <col min="1777" max="1777" width="31.28515625" style="1" bestFit="1" customWidth="1"/>
    <col min="1778" max="1779" width="11.85546875" style="1" customWidth="1"/>
    <col min="1780" max="1780" width="8.7109375" style="1" bestFit="1" customWidth="1"/>
    <col min="1781" max="1781" width="9.42578125" style="1" bestFit="1" customWidth="1"/>
    <col min="1782" max="1788" width="11.85546875" style="1" customWidth="1"/>
    <col min="1789" max="1789" width="5.7109375" style="1" customWidth="1"/>
    <col min="1790" max="1790" width="3.7109375" style="1" customWidth="1"/>
    <col min="1791" max="2020" width="9.140625" style="1"/>
    <col min="2021" max="2022" width="3.7109375" style="1" customWidth="1"/>
    <col min="2023" max="2026" width="12.5703125" style="1" customWidth="1"/>
    <col min="2027" max="2027" width="3.7109375" style="1" customWidth="1"/>
    <col min="2028" max="2028" width="42.85546875" style="1" bestFit="1" customWidth="1"/>
    <col min="2029" max="2030" width="11.28515625" style="1" customWidth="1"/>
    <col min="2031" max="2031" width="12.5703125" style="1" customWidth="1"/>
    <col min="2032" max="2032" width="13.42578125" style="1" customWidth="1"/>
    <col min="2033" max="2033" width="31.28515625" style="1" bestFit="1" customWidth="1"/>
    <col min="2034" max="2035" width="11.85546875" style="1" customWidth="1"/>
    <col min="2036" max="2036" width="8.7109375" style="1" bestFit="1" customWidth="1"/>
    <col min="2037" max="2037" width="9.42578125" style="1" bestFit="1" customWidth="1"/>
    <col min="2038" max="2044" width="11.85546875" style="1" customWidth="1"/>
    <col min="2045" max="2045" width="5.7109375" style="1" customWidth="1"/>
    <col min="2046" max="2046" width="3.7109375" style="1" customWidth="1"/>
    <col min="2047" max="2276" width="9.140625" style="1"/>
    <col min="2277" max="2278" width="3.7109375" style="1" customWidth="1"/>
    <col min="2279" max="2282" width="12.5703125" style="1" customWidth="1"/>
    <col min="2283" max="2283" width="3.7109375" style="1" customWidth="1"/>
    <col min="2284" max="2284" width="42.85546875" style="1" bestFit="1" customWidth="1"/>
    <col min="2285" max="2286" width="11.28515625" style="1" customWidth="1"/>
    <col min="2287" max="2287" width="12.5703125" style="1" customWidth="1"/>
    <col min="2288" max="2288" width="13.42578125" style="1" customWidth="1"/>
    <col min="2289" max="2289" width="31.28515625" style="1" bestFit="1" customWidth="1"/>
    <col min="2290" max="2291" width="11.85546875" style="1" customWidth="1"/>
    <col min="2292" max="2292" width="8.7109375" style="1" bestFit="1" customWidth="1"/>
    <col min="2293" max="2293" width="9.42578125" style="1" bestFit="1" customWidth="1"/>
    <col min="2294" max="2300" width="11.85546875" style="1" customWidth="1"/>
    <col min="2301" max="2301" width="5.7109375" style="1" customWidth="1"/>
    <col min="2302" max="2302" width="3.7109375" style="1" customWidth="1"/>
    <col min="2303" max="2532" width="9.140625" style="1"/>
    <col min="2533" max="2534" width="3.7109375" style="1" customWidth="1"/>
    <col min="2535" max="2538" width="12.5703125" style="1" customWidth="1"/>
    <col min="2539" max="2539" width="3.7109375" style="1" customWidth="1"/>
    <col min="2540" max="2540" width="42.85546875" style="1" bestFit="1" customWidth="1"/>
    <col min="2541" max="2542" width="11.28515625" style="1" customWidth="1"/>
    <col min="2543" max="2543" width="12.5703125" style="1" customWidth="1"/>
    <col min="2544" max="2544" width="13.42578125" style="1" customWidth="1"/>
    <col min="2545" max="2545" width="31.28515625" style="1" bestFit="1" customWidth="1"/>
    <col min="2546" max="2547" width="11.85546875" style="1" customWidth="1"/>
    <col min="2548" max="2548" width="8.7109375" style="1" bestFit="1" customWidth="1"/>
    <col min="2549" max="2549" width="9.42578125" style="1" bestFit="1" customWidth="1"/>
    <col min="2550" max="2556" width="11.85546875" style="1" customWidth="1"/>
    <col min="2557" max="2557" width="5.7109375" style="1" customWidth="1"/>
    <col min="2558" max="2558" width="3.7109375" style="1" customWidth="1"/>
    <col min="2559" max="2788" width="9.140625" style="1"/>
    <col min="2789" max="2790" width="3.7109375" style="1" customWidth="1"/>
    <col min="2791" max="2794" width="12.5703125" style="1" customWidth="1"/>
    <col min="2795" max="2795" width="3.7109375" style="1" customWidth="1"/>
    <col min="2796" max="2796" width="42.85546875" style="1" bestFit="1" customWidth="1"/>
    <col min="2797" max="2798" width="11.28515625" style="1" customWidth="1"/>
    <col min="2799" max="2799" width="12.5703125" style="1" customWidth="1"/>
    <col min="2800" max="2800" width="13.42578125" style="1" customWidth="1"/>
    <col min="2801" max="2801" width="31.28515625" style="1" bestFit="1" customWidth="1"/>
    <col min="2802" max="2803" width="11.85546875" style="1" customWidth="1"/>
    <col min="2804" max="2804" width="8.7109375" style="1" bestFit="1" customWidth="1"/>
    <col min="2805" max="2805" width="9.42578125" style="1" bestFit="1" customWidth="1"/>
    <col min="2806" max="2812" width="11.85546875" style="1" customWidth="1"/>
    <col min="2813" max="2813" width="5.7109375" style="1" customWidth="1"/>
    <col min="2814" max="2814" width="3.7109375" style="1" customWidth="1"/>
    <col min="2815" max="3044" width="9.140625" style="1"/>
    <col min="3045" max="3046" width="3.7109375" style="1" customWidth="1"/>
    <col min="3047" max="3050" width="12.5703125" style="1" customWidth="1"/>
    <col min="3051" max="3051" width="3.7109375" style="1" customWidth="1"/>
    <col min="3052" max="3052" width="42.85546875" style="1" bestFit="1" customWidth="1"/>
    <col min="3053" max="3054" width="11.28515625" style="1" customWidth="1"/>
    <col min="3055" max="3055" width="12.5703125" style="1" customWidth="1"/>
    <col min="3056" max="3056" width="13.42578125" style="1" customWidth="1"/>
    <col min="3057" max="3057" width="31.28515625" style="1" bestFit="1" customWidth="1"/>
    <col min="3058" max="3059" width="11.85546875" style="1" customWidth="1"/>
    <col min="3060" max="3060" width="8.7109375" style="1" bestFit="1" customWidth="1"/>
    <col min="3061" max="3061" width="9.42578125" style="1" bestFit="1" customWidth="1"/>
    <col min="3062" max="3068" width="11.85546875" style="1" customWidth="1"/>
    <col min="3069" max="3069" width="5.7109375" style="1" customWidth="1"/>
    <col min="3070" max="3070" width="3.7109375" style="1" customWidth="1"/>
    <col min="3071" max="3300" width="9.140625" style="1"/>
    <col min="3301" max="3302" width="3.7109375" style="1" customWidth="1"/>
    <col min="3303" max="3306" width="12.5703125" style="1" customWidth="1"/>
    <col min="3307" max="3307" width="3.7109375" style="1" customWidth="1"/>
    <col min="3308" max="3308" width="42.85546875" style="1" bestFit="1" customWidth="1"/>
    <col min="3309" max="3310" width="11.28515625" style="1" customWidth="1"/>
    <col min="3311" max="3311" width="12.5703125" style="1" customWidth="1"/>
    <col min="3312" max="3312" width="13.42578125" style="1" customWidth="1"/>
    <col min="3313" max="3313" width="31.28515625" style="1" bestFit="1" customWidth="1"/>
    <col min="3314" max="3315" width="11.85546875" style="1" customWidth="1"/>
    <col min="3316" max="3316" width="8.7109375" style="1" bestFit="1" customWidth="1"/>
    <col min="3317" max="3317" width="9.42578125" style="1" bestFit="1" customWidth="1"/>
    <col min="3318" max="3324" width="11.85546875" style="1" customWidth="1"/>
    <col min="3325" max="3325" width="5.7109375" style="1" customWidth="1"/>
    <col min="3326" max="3326" width="3.7109375" style="1" customWidth="1"/>
    <col min="3327" max="3556" width="9.140625" style="1"/>
    <col min="3557" max="3558" width="3.7109375" style="1" customWidth="1"/>
    <col min="3559" max="3562" width="12.5703125" style="1" customWidth="1"/>
    <col min="3563" max="3563" width="3.7109375" style="1" customWidth="1"/>
    <col min="3564" max="3564" width="42.85546875" style="1" bestFit="1" customWidth="1"/>
    <col min="3565" max="3566" width="11.28515625" style="1" customWidth="1"/>
    <col min="3567" max="3567" width="12.5703125" style="1" customWidth="1"/>
    <col min="3568" max="3568" width="13.42578125" style="1" customWidth="1"/>
    <col min="3569" max="3569" width="31.28515625" style="1" bestFit="1" customWidth="1"/>
    <col min="3570" max="3571" width="11.85546875" style="1" customWidth="1"/>
    <col min="3572" max="3572" width="8.7109375" style="1" bestFit="1" customWidth="1"/>
    <col min="3573" max="3573" width="9.42578125" style="1" bestFit="1" customWidth="1"/>
    <col min="3574" max="3580" width="11.85546875" style="1" customWidth="1"/>
    <col min="3581" max="3581" width="5.7109375" style="1" customWidth="1"/>
    <col min="3582" max="3582" width="3.7109375" style="1" customWidth="1"/>
    <col min="3583" max="3812" width="9.140625" style="1"/>
    <col min="3813" max="3814" width="3.7109375" style="1" customWidth="1"/>
    <col min="3815" max="3818" width="12.5703125" style="1" customWidth="1"/>
    <col min="3819" max="3819" width="3.7109375" style="1" customWidth="1"/>
    <col min="3820" max="3820" width="42.85546875" style="1" bestFit="1" customWidth="1"/>
    <col min="3821" max="3822" width="11.28515625" style="1" customWidth="1"/>
    <col min="3823" max="3823" width="12.5703125" style="1" customWidth="1"/>
    <col min="3824" max="3824" width="13.42578125" style="1" customWidth="1"/>
    <col min="3825" max="3825" width="31.28515625" style="1" bestFit="1" customWidth="1"/>
    <col min="3826" max="3827" width="11.85546875" style="1" customWidth="1"/>
    <col min="3828" max="3828" width="8.7109375" style="1" bestFit="1" customWidth="1"/>
    <col min="3829" max="3829" width="9.42578125" style="1" bestFit="1" customWidth="1"/>
    <col min="3830" max="3836" width="11.85546875" style="1" customWidth="1"/>
    <col min="3837" max="3837" width="5.7109375" style="1" customWidth="1"/>
    <col min="3838" max="3838" width="3.7109375" style="1" customWidth="1"/>
    <col min="3839" max="4068" width="9.140625" style="1"/>
    <col min="4069" max="4070" width="3.7109375" style="1" customWidth="1"/>
    <col min="4071" max="4074" width="12.5703125" style="1" customWidth="1"/>
    <col min="4075" max="4075" width="3.7109375" style="1" customWidth="1"/>
    <col min="4076" max="4076" width="42.85546875" style="1" bestFit="1" customWidth="1"/>
    <col min="4077" max="4078" width="11.28515625" style="1" customWidth="1"/>
    <col min="4079" max="4079" width="12.5703125" style="1" customWidth="1"/>
    <col min="4080" max="4080" width="13.42578125" style="1" customWidth="1"/>
    <col min="4081" max="4081" width="31.28515625" style="1" bestFit="1" customWidth="1"/>
    <col min="4082" max="4083" width="11.85546875" style="1" customWidth="1"/>
    <col min="4084" max="4084" width="8.7109375" style="1" bestFit="1" customWidth="1"/>
    <col min="4085" max="4085" width="9.42578125" style="1" bestFit="1" customWidth="1"/>
    <col min="4086" max="4092" width="11.85546875" style="1" customWidth="1"/>
    <col min="4093" max="4093" width="5.7109375" style="1" customWidth="1"/>
    <col min="4094" max="4094" width="3.7109375" style="1" customWidth="1"/>
    <col min="4095" max="4324" width="9.140625" style="1"/>
    <col min="4325" max="4326" width="3.7109375" style="1" customWidth="1"/>
    <col min="4327" max="4330" width="12.5703125" style="1" customWidth="1"/>
    <col min="4331" max="4331" width="3.7109375" style="1" customWidth="1"/>
    <col min="4332" max="4332" width="42.85546875" style="1" bestFit="1" customWidth="1"/>
    <col min="4333" max="4334" width="11.28515625" style="1" customWidth="1"/>
    <col min="4335" max="4335" width="12.5703125" style="1" customWidth="1"/>
    <col min="4336" max="4336" width="13.42578125" style="1" customWidth="1"/>
    <col min="4337" max="4337" width="31.28515625" style="1" bestFit="1" customWidth="1"/>
    <col min="4338" max="4339" width="11.85546875" style="1" customWidth="1"/>
    <col min="4340" max="4340" width="8.7109375" style="1" bestFit="1" customWidth="1"/>
    <col min="4341" max="4341" width="9.42578125" style="1" bestFit="1" customWidth="1"/>
    <col min="4342" max="4348" width="11.85546875" style="1" customWidth="1"/>
    <col min="4349" max="4349" width="5.7109375" style="1" customWidth="1"/>
    <col min="4350" max="4350" width="3.7109375" style="1" customWidth="1"/>
    <col min="4351" max="4580" width="9.140625" style="1"/>
    <col min="4581" max="4582" width="3.7109375" style="1" customWidth="1"/>
    <col min="4583" max="4586" width="12.5703125" style="1" customWidth="1"/>
    <col min="4587" max="4587" width="3.7109375" style="1" customWidth="1"/>
    <col min="4588" max="4588" width="42.85546875" style="1" bestFit="1" customWidth="1"/>
    <col min="4589" max="4590" width="11.28515625" style="1" customWidth="1"/>
    <col min="4591" max="4591" width="12.5703125" style="1" customWidth="1"/>
    <col min="4592" max="4592" width="13.42578125" style="1" customWidth="1"/>
    <col min="4593" max="4593" width="31.28515625" style="1" bestFit="1" customWidth="1"/>
    <col min="4594" max="4595" width="11.85546875" style="1" customWidth="1"/>
    <col min="4596" max="4596" width="8.7109375" style="1" bestFit="1" customWidth="1"/>
    <col min="4597" max="4597" width="9.42578125" style="1" bestFit="1" customWidth="1"/>
    <col min="4598" max="4604" width="11.85546875" style="1" customWidth="1"/>
    <col min="4605" max="4605" width="5.7109375" style="1" customWidth="1"/>
    <col min="4606" max="4606" width="3.7109375" style="1" customWidth="1"/>
    <col min="4607" max="4836" width="9.140625" style="1"/>
    <col min="4837" max="4838" width="3.7109375" style="1" customWidth="1"/>
    <col min="4839" max="4842" width="12.5703125" style="1" customWidth="1"/>
    <col min="4843" max="4843" width="3.7109375" style="1" customWidth="1"/>
    <col min="4844" max="4844" width="42.85546875" style="1" bestFit="1" customWidth="1"/>
    <col min="4845" max="4846" width="11.28515625" style="1" customWidth="1"/>
    <col min="4847" max="4847" width="12.5703125" style="1" customWidth="1"/>
    <col min="4848" max="4848" width="13.42578125" style="1" customWidth="1"/>
    <col min="4849" max="4849" width="31.28515625" style="1" bestFit="1" customWidth="1"/>
    <col min="4850" max="4851" width="11.85546875" style="1" customWidth="1"/>
    <col min="4852" max="4852" width="8.7109375" style="1" bestFit="1" customWidth="1"/>
    <col min="4853" max="4853" width="9.42578125" style="1" bestFit="1" customWidth="1"/>
    <col min="4854" max="4860" width="11.85546875" style="1" customWidth="1"/>
    <col min="4861" max="4861" width="5.7109375" style="1" customWidth="1"/>
    <col min="4862" max="4862" width="3.7109375" style="1" customWidth="1"/>
    <col min="4863" max="5092" width="9.140625" style="1"/>
    <col min="5093" max="5094" width="3.7109375" style="1" customWidth="1"/>
    <col min="5095" max="5098" width="12.5703125" style="1" customWidth="1"/>
    <col min="5099" max="5099" width="3.7109375" style="1" customWidth="1"/>
    <col min="5100" max="5100" width="42.85546875" style="1" bestFit="1" customWidth="1"/>
    <col min="5101" max="5102" width="11.28515625" style="1" customWidth="1"/>
    <col min="5103" max="5103" width="12.5703125" style="1" customWidth="1"/>
    <col min="5104" max="5104" width="13.42578125" style="1" customWidth="1"/>
    <col min="5105" max="5105" width="31.28515625" style="1" bestFit="1" customWidth="1"/>
    <col min="5106" max="5107" width="11.85546875" style="1" customWidth="1"/>
    <col min="5108" max="5108" width="8.7109375" style="1" bestFit="1" customWidth="1"/>
    <col min="5109" max="5109" width="9.42578125" style="1" bestFit="1" customWidth="1"/>
    <col min="5110" max="5116" width="11.85546875" style="1" customWidth="1"/>
    <col min="5117" max="5117" width="5.7109375" style="1" customWidth="1"/>
    <col min="5118" max="5118" width="3.7109375" style="1" customWidth="1"/>
    <col min="5119" max="5348" width="9.140625" style="1"/>
    <col min="5349" max="5350" width="3.7109375" style="1" customWidth="1"/>
    <col min="5351" max="5354" width="12.5703125" style="1" customWidth="1"/>
    <col min="5355" max="5355" width="3.7109375" style="1" customWidth="1"/>
    <col min="5356" max="5356" width="42.85546875" style="1" bestFit="1" customWidth="1"/>
    <col min="5357" max="5358" width="11.28515625" style="1" customWidth="1"/>
    <col min="5359" max="5359" width="12.5703125" style="1" customWidth="1"/>
    <col min="5360" max="5360" width="13.42578125" style="1" customWidth="1"/>
    <col min="5361" max="5361" width="31.28515625" style="1" bestFit="1" customWidth="1"/>
    <col min="5362" max="5363" width="11.85546875" style="1" customWidth="1"/>
    <col min="5364" max="5364" width="8.7109375" style="1" bestFit="1" customWidth="1"/>
    <col min="5365" max="5365" width="9.42578125" style="1" bestFit="1" customWidth="1"/>
    <col min="5366" max="5372" width="11.85546875" style="1" customWidth="1"/>
    <col min="5373" max="5373" width="5.7109375" style="1" customWidth="1"/>
    <col min="5374" max="5374" width="3.7109375" style="1" customWidth="1"/>
    <col min="5375" max="5604" width="9.140625" style="1"/>
    <col min="5605" max="5606" width="3.7109375" style="1" customWidth="1"/>
    <col min="5607" max="5610" width="12.5703125" style="1" customWidth="1"/>
    <col min="5611" max="5611" width="3.7109375" style="1" customWidth="1"/>
    <col min="5612" max="5612" width="42.85546875" style="1" bestFit="1" customWidth="1"/>
    <col min="5613" max="5614" width="11.28515625" style="1" customWidth="1"/>
    <col min="5615" max="5615" width="12.5703125" style="1" customWidth="1"/>
    <col min="5616" max="5616" width="13.42578125" style="1" customWidth="1"/>
    <col min="5617" max="5617" width="31.28515625" style="1" bestFit="1" customWidth="1"/>
    <col min="5618" max="5619" width="11.85546875" style="1" customWidth="1"/>
    <col min="5620" max="5620" width="8.7109375" style="1" bestFit="1" customWidth="1"/>
    <col min="5621" max="5621" width="9.42578125" style="1" bestFit="1" customWidth="1"/>
    <col min="5622" max="5628" width="11.85546875" style="1" customWidth="1"/>
    <col min="5629" max="5629" width="5.7109375" style="1" customWidth="1"/>
    <col min="5630" max="5630" width="3.7109375" style="1" customWidth="1"/>
    <col min="5631" max="5860" width="9.140625" style="1"/>
    <col min="5861" max="5862" width="3.7109375" style="1" customWidth="1"/>
    <col min="5863" max="5866" width="12.5703125" style="1" customWidth="1"/>
    <col min="5867" max="5867" width="3.7109375" style="1" customWidth="1"/>
    <col min="5868" max="5868" width="42.85546875" style="1" bestFit="1" customWidth="1"/>
    <col min="5869" max="5870" width="11.28515625" style="1" customWidth="1"/>
    <col min="5871" max="5871" width="12.5703125" style="1" customWidth="1"/>
    <col min="5872" max="5872" width="13.42578125" style="1" customWidth="1"/>
    <col min="5873" max="5873" width="31.28515625" style="1" bestFit="1" customWidth="1"/>
    <col min="5874" max="5875" width="11.85546875" style="1" customWidth="1"/>
    <col min="5876" max="5876" width="8.7109375" style="1" bestFit="1" customWidth="1"/>
    <col min="5877" max="5877" width="9.42578125" style="1" bestFit="1" customWidth="1"/>
    <col min="5878" max="5884" width="11.85546875" style="1" customWidth="1"/>
    <col min="5885" max="5885" width="5.7109375" style="1" customWidth="1"/>
    <col min="5886" max="5886" width="3.7109375" style="1" customWidth="1"/>
    <col min="5887" max="6116" width="9.140625" style="1"/>
    <col min="6117" max="6118" width="3.7109375" style="1" customWidth="1"/>
    <col min="6119" max="6122" width="12.5703125" style="1" customWidth="1"/>
    <col min="6123" max="6123" width="3.7109375" style="1" customWidth="1"/>
    <col min="6124" max="6124" width="42.85546875" style="1" bestFit="1" customWidth="1"/>
    <col min="6125" max="6126" width="11.28515625" style="1" customWidth="1"/>
    <col min="6127" max="6127" width="12.5703125" style="1" customWidth="1"/>
    <col min="6128" max="6128" width="13.42578125" style="1" customWidth="1"/>
    <col min="6129" max="6129" width="31.28515625" style="1" bestFit="1" customWidth="1"/>
    <col min="6130" max="6131" width="11.85546875" style="1" customWidth="1"/>
    <col min="6132" max="6132" width="8.7109375" style="1" bestFit="1" customWidth="1"/>
    <col min="6133" max="6133" width="9.42578125" style="1" bestFit="1" customWidth="1"/>
    <col min="6134" max="6140" width="11.85546875" style="1" customWidth="1"/>
    <col min="6141" max="6141" width="5.7109375" style="1" customWidth="1"/>
    <col min="6142" max="6142" width="3.7109375" style="1" customWidth="1"/>
    <col min="6143" max="6372" width="9.140625" style="1"/>
    <col min="6373" max="6374" width="3.7109375" style="1" customWidth="1"/>
    <col min="6375" max="6378" width="12.5703125" style="1" customWidth="1"/>
    <col min="6379" max="6379" width="3.7109375" style="1" customWidth="1"/>
    <col min="6380" max="6380" width="42.85546875" style="1" bestFit="1" customWidth="1"/>
    <col min="6381" max="6382" width="11.28515625" style="1" customWidth="1"/>
    <col min="6383" max="6383" width="12.5703125" style="1" customWidth="1"/>
    <col min="6384" max="6384" width="13.42578125" style="1" customWidth="1"/>
    <col min="6385" max="6385" width="31.28515625" style="1" bestFit="1" customWidth="1"/>
    <col min="6386" max="6387" width="11.85546875" style="1" customWidth="1"/>
    <col min="6388" max="6388" width="8.7109375" style="1" bestFit="1" customWidth="1"/>
    <col min="6389" max="6389" width="9.42578125" style="1" bestFit="1" customWidth="1"/>
    <col min="6390" max="6396" width="11.85546875" style="1" customWidth="1"/>
    <col min="6397" max="6397" width="5.7109375" style="1" customWidth="1"/>
    <col min="6398" max="6398" width="3.7109375" style="1" customWidth="1"/>
    <col min="6399" max="6628" width="9.140625" style="1"/>
    <col min="6629" max="6630" width="3.7109375" style="1" customWidth="1"/>
    <col min="6631" max="6634" width="12.5703125" style="1" customWidth="1"/>
    <col min="6635" max="6635" width="3.7109375" style="1" customWidth="1"/>
    <col min="6636" max="6636" width="42.85546875" style="1" bestFit="1" customWidth="1"/>
    <col min="6637" max="6638" width="11.28515625" style="1" customWidth="1"/>
    <col min="6639" max="6639" width="12.5703125" style="1" customWidth="1"/>
    <col min="6640" max="6640" width="13.42578125" style="1" customWidth="1"/>
    <col min="6641" max="6641" width="31.28515625" style="1" bestFit="1" customWidth="1"/>
    <col min="6642" max="6643" width="11.85546875" style="1" customWidth="1"/>
    <col min="6644" max="6644" width="8.7109375" style="1" bestFit="1" customWidth="1"/>
    <col min="6645" max="6645" width="9.42578125" style="1" bestFit="1" customWidth="1"/>
    <col min="6646" max="6652" width="11.85546875" style="1" customWidth="1"/>
    <col min="6653" max="6653" width="5.7109375" style="1" customWidth="1"/>
    <col min="6654" max="6654" width="3.7109375" style="1" customWidth="1"/>
    <col min="6655" max="6884" width="9.140625" style="1"/>
    <col min="6885" max="6886" width="3.7109375" style="1" customWidth="1"/>
    <col min="6887" max="6890" width="12.5703125" style="1" customWidth="1"/>
    <col min="6891" max="6891" width="3.7109375" style="1" customWidth="1"/>
    <col min="6892" max="6892" width="42.85546875" style="1" bestFit="1" customWidth="1"/>
    <col min="6893" max="6894" width="11.28515625" style="1" customWidth="1"/>
    <col min="6895" max="6895" width="12.5703125" style="1" customWidth="1"/>
    <col min="6896" max="6896" width="13.42578125" style="1" customWidth="1"/>
    <col min="6897" max="6897" width="31.28515625" style="1" bestFit="1" customWidth="1"/>
    <col min="6898" max="6899" width="11.85546875" style="1" customWidth="1"/>
    <col min="6900" max="6900" width="8.7109375" style="1" bestFit="1" customWidth="1"/>
    <col min="6901" max="6901" width="9.42578125" style="1" bestFit="1" customWidth="1"/>
    <col min="6902" max="6908" width="11.85546875" style="1" customWidth="1"/>
    <col min="6909" max="6909" width="5.7109375" style="1" customWidth="1"/>
    <col min="6910" max="6910" width="3.7109375" style="1" customWidth="1"/>
    <col min="6911" max="7140" width="9.140625" style="1"/>
    <col min="7141" max="7142" width="3.7109375" style="1" customWidth="1"/>
    <col min="7143" max="7146" width="12.5703125" style="1" customWidth="1"/>
    <col min="7147" max="7147" width="3.7109375" style="1" customWidth="1"/>
    <col min="7148" max="7148" width="42.85546875" style="1" bestFit="1" customWidth="1"/>
    <col min="7149" max="7150" width="11.28515625" style="1" customWidth="1"/>
    <col min="7151" max="7151" width="12.5703125" style="1" customWidth="1"/>
    <col min="7152" max="7152" width="13.42578125" style="1" customWidth="1"/>
    <col min="7153" max="7153" width="31.28515625" style="1" bestFit="1" customWidth="1"/>
    <col min="7154" max="7155" width="11.85546875" style="1" customWidth="1"/>
    <col min="7156" max="7156" width="8.7109375" style="1" bestFit="1" customWidth="1"/>
    <col min="7157" max="7157" width="9.42578125" style="1" bestFit="1" customWidth="1"/>
    <col min="7158" max="7164" width="11.85546875" style="1" customWidth="1"/>
    <col min="7165" max="7165" width="5.7109375" style="1" customWidth="1"/>
    <col min="7166" max="7166" width="3.7109375" style="1" customWidth="1"/>
    <col min="7167" max="7396" width="9.140625" style="1"/>
    <col min="7397" max="7398" width="3.7109375" style="1" customWidth="1"/>
    <col min="7399" max="7402" width="12.5703125" style="1" customWidth="1"/>
    <col min="7403" max="7403" width="3.7109375" style="1" customWidth="1"/>
    <col min="7404" max="7404" width="42.85546875" style="1" bestFit="1" customWidth="1"/>
    <col min="7405" max="7406" width="11.28515625" style="1" customWidth="1"/>
    <col min="7407" max="7407" width="12.5703125" style="1" customWidth="1"/>
    <col min="7408" max="7408" width="13.42578125" style="1" customWidth="1"/>
    <col min="7409" max="7409" width="31.28515625" style="1" bestFit="1" customWidth="1"/>
    <col min="7410" max="7411" width="11.85546875" style="1" customWidth="1"/>
    <col min="7412" max="7412" width="8.7109375" style="1" bestFit="1" customWidth="1"/>
    <col min="7413" max="7413" width="9.42578125" style="1" bestFit="1" customWidth="1"/>
    <col min="7414" max="7420" width="11.85546875" style="1" customWidth="1"/>
    <col min="7421" max="7421" width="5.7109375" style="1" customWidth="1"/>
    <col min="7422" max="7422" width="3.7109375" style="1" customWidth="1"/>
    <col min="7423" max="7652" width="9.140625" style="1"/>
    <col min="7653" max="7654" width="3.7109375" style="1" customWidth="1"/>
    <col min="7655" max="7658" width="12.5703125" style="1" customWidth="1"/>
    <col min="7659" max="7659" width="3.7109375" style="1" customWidth="1"/>
    <col min="7660" max="7660" width="42.85546875" style="1" bestFit="1" customWidth="1"/>
    <col min="7661" max="7662" width="11.28515625" style="1" customWidth="1"/>
    <col min="7663" max="7663" width="12.5703125" style="1" customWidth="1"/>
    <col min="7664" max="7664" width="13.42578125" style="1" customWidth="1"/>
    <col min="7665" max="7665" width="31.28515625" style="1" bestFit="1" customWidth="1"/>
    <col min="7666" max="7667" width="11.85546875" style="1" customWidth="1"/>
    <col min="7668" max="7668" width="8.7109375" style="1" bestFit="1" customWidth="1"/>
    <col min="7669" max="7669" width="9.42578125" style="1" bestFit="1" customWidth="1"/>
    <col min="7670" max="7676" width="11.85546875" style="1" customWidth="1"/>
    <col min="7677" max="7677" width="5.7109375" style="1" customWidth="1"/>
    <col min="7678" max="7678" width="3.7109375" style="1" customWidth="1"/>
    <col min="7679" max="7908" width="9.140625" style="1"/>
    <col min="7909" max="7910" width="3.7109375" style="1" customWidth="1"/>
    <col min="7911" max="7914" width="12.5703125" style="1" customWidth="1"/>
    <col min="7915" max="7915" width="3.7109375" style="1" customWidth="1"/>
    <col min="7916" max="7916" width="42.85546875" style="1" bestFit="1" customWidth="1"/>
    <col min="7917" max="7918" width="11.28515625" style="1" customWidth="1"/>
    <col min="7919" max="7919" width="12.5703125" style="1" customWidth="1"/>
    <col min="7920" max="7920" width="13.42578125" style="1" customWidth="1"/>
    <col min="7921" max="7921" width="31.28515625" style="1" bestFit="1" customWidth="1"/>
    <col min="7922" max="7923" width="11.85546875" style="1" customWidth="1"/>
    <col min="7924" max="7924" width="8.7109375" style="1" bestFit="1" customWidth="1"/>
    <col min="7925" max="7925" width="9.42578125" style="1" bestFit="1" customWidth="1"/>
    <col min="7926" max="7932" width="11.85546875" style="1" customWidth="1"/>
    <col min="7933" max="7933" width="5.7109375" style="1" customWidth="1"/>
    <col min="7934" max="7934" width="3.7109375" style="1" customWidth="1"/>
    <col min="7935" max="8164" width="9.140625" style="1"/>
    <col min="8165" max="8166" width="3.7109375" style="1" customWidth="1"/>
    <col min="8167" max="8170" width="12.5703125" style="1" customWidth="1"/>
    <col min="8171" max="8171" width="3.7109375" style="1" customWidth="1"/>
    <col min="8172" max="8172" width="42.85546875" style="1" bestFit="1" customWidth="1"/>
    <col min="8173" max="8174" width="11.28515625" style="1" customWidth="1"/>
    <col min="8175" max="8175" width="12.5703125" style="1" customWidth="1"/>
    <col min="8176" max="8176" width="13.42578125" style="1" customWidth="1"/>
    <col min="8177" max="8177" width="31.28515625" style="1" bestFit="1" customWidth="1"/>
    <col min="8178" max="8179" width="11.85546875" style="1" customWidth="1"/>
    <col min="8180" max="8180" width="8.7109375" style="1" bestFit="1" customWidth="1"/>
    <col min="8181" max="8181" width="9.42578125" style="1" bestFit="1" customWidth="1"/>
    <col min="8182" max="8188" width="11.85546875" style="1" customWidth="1"/>
    <col min="8189" max="8189" width="5.7109375" style="1" customWidth="1"/>
    <col min="8190" max="8190" width="3.7109375" style="1" customWidth="1"/>
    <col min="8191" max="8420" width="9.140625" style="1"/>
    <col min="8421" max="8422" width="3.7109375" style="1" customWidth="1"/>
    <col min="8423" max="8426" width="12.5703125" style="1" customWidth="1"/>
    <col min="8427" max="8427" width="3.7109375" style="1" customWidth="1"/>
    <col min="8428" max="8428" width="42.85546875" style="1" bestFit="1" customWidth="1"/>
    <col min="8429" max="8430" width="11.28515625" style="1" customWidth="1"/>
    <col min="8431" max="8431" width="12.5703125" style="1" customWidth="1"/>
    <col min="8432" max="8432" width="13.42578125" style="1" customWidth="1"/>
    <col min="8433" max="8433" width="31.28515625" style="1" bestFit="1" customWidth="1"/>
    <col min="8434" max="8435" width="11.85546875" style="1" customWidth="1"/>
    <col min="8436" max="8436" width="8.7109375" style="1" bestFit="1" customWidth="1"/>
    <col min="8437" max="8437" width="9.42578125" style="1" bestFit="1" customWidth="1"/>
    <col min="8438" max="8444" width="11.85546875" style="1" customWidth="1"/>
    <col min="8445" max="8445" width="5.7109375" style="1" customWidth="1"/>
    <col min="8446" max="8446" width="3.7109375" style="1" customWidth="1"/>
    <col min="8447" max="8676" width="9.140625" style="1"/>
    <col min="8677" max="8678" width="3.7109375" style="1" customWidth="1"/>
    <col min="8679" max="8682" width="12.5703125" style="1" customWidth="1"/>
    <col min="8683" max="8683" width="3.7109375" style="1" customWidth="1"/>
    <col min="8684" max="8684" width="42.85546875" style="1" bestFit="1" customWidth="1"/>
    <col min="8685" max="8686" width="11.28515625" style="1" customWidth="1"/>
    <col min="8687" max="8687" width="12.5703125" style="1" customWidth="1"/>
    <col min="8688" max="8688" width="13.42578125" style="1" customWidth="1"/>
    <col min="8689" max="8689" width="31.28515625" style="1" bestFit="1" customWidth="1"/>
    <col min="8690" max="8691" width="11.85546875" style="1" customWidth="1"/>
    <col min="8692" max="8692" width="8.7109375" style="1" bestFit="1" customWidth="1"/>
    <col min="8693" max="8693" width="9.42578125" style="1" bestFit="1" customWidth="1"/>
    <col min="8694" max="8700" width="11.85546875" style="1" customWidth="1"/>
    <col min="8701" max="8701" width="5.7109375" style="1" customWidth="1"/>
    <col min="8702" max="8702" width="3.7109375" style="1" customWidth="1"/>
    <col min="8703" max="8932" width="9.140625" style="1"/>
    <col min="8933" max="8934" width="3.7109375" style="1" customWidth="1"/>
    <col min="8935" max="8938" width="12.5703125" style="1" customWidth="1"/>
    <col min="8939" max="8939" width="3.7109375" style="1" customWidth="1"/>
    <col min="8940" max="8940" width="42.85546875" style="1" bestFit="1" customWidth="1"/>
    <col min="8941" max="8942" width="11.28515625" style="1" customWidth="1"/>
    <col min="8943" max="8943" width="12.5703125" style="1" customWidth="1"/>
    <col min="8944" max="8944" width="13.42578125" style="1" customWidth="1"/>
    <col min="8945" max="8945" width="31.28515625" style="1" bestFit="1" customWidth="1"/>
    <col min="8946" max="8947" width="11.85546875" style="1" customWidth="1"/>
    <col min="8948" max="8948" width="8.7109375" style="1" bestFit="1" customWidth="1"/>
    <col min="8949" max="8949" width="9.42578125" style="1" bestFit="1" customWidth="1"/>
    <col min="8950" max="8956" width="11.85546875" style="1" customWidth="1"/>
    <col min="8957" max="8957" width="5.7109375" style="1" customWidth="1"/>
    <col min="8958" max="8958" width="3.7109375" style="1" customWidth="1"/>
    <col min="8959" max="9188" width="9.140625" style="1"/>
    <col min="9189" max="9190" width="3.7109375" style="1" customWidth="1"/>
    <col min="9191" max="9194" width="12.5703125" style="1" customWidth="1"/>
    <col min="9195" max="9195" width="3.7109375" style="1" customWidth="1"/>
    <col min="9196" max="9196" width="42.85546875" style="1" bestFit="1" customWidth="1"/>
    <col min="9197" max="9198" width="11.28515625" style="1" customWidth="1"/>
    <col min="9199" max="9199" width="12.5703125" style="1" customWidth="1"/>
    <col min="9200" max="9200" width="13.42578125" style="1" customWidth="1"/>
    <col min="9201" max="9201" width="31.28515625" style="1" bestFit="1" customWidth="1"/>
    <col min="9202" max="9203" width="11.85546875" style="1" customWidth="1"/>
    <col min="9204" max="9204" width="8.7109375" style="1" bestFit="1" customWidth="1"/>
    <col min="9205" max="9205" width="9.42578125" style="1" bestFit="1" customWidth="1"/>
    <col min="9206" max="9212" width="11.85546875" style="1" customWidth="1"/>
    <col min="9213" max="9213" width="5.7109375" style="1" customWidth="1"/>
    <col min="9214" max="9214" width="3.7109375" style="1" customWidth="1"/>
    <col min="9215" max="9444" width="9.140625" style="1"/>
    <col min="9445" max="9446" width="3.7109375" style="1" customWidth="1"/>
    <col min="9447" max="9450" width="12.5703125" style="1" customWidth="1"/>
    <col min="9451" max="9451" width="3.7109375" style="1" customWidth="1"/>
    <col min="9452" max="9452" width="42.85546875" style="1" bestFit="1" customWidth="1"/>
    <col min="9453" max="9454" width="11.28515625" style="1" customWidth="1"/>
    <col min="9455" max="9455" width="12.5703125" style="1" customWidth="1"/>
    <col min="9456" max="9456" width="13.42578125" style="1" customWidth="1"/>
    <col min="9457" max="9457" width="31.28515625" style="1" bestFit="1" customWidth="1"/>
    <col min="9458" max="9459" width="11.85546875" style="1" customWidth="1"/>
    <col min="9460" max="9460" width="8.7109375" style="1" bestFit="1" customWidth="1"/>
    <col min="9461" max="9461" width="9.42578125" style="1" bestFit="1" customWidth="1"/>
    <col min="9462" max="9468" width="11.85546875" style="1" customWidth="1"/>
    <col min="9469" max="9469" width="5.7109375" style="1" customWidth="1"/>
    <col min="9470" max="9470" width="3.7109375" style="1" customWidth="1"/>
    <col min="9471" max="9700" width="9.140625" style="1"/>
    <col min="9701" max="9702" width="3.7109375" style="1" customWidth="1"/>
    <col min="9703" max="9706" width="12.5703125" style="1" customWidth="1"/>
    <col min="9707" max="9707" width="3.7109375" style="1" customWidth="1"/>
    <col min="9708" max="9708" width="42.85546875" style="1" bestFit="1" customWidth="1"/>
    <col min="9709" max="9710" width="11.28515625" style="1" customWidth="1"/>
    <col min="9711" max="9711" width="12.5703125" style="1" customWidth="1"/>
    <col min="9712" max="9712" width="13.42578125" style="1" customWidth="1"/>
    <col min="9713" max="9713" width="31.28515625" style="1" bestFit="1" customWidth="1"/>
    <col min="9714" max="9715" width="11.85546875" style="1" customWidth="1"/>
    <col min="9716" max="9716" width="8.7109375" style="1" bestFit="1" customWidth="1"/>
    <col min="9717" max="9717" width="9.42578125" style="1" bestFit="1" customWidth="1"/>
    <col min="9718" max="9724" width="11.85546875" style="1" customWidth="1"/>
    <col min="9725" max="9725" width="5.7109375" style="1" customWidth="1"/>
    <col min="9726" max="9726" width="3.7109375" style="1" customWidth="1"/>
    <col min="9727" max="9956" width="9.140625" style="1"/>
    <col min="9957" max="9958" width="3.7109375" style="1" customWidth="1"/>
    <col min="9959" max="9962" width="12.5703125" style="1" customWidth="1"/>
    <col min="9963" max="9963" width="3.7109375" style="1" customWidth="1"/>
    <col min="9964" max="9964" width="42.85546875" style="1" bestFit="1" customWidth="1"/>
    <col min="9965" max="9966" width="11.28515625" style="1" customWidth="1"/>
    <col min="9967" max="9967" width="12.5703125" style="1" customWidth="1"/>
    <col min="9968" max="9968" width="13.42578125" style="1" customWidth="1"/>
    <col min="9969" max="9969" width="31.28515625" style="1" bestFit="1" customWidth="1"/>
    <col min="9970" max="9971" width="11.85546875" style="1" customWidth="1"/>
    <col min="9972" max="9972" width="8.7109375" style="1" bestFit="1" customWidth="1"/>
    <col min="9973" max="9973" width="9.42578125" style="1" bestFit="1" customWidth="1"/>
    <col min="9974" max="9980" width="11.85546875" style="1" customWidth="1"/>
    <col min="9981" max="9981" width="5.7109375" style="1" customWidth="1"/>
    <col min="9982" max="9982" width="3.7109375" style="1" customWidth="1"/>
    <col min="9983" max="10212" width="9.140625" style="1"/>
    <col min="10213" max="10214" width="3.7109375" style="1" customWidth="1"/>
    <col min="10215" max="10218" width="12.5703125" style="1" customWidth="1"/>
    <col min="10219" max="10219" width="3.7109375" style="1" customWidth="1"/>
    <col min="10220" max="10220" width="42.85546875" style="1" bestFit="1" customWidth="1"/>
    <col min="10221" max="10222" width="11.28515625" style="1" customWidth="1"/>
    <col min="10223" max="10223" width="12.5703125" style="1" customWidth="1"/>
    <col min="10224" max="10224" width="13.42578125" style="1" customWidth="1"/>
    <col min="10225" max="10225" width="31.28515625" style="1" bestFit="1" customWidth="1"/>
    <col min="10226" max="10227" width="11.85546875" style="1" customWidth="1"/>
    <col min="10228" max="10228" width="8.7109375" style="1" bestFit="1" customWidth="1"/>
    <col min="10229" max="10229" width="9.42578125" style="1" bestFit="1" customWidth="1"/>
    <col min="10230" max="10236" width="11.85546875" style="1" customWidth="1"/>
    <col min="10237" max="10237" width="5.7109375" style="1" customWidth="1"/>
    <col min="10238" max="10238" width="3.7109375" style="1" customWidth="1"/>
    <col min="10239" max="10468" width="9.140625" style="1"/>
    <col min="10469" max="10470" width="3.7109375" style="1" customWidth="1"/>
    <col min="10471" max="10474" width="12.5703125" style="1" customWidth="1"/>
    <col min="10475" max="10475" width="3.7109375" style="1" customWidth="1"/>
    <col min="10476" max="10476" width="42.85546875" style="1" bestFit="1" customWidth="1"/>
    <col min="10477" max="10478" width="11.28515625" style="1" customWidth="1"/>
    <col min="10479" max="10479" width="12.5703125" style="1" customWidth="1"/>
    <col min="10480" max="10480" width="13.42578125" style="1" customWidth="1"/>
    <col min="10481" max="10481" width="31.28515625" style="1" bestFit="1" customWidth="1"/>
    <col min="10482" max="10483" width="11.85546875" style="1" customWidth="1"/>
    <col min="10484" max="10484" width="8.7109375" style="1" bestFit="1" customWidth="1"/>
    <col min="10485" max="10485" width="9.42578125" style="1" bestFit="1" customWidth="1"/>
    <col min="10486" max="10492" width="11.85546875" style="1" customWidth="1"/>
    <col min="10493" max="10493" width="5.7109375" style="1" customWidth="1"/>
    <col min="10494" max="10494" width="3.7109375" style="1" customWidth="1"/>
    <col min="10495" max="10724" width="9.140625" style="1"/>
    <col min="10725" max="10726" width="3.7109375" style="1" customWidth="1"/>
    <col min="10727" max="10730" width="12.5703125" style="1" customWidth="1"/>
    <col min="10731" max="10731" width="3.7109375" style="1" customWidth="1"/>
    <col min="10732" max="10732" width="42.85546875" style="1" bestFit="1" customWidth="1"/>
    <col min="10733" max="10734" width="11.28515625" style="1" customWidth="1"/>
    <col min="10735" max="10735" width="12.5703125" style="1" customWidth="1"/>
    <col min="10736" max="10736" width="13.42578125" style="1" customWidth="1"/>
    <col min="10737" max="10737" width="31.28515625" style="1" bestFit="1" customWidth="1"/>
    <col min="10738" max="10739" width="11.85546875" style="1" customWidth="1"/>
    <col min="10740" max="10740" width="8.7109375" style="1" bestFit="1" customWidth="1"/>
    <col min="10741" max="10741" width="9.42578125" style="1" bestFit="1" customWidth="1"/>
    <col min="10742" max="10748" width="11.85546875" style="1" customWidth="1"/>
    <col min="10749" max="10749" width="5.7109375" style="1" customWidth="1"/>
    <col min="10750" max="10750" width="3.7109375" style="1" customWidth="1"/>
    <col min="10751" max="10980" width="9.140625" style="1"/>
    <col min="10981" max="10982" width="3.7109375" style="1" customWidth="1"/>
    <col min="10983" max="10986" width="12.5703125" style="1" customWidth="1"/>
    <col min="10987" max="10987" width="3.7109375" style="1" customWidth="1"/>
    <col min="10988" max="10988" width="42.85546875" style="1" bestFit="1" customWidth="1"/>
    <col min="10989" max="10990" width="11.28515625" style="1" customWidth="1"/>
    <col min="10991" max="10991" width="12.5703125" style="1" customWidth="1"/>
    <col min="10992" max="10992" width="13.42578125" style="1" customWidth="1"/>
    <col min="10993" max="10993" width="31.28515625" style="1" bestFit="1" customWidth="1"/>
    <col min="10994" max="10995" width="11.85546875" style="1" customWidth="1"/>
    <col min="10996" max="10996" width="8.7109375" style="1" bestFit="1" customWidth="1"/>
    <col min="10997" max="10997" width="9.42578125" style="1" bestFit="1" customWidth="1"/>
    <col min="10998" max="11004" width="11.85546875" style="1" customWidth="1"/>
    <col min="11005" max="11005" width="5.7109375" style="1" customWidth="1"/>
    <col min="11006" max="11006" width="3.7109375" style="1" customWidth="1"/>
    <col min="11007" max="11236" width="9.140625" style="1"/>
    <col min="11237" max="11238" width="3.7109375" style="1" customWidth="1"/>
    <col min="11239" max="11242" width="12.5703125" style="1" customWidth="1"/>
    <col min="11243" max="11243" width="3.7109375" style="1" customWidth="1"/>
    <col min="11244" max="11244" width="42.85546875" style="1" bestFit="1" customWidth="1"/>
    <col min="11245" max="11246" width="11.28515625" style="1" customWidth="1"/>
    <col min="11247" max="11247" width="12.5703125" style="1" customWidth="1"/>
    <col min="11248" max="11248" width="13.42578125" style="1" customWidth="1"/>
    <col min="11249" max="11249" width="31.28515625" style="1" bestFit="1" customWidth="1"/>
    <col min="11250" max="11251" width="11.85546875" style="1" customWidth="1"/>
    <col min="11252" max="11252" width="8.7109375" style="1" bestFit="1" customWidth="1"/>
    <col min="11253" max="11253" width="9.42578125" style="1" bestFit="1" customWidth="1"/>
    <col min="11254" max="11260" width="11.85546875" style="1" customWidth="1"/>
    <col min="11261" max="11261" width="5.7109375" style="1" customWidth="1"/>
    <col min="11262" max="11262" width="3.7109375" style="1" customWidth="1"/>
    <col min="11263" max="11492" width="9.140625" style="1"/>
    <col min="11493" max="11494" width="3.7109375" style="1" customWidth="1"/>
    <col min="11495" max="11498" width="12.5703125" style="1" customWidth="1"/>
    <col min="11499" max="11499" width="3.7109375" style="1" customWidth="1"/>
    <col min="11500" max="11500" width="42.85546875" style="1" bestFit="1" customWidth="1"/>
    <col min="11501" max="11502" width="11.28515625" style="1" customWidth="1"/>
    <col min="11503" max="11503" width="12.5703125" style="1" customWidth="1"/>
    <col min="11504" max="11504" width="13.42578125" style="1" customWidth="1"/>
    <col min="11505" max="11505" width="31.28515625" style="1" bestFit="1" customWidth="1"/>
    <col min="11506" max="11507" width="11.85546875" style="1" customWidth="1"/>
    <col min="11508" max="11508" width="8.7109375" style="1" bestFit="1" customWidth="1"/>
    <col min="11509" max="11509" width="9.42578125" style="1" bestFit="1" customWidth="1"/>
    <col min="11510" max="11516" width="11.85546875" style="1" customWidth="1"/>
    <col min="11517" max="11517" width="5.7109375" style="1" customWidth="1"/>
    <col min="11518" max="11518" width="3.7109375" style="1" customWidth="1"/>
    <col min="11519" max="11748" width="9.140625" style="1"/>
    <col min="11749" max="11750" width="3.7109375" style="1" customWidth="1"/>
    <col min="11751" max="11754" width="12.5703125" style="1" customWidth="1"/>
    <col min="11755" max="11755" width="3.7109375" style="1" customWidth="1"/>
    <col min="11756" max="11756" width="42.85546875" style="1" bestFit="1" customWidth="1"/>
    <col min="11757" max="11758" width="11.28515625" style="1" customWidth="1"/>
    <col min="11759" max="11759" width="12.5703125" style="1" customWidth="1"/>
    <col min="11760" max="11760" width="13.42578125" style="1" customWidth="1"/>
    <col min="11761" max="11761" width="31.28515625" style="1" bestFit="1" customWidth="1"/>
    <col min="11762" max="11763" width="11.85546875" style="1" customWidth="1"/>
    <col min="11764" max="11764" width="8.7109375" style="1" bestFit="1" customWidth="1"/>
    <col min="11765" max="11765" width="9.42578125" style="1" bestFit="1" customWidth="1"/>
    <col min="11766" max="11772" width="11.85546875" style="1" customWidth="1"/>
    <col min="11773" max="11773" width="5.7109375" style="1" customWidth="1"/>
    <col min="11774" max="11774" width="3.7109375" style="1" customWidth="1"/>
    <col min="11775" max="12004" width="9.140625" style="1"/>
    <col min="12005" max="12006" width="3.7109375" style="1" customWidth="1"/>
    <col min="12007" max="12010" width="12.5703125" style="1" customWidth="1"/>
    <col min="12011" max="12011" width="3.7109375" style="1" customWidth="1"/>
    <col min="12012" max="12012" width="42.85546875" style="1" bestFit="1" customWidth="1"/>
    <col min="12013" max="12014" width="11.28515625" style="1" customWidth="1"/>
    <col min="12015" max="12015" width="12.5703125" style="1" customWidth="1"/>
    <col min="12016" max="12016" width="13.42578125" style="1" customWidth="1"/>
    <col min="12017" max="12017" width="31.28515625" style="1" bestFit="1" customWidth="1"/>
    <col min="12018" max="12019" width="11.85546875" style="1" customWidth="1"/>
    <col min="12020" max="12020" width="8.7109375" style="1" bestFit="1" customWidth="1"/>
    <col min="12021" max="12021" width="9.42578125" style="1" bestFit="1" customWidth="1"/>
    <col min="12022" max="12028" width="11.85546875" style="1" customWidth="1"/>
    <col min="12029" max="12029" width="5.7109375" style="1" customWidth="1"/>
    <col min="12030" max="12030" width="3.7109375" style="1" customWidth="1"/>
    <col min="12031" max="12260" width="9.140625" style="1"/>
    <col min="12261" max="12262" width="3.7109375" style="1" customWidth="1"/>
    <col min="12263" max="12266" width="12.5703125" style="1" customWidth="1"/>
    <col min="12267" max="12267" width="3.7109375" style="1" customWidth="1"/>
    <col min="12268" max="12268" width="42.85546875" style="1" bestFit="1" customWidth="1"/>
    <col min="12269" max="12270" width="11.28515625" style="1" customWidth="1"/>
    <col min="12271" max="12271" width="12.5703125" style="1" customWidth="1"/>
    <col min="12272" max="12272" width="13.42578125" style="1" customWidth="1"/>
    <col min="12273" max="12273" width="31.28515625" style="1" bestFit="1" customWidth="1"/>
    <col min="12274" max="12275" width="11.85546875" style="1" customWidth="1"/>
    <col min="12276" max="12276" width="8.7109375" style="1" bestFit="1" customWidth="1"/>
    <col min="12277" max="12277" width="9.42578125" style="1" bestFit="1" customWidth="1"/>
    <col min="12278" max="12284" width="11.85546875" style="1" customWidth="1"/>
    <col min="12285" max="12285" width="5.7109375" style="1" customWidth="1"/>
    <col min="12286" max="12286" width="3.7109375" style="1" customWidth="1"/>
    <col min="12287" max="12516" width="9.140625" style="1"/>
    <col min="12517" max="12518" width="3.7109375" style="1" customWidth="1"/>
    <col min="12519" max="12522" width="12.5703125" style="1" customWidth="1"/>
    <col min="12523" max="12523" width="3.7109375" style="1" customWidth="1"/>
    <col min="12524" max="12524" width="42.85546875" style="1" bestFit="1" customWidth="1"/>
    <col min="12525" max="12526" width="11.28515625" style="1" customWidth="1"/>
    <col min="12527" max="12527" width="12.5703125" style="1" customWidth="1"/>
    <col min="12528" max="12528" width="13.42578125" style="1" customWidth="1"/>
    <col min="12529" max="12529" width="31.28515625" style="1" bestFit="1" customWidth="1"/>
    <col min="12530" max="12531" width="11.85546875" style="1" customWidth="1"/>
    <col min="12532" max="12532" width="8.7109375" style="1" bestFit="1" customWidth="1"/>
    <col min="12533" max="12533" width="9.42578125" style="1" bestFit="1" customWidth="1"/>
    <col min="12534" max="12540" width="11.85546875" style="1" customWidth="1"/>
    <col min="12541" max="12541" width="5.7109375" style="1" customWidth="1"/>
    <col min="12542" max="12542" width="3.7109375" style="1" customWidth="1"/>
    <col min="12543" max="12772" width="9.140625" style="1"/>
    <col min="12773" max="12774" width="3.7109375" style="1" customWidth="1"/>
    <col min="12775" max="12778" width="12.5703125" style="1" customWidth="1"/>
    <col min="12779" max="12779" width="3.7109375" style="1" customWidth="1"/>
    <col min="12780" max="12780" width="42.85546875" style="1" bestFit="1" customWidth="1"/>
    <col min="12781" max="12782" width="11.28515625" style="1" customWidth="1"/>
    <col min="12783" max="12783" width="12.5703125" style="1" customWidth="1"/>
    <col min="12784" max="12784" width="13.42578125" style="1" customWidth="1"/>
    <col min="12785" max="12785" width="31.28515625" style="1" bestFit="1" customWidth="1"/>
    <col min="12786" max="12787" width="11.85546875" style="1" customWidth="1"/>
    <col min="12788" max="12788" width="8.7109375" style="1" bestFit="1" customWidth="1"/>
    <col min="12789" max="12789" width="9.42578125" style="1" bestFit="1" customWidth="1"/>
    <col min="12790" max="12796" width="11.85546875" style="1" customWidth="1"/>
    <col min="12797" max="12797" width="5.7109375" style="1" customWidth="1"/>
    <col min="12798" max="12798" width="3.7109375" style="1" customWidth="1"/>
    <col min="12799" max="13028" width="9.140625" style="1"/>
    <col min="13029" max="13030" width="3.7109375" style="1" customWidth="1"/>
    <col min="13031" max="13034" width="12.5703125" style="1" customWidth="1"/>
    <col min="13035" max="13035" width="3.7109375" style="1" customWidth="1"/>
    <col min="13036" max="13036" width="42.85546875" style="1" bestFit="1" customWidth="1"/>
    <col min="13037" max="13038" width="11.28515625" style="1" customWidth="1"/>
    <col min="13039" max="13039" width="12.5703125" style="1" customWidth="1"/>
    <col min="13040" max="13040" width="13.42578125" style="1" customWidth="1"/>
    <col min="13041" max="13041" width="31.28515625" style="1" bestFit="1" customWidth="1"/>
    <col min="13042" max="13043" width="11.85546875" style="1" customWidth="1"/>
    <col min="13044" max="13044" width="8.7109375" style="1" bestFit="1" customWidth="1"/>
    <col min="13045" max="13045" width="9.42578125" style="1" bestFit="1" customWidth="1"/>
    <col min="13046" max="13052" width="11.85546875" style="1" customWidth="1"/>
    <col min="13053" max="13053" width="5.7109375" style="1" customWidth="1"/>
    <col min="13054" max="13054" width="3.7109375" style="1" customWidth="1"/>
    <col min="13055" max="13284" width="9.140625" style="1"/>
    <col min="13285" max="13286" width="3.7109375" style="1" customWidth="1"/>
    <col min="13287" max="13290" width="12.5703125" style="1" customWidth="1"/>
    <col min="13291" max="13291" width="3.7109375" style="1" customWidth="1"/>
    <col min="13292" max="13292" width="42.85546875" style="1" bestFit="1" customWidth="1"/>
    <col min="13293" max="13294" width="11.28515625" style="1" customWidth="1"/>
    <col min="13295" max="13295" width="12.5703125" style="1" customWidth="1"/>
    <col min="13296" max="13296" width="13.42578125" style="1" customWidth="1"/>
    <col min="13297" max="13297" width="31.28515625" style="1" bestFit="1" customWidth="1"/>
    <col min="13298" max="13299" width="11.85546875" style="1" customWidth="1"/>
    <col min="13300" max="13300" width="8.7109375" style="1" bestFit="1" customWidth="1"/>
    <col min="13301" max="13301" width="9.42578125" style="1" bestFit="1" customWidth="1"/>
    <col min="13302" max="13308" width="11.85546875" style="1" customWidth="1"/>
    <col min="13309" max="13309" width="5.7109375" style="1" customWidth="1"/>
    <col min="13310" max="13310" width="3.7109375" style="1" customWidth="1"/>
    <col min="13311" max="13540" width="9.140625" style="1"/>
    <col min="13541" max="13542" width="3.7109375" style="1" customWidth="1"/>
    <col min="13543" max="13546" width="12.5703125" style="1" customWidth="1"/>
    <col min="13547" max="13547" width="3.7109375" style="1" customWidth="1"/>
    <col min="13548" max="13548" width="42.85546875" style="1" bestFit="1" customWidth="1"/>
    <col min="13549" max="13550" width="11.28515625" style="1" customWidth="1"/>
    <col min="13551" max="13551" width="12.5703125" style="1" customWidth="1"/>
    <col min="13552" max="13552" width="13.42578125" style="1" customWidth="1"/>
    <col min="13553" max="13553" width="31.28515625" style="1" bestFit="1" customWidth="1"/>
    <col min="13554" max="13555" width="11.85546875" style="1" customWidth="1"/>
    <col min="13556" max="13556" width="8.7109375" style="1" bestFit="1" customWidth="1"/>
    <col min="13557" max="13557" width="9.42578125" style="1" bestFit="1" customWidth="1"/>
    <col min="13558" max="13564" width="11.85546875" style="1" customWidth="1"/>
    <col min="13565" max="13565" width="5.7109375" style="1" customWidth="1"/>
    <col min="13566" max="13566" width="3.7109375" style="1" customWidth="1"/>
    <col min="13567" max="13796" width="9.140625" style="1"/>
    <col min="13797" max="13798" width="3.7109375" style="1" customWidth="1"/>
    <col min="13799" max="13802" width="12.5703125" style="1" customWidth="1"/>
    <col min="13803" max="13803" width="3.7109375" style="1" customWidth="1"/>
    <col min="13804" max="13804" width="42.85546875" style="1" bestFit="1" customWidth="1"/>
    <col min="13805" max="13806" width="11.28515625" style="1" customWidth="1"/>
    <col min="13807" max="13807" width="12.5703125" style="1" customWidth="1"/>
    <col min="13808" max="13808" width="13.42578125" style="1" customWidth="1"/>
    <col min="13809" max="13809" width="31.28515625" style="1" bestFit="1" customWidth="1"/>
    <col min="13810" max="13811" width="11.85546875" style="1" customWidth="1"/>
    <col min="13812" max="13812" width="8.7109375" style="1" bestFit="1" customWidth="1"/>
    <col min="13813" max="13813" width="9.42578125" style="1" bestFit="1" customWidth="1"/>
    <col min="13814" max="13820" width="11.85546875" style="1" customWidth="1"/>
    <col min="13821" max="13821" width="5.7109375" style="1" customWidth="1"/>
    <col min="13822" max="13822" width="3.7109375" style="1" customWidth="1"/>
    <col min="13823" max="14052" width="9.140625" style="1"/>
    <col min="14053" max="14054" width="3.7109375" style="1" customWidth="1"/>
    <col min="14055" max="14058" width="12.5703125" style="1" customWidth="1"/>
    <col min="14059" max="14059" width="3.7109375" style="1" customWidth="1"/>
    <col min="14060" max="14060" width="42.85546875" style="1" bestFit="1" customWidth="1"/>
    <col min="14061" max="14062" width="11.28515625" style="1" customWidth="1"/>
    <col min="14063" max="14063" width="12.5703125" style="1" customWidth="1"/>
    <col min="14064" max="14064" width="13.42578125" style="1" customWidth="1"/>
    <col min="14065" max="14065" width="31.28515625" style="1" bestFit="1" customWidth="1"/>
    <col min="14066" max="14067" width="11.85546875" style="1" customWidth="1"/>
    <col min="14068" max="14068" width="8.7109375" style="1" bestFit="1" customWidth="1"/>
    <col min="14069" max="14069" width="9.42578125" style="1" bestFit="1" customWidth="1"/>
    <col min="14070" max="14076" width="11.85546875" style="1" customWidth="1"/>
    <col min="14077" max="14077" width="5.7109375" style="1" customWidth="1"/>
    <col min="14078" max="14078" width="3.7109375" style="1" customWidth="1"/>
    <col min="14079" max="14308" width="9.140625" style="1"/>
    <col min="14309" max="14310" width="3.7109375" style="1" customWidth="1"/>
    <col min="14311" max="14314" width="12.5703125" style="1" customWidth="1"/>
    <col min="14315" max="14315" width="3.7109375" style="1" customWidth="1"/>
    <col min="14316" max="14316" width="42.85546875" style="1" bestFit="1" customWidth="1"/>
    <col min="14317" max="14318" width="11.28515625" style="1" customWidth="1"/>
    <col min="14319" max="14319" width="12.5703125" style="1" customWidth="1"/>
    <col min="14320" max="14320" width="13.42578125" style="1" customWidth="1"/>
    <col min="14321" max="14321" width="31.28515625" style="1" bestFit="1" customWidth="1"/>
    <col min="14322" max="14323" width="11.85546875" style="1" customWidth="1"/>
    <col min="14324" max="14324" width="8.7109375" style="1" bestFit="1" customWidth="1"/>
    <col min="14325" max="14325" width="9.42578125" style="1" bestFit="1" customWidth="1"/>
    <col min="14326" max="14332" width="11.85546875" style="1" customWidth="1"/>
    <col min="14333" max="14333" width="5.7109375" style="1" customWidth="1"/>
    <col min="14334" max="14334" width="3.7109375" style="1" customWidth="1"/>
    <col min="14335" max="14564" width="9.140625" style="1"/>
    <col min="14565" max="14566" width="3.7109375" style="1" customWidth="1"/>
    <col min="14567" max="14570" width="12.5703125" style="1" customWidth="1"/>
    <col min="14571" max="14571" width="3.7109375" style="1" customWidth="1"/>
    <col min="14572" max="14572" width="42.85546875" style="1" bestFit="1" customWidth="1"/>
    <col min="14573" max="14574" width="11.28515625" style="1" customWidth="1"/>
    <col min="14575" max="14575" width="12.5703125" style="1" customWidth="1"/>
    <col min="14576" max="14576" width="13.42578125" style="1" customWidth="1"/>
    <col min="14577" max="14577" width="31.28515625" style="1" bestFit="1" customWidth="1"/>
    <col min="14578" max="14579" width="11.85546875" style="1" customWidth="1"/>
    <col min="14580" max="14580" width="8.7109375" style="1" bestFit="1" customWidth="1"/>
    <col min="14581" max="14581" width="9.42578125" style="1" bestFit="1" customWidth="1"/>
    <col min="14582" max="14588" width="11.85546875" style="1" customWidth="1"/>
    <col min="14589" max="14589" width="5.7109375" style="1" customWidth="1"/>
    <col min="14590" max="14590" width="3.7109375" style="1" customWidth="1"/>
    <col min="14591" max="14820" width="9.140625" style="1"/>
    <col min="14821" max="14822" width="3.7109375" style="1" customWidth="1"/>
    <col min="14823" max="14826" width="12.5703125" style="1" customWidth="1"/>
    <col min="14827" max="14827" width="3.7109375" style="1" customWidth="1"/>
    <col min="14828" max="14828" width="42.85546875" style="1" bestFit="1" customWidth="1"/>
    <col min="14829" max="14830" width="11.28515625" style="1" customWidth="1"/>
    <col min="14831" max="14831" width="12.5703125" style="1" customWidth="1"/>
    <col min="14832" max="14832" width="13.42578125" style="1" customWidth="1"/>
    <col min="14833" max="14833" width="31.28515625" style="1" bestFit="1" customWidth="1"/>
    <col min="14834" max="14835" width="11.85546875" style="1" customWidth="1"/>
    <col min="14836" max="14836" width="8.7109375" style="1" bestFit="1" customWidth="1"/>
    <col min="14837" max="14837" width="9.42578125" style="1" bestFit="1" customWidth="1"/>
    <col min="14838" max="14844" width="11.85546875" style="1" customWidth="1"/>
    <col min="14845" max="14845" width="5.7109375" style="1" customWidth="1"/>
    <col min="14846" max="14846" width="3.7109375" style="1" customWidth="1"/>
    <col min="14847" max="15076" width="9.140625" style="1"/>
    <col min="15077" max="15078" width="3.7109375" style="1" customWidth="1"/>
    <col min="15079" max="15082" width="12.5703125" style="1" customWidth="1"/>
    <col min="15083" max="15083" width="3.7109375" style="1" customWidth="1"/>
    <col min="15084" max="15084" width="42.85546875" style="1" bestFit="1" customWidth="1"/>
    <col min="15085" max="15086" width="11.28515625" style="1" customWidth="1"/>
    <col min="15087" max="15087" width="12.5703125" style="1" customWidth="1"/>
    <col min="15088" max="15088" width="13.42578125" style="1" customWidth="1"/>
    <col min="15089" max="15089" width="31.28515625" style="1" bestFit="1" customWidth="1"/>
    <col min="15090" max="15091" width="11.85546875" style="1" customWidth="1"/>
    <col min="15092" max="15092" width="8.7109375" style="1" bestFit="1" customWidth="1"/>
    <col min="15093" max="15093" width="9.42578125" style="1" bestFit="1" customWidth="1"/>
    <col min="15094" max="15100" width="11.85546875" style="1" customWidth="1"/>
    <col min="15101" max="15101" width="5.7109375" style="1" customWidth="1"/>
    <col min="15102" max="15102" width="3.7109375" style="1" customWidth="1"/>
    <col min="15103" max="15332" width="9.140625" style="1"/>
    <col min="15333" max="15334" width="3.7109375" style="1" customWidth="1"/>
    <col min="15335" max="15338" width="12.5703125" style="1" customWidth="1"/>
    <col min="15339" max="15339" width="3.7109375" style="1" customWidth="1"/>
    <col min="15340" max="15340" width="42.85546875" style="1" bestFit="1" customWidth="1"/>
    <col min="15341" max="15342" width="11.28515625" style="1" customWidth="1"/>
    <col min="15343" max="15343" width="12.5703125" style="1" customWidth="1"/>
    <col min="15344" max="15344" width="13.42578125" style="1" customWidth="1"/>
    <col min="15345" max="15345" width="31.28515625" style="1" bestFit="1" customWidth="1"/>
    <col min="15346" max="15347" width="11.85546875" style="1" customWidth="1"/>
    <col min="15348" max="15348" width="8.7109375" style="1" bestFit="1" customWidth="1"/>
    <col min="15349" max="15349" width="9.42578125" style="1" bestFit="1" customWidth="1"/>
    <col min="15350" max="15356" width="11.85546875" style="1" customWidth="1"/>
    <col min="15357" max="15357" width="5.7109375" style="1" customWidth="1"/>
    <col min="15358" max="15358" width="3.7109375" style="1" customWidth="1"/>
    <col min="15359" max="15588" width="9.140625" style="1"/>
    <col min="15589" max="15590" width="3.7109375" style="1" customWidth="1"/>
    <col min="15591" max="15594" width="12.5703125" style="1" customWidth="1"/>
    <col min="15595" max="15595" width="3.7109375" style="1" customWidth="1"/>
    <col min="15596" max="15596" width="42.85546875" style="1" bestFit="1" customWidth="1"/>
    <col min="15597" max="15598" width="11.28515625" style="1" customWidth="1"/>
    <col min="15599" max="15599" width="12.5703125" style="1" customWidth="1"/>
    <col min="15600" max="15600" width="13.42578125" style="1" customWidth="1"/>
    <col min="15601" max="15601" width="31.28515625" style="1" bestFit="1" customWidth="1"/>
    <col min="15602" max="15603" width="11.85546875" style="1" customWidth="1"/>
    <col min="15604" max="15604" width="8.7109375" style="1" bestFit="1" customWidth="1"/>
    <col min="15605" max="15605" width="9.42578125" style="1" bestFit="1" customWidth="1"/>
    <col min="15606" max="15612" width="11.85546875" style="1" customWidth="1"/>
    <col min="15613" max="15613" width="5.7109375" style="1" customWidth="1"/>
    <col min="15614" max="15614" width="3.7109375" style="1" customWidth="1"/>
    <col min="15615" max="15844" width="9.140625" style="1"/>
    <col min="15845" max="15846" width="3.7109375" style="1" customWidth="1"/>
    <col min="15847" max="15850" width="12.5703125" style="1" customWidth="1"/>
    <col min="15851" max="15851" width="3.7109375" style="1" customWidth="1"/>
    <col min="15852" max="15852" width="42.85546875" style="1" bestFit="1" customWidth="1"/>
    <col min="15853" max="15854" width="11.28515625" style="1" customWidth="1"/>
    <col min="15855" max="15855" width="12.5703125" style="1" customWidth="1"/>
    <col min="15856" max="15856" width="13.42578125" style="1" customWidth="1"/>
    <col min="15857" max="15857" width="31.28515625" style="1" bestFit="1" customWidth="1"/>
    <col min="15858" max="15859" width="11.85546875" style="1" customWidth="1"/>
    <col min="15860" max="15860" width="8.7109375" style="1" bestFit="1" customWidth="1"/>
    <col min="15861" max="15861" width="9.42578125" style="1" bestFit="1" customWidth="1"/>
    <col min="15862" max="15868" width="11.85546875" style="1" customWidth="1"/>
    <col min="15869" max="15869" width="5.7109375" style="1" customWidth="1"/>
    <col min="15870" max="15870" width="3.7109375" style="1" customWidth="1"/>
    <col min="15871" max="16100" width="9.140625" style="1"/>
    <col min="16101" max="16102" width="3.7109375" style="1" customWidth="1"/>
    <col min="16103" max="16106" width="12.5703125" style="1" customWidth="1"/>
    <col min="16107" max="16107" width="3.7109375" style="1" customWidth="1"/>
    <col min="16108" max="16108" width="42.85546875" style="1" bestFit="1" customWidth="1"/>
    <col min="16109" max="16110" width="11.28515625" style="1" customWidth="1"/>
    <col min="16111" max="16111" width="12.5703125" style="1" customWidth="1"/>
    <col min="16112" max="16112" width="13.42578125" style="1" customWidth="1"/>
    <col min="16113" max="16113" width="31.28515625" style="1" bestFit="1" customWidth="1"/>
    <col min="16114" max="16115" width="11.85546875" style="1" customWidth="1"/>
    <col min="16116" max="16116" width="8.7109375" style="1" bestFit="1" customWidth="1"/>
    <col min="16117" max="16117" width="9.42578125" style="1" bestFit="1" customWidth="1"/>
    <col min="16118" max="16124" width="11.85546875" style="1" customWidth="1"/>
    <col min="16125" max="16125" width="5.7109375" style="1" customWidth="1"/>
    <col min="16126" max="16126" width="3.7109375" style="1" customWidth="1"/>
    <col min="16127" max="16384" width="9.140625" style="1"/>
  </cols>
  <sheetData>
    <row r="1" spans="3:20">
      <c r="G1" s="1"/>
      <c r="H1" s="1"/>
      <c r="I1" s="1"/>
    </row>
    <row r="2" spans="3:20">
      <c r="G2" s="1"/>
      <c r="H2" s="1"/>
      <c r="I2" s="1"/>
    </row>
    <row r="3" spans="3:20" ht="21.4" customHeight="1">
      <c r="C3" s="2"/>
      <c r="F3" s="679"/>
      <c r="G3" s="5"/>
      <c r="I3" s="6" t="s">
        <v>558</v>
      </c>
    </row>
    <row r="4" spans="3:20" ht="21.4" customHeight="1">
      <c r="C4" s="7"/>
      <c r="D4" s="8"/>
      <c r="I4" s="6" t="s">
        <v>559</v>
      </c>
      <c r="Q4" s="5"/>
    </row>
    <row r="5" spans="3:20" ht="19.5">
      <c r="C5" s="9"/>
      <c r="I5" s="45" t="s">
        <v>0</v>
      </c>
    </row>
    <row r="6" spans="3:20" ht="15.75">
      <c r="C6" s="1263" t="s">
        <v>362</v>
      </c>
      <c r="D6" s="1263"/>
      <c r="G6" s="1"/>
      <c r="I6" s="1"/>
    </row>
    <row r="7" spans="3:20" ht="15.75" thickBot="1">
      <c r="C7" s="10" t="s">
        <v>2</v>
      </c>
      <c r="D7" s="12" t="s">
        <v>357</v>
      </c>
      <c r="F7" s="679" t="s">
        <v>1</v>
      </c>
      <c r="G7" s="39"/>
      <c r="H7" s="1"/>
      <c r="I7" s="71" t="s">
        <v>356</v>
      </c>
      <c r="J7"/>
      <c r="K7"/>
      <c r="L7"/>
      <c r="M7"/>
    </row>
    <row r="8" spans="3:20" ht="15.75" thickBot="1">
      <c r="C8" s="206">
        <v>14.625</v>
      </c>
      <c r="D8" s="207">
        <v>108.175</v>
      </c>
      <c r="E8" s="17"/>
      <c r="F8" s="13" t="s">
        <v>5</v>
      </c>
      <c r="G8" s="14">
        <v>100</v>
      </c>
      <c r="H8" s="1"/>
      <c r="I8" s="678" t="s">
        <v>400</v>
      </c>
      <c r="J8" s="677"/>
      <c r="K8" s="677"/>
      <c r="L8" s="677"/>
      <c r="M8" s="676"/>
      <c r="O8"/>
      <c r="R8" s="1269" t="s">
        <v>489</v>
      </c>
      <c r="S8" s="1270"/>
      <c r="T8" s="1271"/>
    </row>
    <row r="9" spans="3:20" ht="15.75" thickBot="1">
      <c r="C9" s="206">
        <v>14.5</v>
      </c>
      <c r="D9" s="207">
        <v>108.05</v>
      </c>
      <c r="E9" s="21"/>
      <c r="F9" s="18" t="s">
        <v>7</v>
      </c>
      <c r="G9" s="675">
        <v>0</v>
      </c>
      <c r="H9" s="1"/>
      <c r="I9" s="143" t="s">
        <v>401</v>
      </c>
      <c r="J9"/>
      <c r="K9"/>
      <c r="L9"/>
      <c r="M9" s="674"/>
      <c r="O9"/>
    </row>
    <row r="10" spans="3:20" ht="15.75" thickBot="1">
      <c r="C10" s="206">
        <v>14.375</v>
      </c>
      <c r="D10" s="207">
        <v>107.925</v>
      </c>
      <c r="E10" s="21"/>
      <c r="F10" s="22" t="s">
        <v>9</v>
      </c>
      <c r="G10" s="675">
        <v>-0.375</v>
      </c>
      <c r="H10" s="1"/>
      <c r="I10" s="143" t="s">
        <v>355</v>
      </c>
      <c r="J10"/>
      <c r="K10"/>
      <c r="L10"/>
      <c r="M10" s="674"/>
      <c r="R10" s="591" t="s">
        <v>227</v>
      </c>
      <c r="S10" s="592" t="s">
        <v>228</v>
      </c>
      <c r="T10" s="592" t="s">
        <v>229</v>
      </c>
    </row>
    <row r="11" spans="3:20">
      <c r="C11" s="206">
        <v>14.25</v>
      </c>
      <c r="D11" s="207">
        <v>107.8</v>
      </c>
      <c r="E11" s="21"/>
      <c r="F11" s="832"/>
      <c r="G11" s="833"/>
      <c r="H11" s="1"/>
      <c r="I11" s="673" t="s">
        <v>354</v>
      </c>
      <c r="J11" s="672"/>
      <c r="K11" s="672"/>
      <c r="L11" s="672"/>
      <c r="M11" s="671"/>
    </row>
    <row r="12" spans="3:20" ht="15.75" thickBot="1">
      <c r="C12" s="206">
        <v>14.125</v>
      </c>
      <c r="D12" s="207">
        <v>107.675</v>
      </c>
      <c r="F12" s="670" t="s">
        <v>32</v>
      </c>
      <c r="G12" s="669"/>
      <c r="H12" s="1"/>
      <c r="I12" s="1265" t="s">
        <v>528</v>
      </c>
      <c r="J12" s="1268"/>
      <c r="K12" s="1268"/>
      <c r="L12" s="1268"/>
      <c r="M12" s="1268"/>
    </row>
    <row r="13" spans="3:20">
      <c r="C13" s="206">
        <v>14</v>
      </c>
      <c r="D13" s="207">
        <v>107.55</v>
      </c>
      <c r="F13" s="50" t="s">
        <v>96</v>
      </c>
      <c r="G13" s="59">
        <v>-0.25</v>
      </c>
      <c r="H13" s="1"/>
      <c r="I13" s="1033" t="s">
        <v>531</v>
      </c>
      <c r="J13" s="1035"/>
      <c r="K13" s="1035"/>
      <c r="L13" s="1035"/>
      <c r="M13" s="1036"/>
      <c r="R13" s="763" t="s">
        <v>231</v>
      </c>
      <c r="S13" s="579">
        <v>14.625</v>
      </c>
      <c r="T13" s="815">
        <f>VLOOKUP(S13,$C$8:$D$48,2,FALSE)</f>
        <v>108.175</v>
      </c>
    </row>
    <row r="14" spans="3:20">
      <c r="C14" s="206">
        <v>13.875</v>
      </c>
      <c r="D14" s="207">
        <v>107.425</v>
      </c>
      <c r="F14" s="50" t="s">
        <v>97</v>
      </c>
      <c r="G14" s="59">
        <v>-0.32500000000000001</v>
      </c>
      <c r="H14" s="1"/>
      <c r="I14" s="1037" t="s">
        <v>564</v>
      </c>
      <c r="J14"/>
      <c r="K14"/>
      <c r="L14"/>
      <c r="M14" s="674"/>
      <c r="R14" s="765" t="s">
        <v>412</v>
      </c>
      <c r="S14" s="580" t="s">
        <v>14</v>
      </c>
      <c r="T14" s="585"/>
    </row>
    <row r="15" spans="3:20" ht="15" customHeight="1">
      <c r="C15" s="206">
        <v>13.75</v>
      </c>
      <c r="D15" s="207">
        <v>107.3</v>
      </c>
      <c r="F15" s="50" t="s">
        <v>98</v>
      </c>
      <c r="G15" s="59">
        <v>-0.55000000000000004</v>
      </c>
      <c r="H15" s="1"/>
      <c r="I15" s="1037" t="s">
        <v>565</v>
      </c>
      <c r="J15"/>
      <c r="K15"/>
      <c r="L15"/>
      <c r="M15" s="674"/>
      <c r="O15"/>
      <c r="R15" s="765" t="s">
        <v>232</v>
      </c>
      <c r="S15" s="580" t="s">
        <v>343</v>
      </c>
      <c r="T15" s="585"/>
    </row>
    <row r="16" spans="3:20" ht="15" customHeight="1">
      <c r="C16" s="206">
        <v>13.625</v>
      </c>
      <c r="D16" s="207">
        <v>107.175</v>
      </c>
      <c r="E16" s="21"/>
      <c r="F16" s="50" t="s">
        <v>99</v>
      </c>
      <c r="G16" s="59">
        <v>-0.65</v>
      </c>
      <c r="H16" s="1"/>
      <c r="I16" s="143"/>
      <c r="J16"/>
      <c r="K16"/>
      <c r="L16"/>
      <c r="M16" s="674"/>
      <c r="O16"/>
      <c r="R16" s="765" t="s">
        <v>230</v>
      </c>
      <c r="S16" s="580" t="s">
        <v>333</v>
      </c>
      <c r="T16" s="585">
        <f>IF(S16="Choose a Selection",0,(INDEX($H$22:$N$65,MATCH(S16,$G$22:$G$65,0),MATCH($S$14,$H$21:$N$21,0),1)))</f>
        <v>-0.125</v>
      </c>
    </row>
    <row r="17" spans="3:20" ht="15" customHeight="1">
      <c r="C17" s="206">
        <v>13.5</v>
      </c>
      <c r="D17" s="207">
        <v>107.05</v>
      </c>
      <c r="E17" s="21"/>
      <c r="F17" s="668" t="s">
        <v>352</v>
      </c>
      <c r="G17" s="52"/>
      <c r="H17" s="1"/>
      <c r="I17" s="673"/>
      <c r="J17" s="672"/>
      <c r="K17" s="672"/>
      <c r="L17" s="672"/>
      <c r="M17" s="671"/>
      <c r="O17"/>
      <c r="R17" s="765" t="s">
        <v>3</v>
      </c>
      <c r="S17" s="580" t="s">
        <v>221</v>
      </c>
      <c r="T17" s="585">
        <f>IF(S17="Full Doc",INDEX($H$22:$N$29,MATCH(S15,G22:G29,0),MATCH(S14,$H$21:$N$21,0),1),0)</f>
        <v>0</v>
      </c>
    </row>
    <row r="18" spans="3:20" ht="15" customHeight="1">
      <c r="C18" s="206">
        <v>13.375</v>
      </c>
      <c r="D18" s="207">
        <v>106.925</v>
      </c>
      <c r="E18" s="21"/>
      <c r="H18" s="1"/>
      <c r="I18" s="1"/>
      <c r="M18"/>
      <c r="O18"/>
      <c r="R18" s="765" t="s">
        <v>349</v>
      </c>
      <c r="S18" s="580" t="s">
        <v>221</v>
      </c>
      <c r="T18" s="585">
        <f>IF(S18="Choose a Selection",0,(INDEX($H$30:$N$37,MATCH($S$15,G30:G37,0),MATCH($S$14,$H$21:$N$21,0),1)))</f>
        <v>0</v>
      </c>
    </row>
    <row r="19" spans="3:20" ht="15" customHeight="1">
      <c r="C19" s="206">
        <v>13.25</v>
      </c>
      <c r="D19" s="207">
        <v>106.8</v>
      </c>
      <c r="E19" s="21"/>
      <c r="H19" s="1"/>
      <c r="I19" s="1"/>
      <c r="M19"/>
      <c r="O19"/>
      <c r="R19" s="765" t="s">
        <v>340</v>
      </c>
      <c r="S19" s="580" t="s">
        <v>221</v>
      </c>
      <c r="T19" s="585">
        <f>IF(S19="Choose a Selection",0,(INDEX($H$38:$N$40,MATCH(S19,G38:G40,0),MATCH($S$14,$H$21:$N$21,0),1)))</f>
        <v>0</v>
      </c>
    </row>
    <row r="20" spans="3:20" ht="15" customHeight="1">
      <c r="C20" s="206">
        <v>13.125</v>
      </c>
      <c r="D20" s="207">
        <v>106.675</v>
      </c>
      <c r="E20" s="21"/>
      <c r="F20" s="1298" t="s">
        <v>266</v>
      </c>
      <c r="G20" s="1299"/>
      <c r="H20" s="1312" t="s">
        <v>351</v>
      </c>
      <c r="I20" s="1312"/>
      <c r="J20" s="1312"/>
      <c r="K20" s="1312"/>
      <c r="L20" s="1312"/>
      <c r="M20" s="1312"/>
      <c r="N20" s="1313"/>
      <c r="O20" s="71"/>
      <c r="R20" s="765" t="s">
        <v>332</v>
      </c>
      <c r="S20" s="580" t="s">
        <v>221</v>
      </c>
      <c r="T20" s="585">
        <f>IF(S20="Choose a Selection",0,(INDEX($H$22:$N$65,MATCH(S20,$G$22:$G$65,0),MATCH($S$14,$H$21:$N$21,0),1)))</f>
        <v>0</v>
      </c>
    </row>
    <row r="21" spans="3:20" ht="15" customHeight="1">
      <c r="C21" s="206">
        <v>13</v>
      </c>
      <c r="D21" s="207">
        <v>106.55</v>
      </c>
      <c r="E21" s="21"/>
      <c r="F21" s="157"/>
      <c r="G21" s="158"/>
      <c r="H21" s="158" t="s">
        <v>14</v>
      </c>
      <c r="I21" s="158" t="s">
        <v>15</v>
      </c>
      <c r="J21" s="158" t="s">
        <v>16</v>
      </c>
      <c r="K21" s="158" t="s">
        <v>17</v>
      </c>
      <c r="L21" s="158" t="s">
        <v>18</v>
      </c>
      <c r="M21" s="158" t="s">
        <v>19</v>
      </c>
      <c r="N21" s="42" t="s">
        <v>20</v>
      </c>
      <c r="R21" s="765" t="s">
        <v>48</v>
      </c>
      <c r="S21" s="580" t="s">
        <v>221</v>
      </c>
      <c r="T21" s="585">
        <f>IF(S21="Choose a Selection",0,(INDEX($H$22:$N$65,MATCH(S21,$G$22:$G$65,0),MATCH($S$14,$H$21:$N$21,0),1)))</f>
        <v>0</v>
      </c>
    </row>
    <row r="22" spans="3:20" ht="15" customHeight="1">
      <c r="C22" s="206">
        <v>12.875</v>
      </c>
      <c r="D22" s="207">
        <v>106.425</v>
      </c>
      <c r="E22" s="21"/>
      <c r="F22" s="761" t="s">
        <v>3</v>
      </c>
      <c r="G22" s="760" t="s">
        <v>348</v>
      </c>
      <c r="H22" s="759">
        <v>0</v>
      </c>
      <c r="I22" s="758">
        <v>0</v>
      </c>
      <c r="J22" s="757">
        <v>-0.5</v>
      </c>
      <c r="K22" s="757">
        <v>-0.75</v>
      </c>
      <c r="L22" s="757">
        <v>-1</v>
      </c>
      <c r="M22" s="757">
        <v>-1.5</v>
      </c>
      <c r="N22" s="756">
        <v>-2.375</v>
      </c>
      <c r="R22" s="765" t="s">
        <v>361</v>
      </c>
      <c r="S22" s="580" t="s">
        <v>221</v>
      </c>
      <c r="T22" s="585">
        <f>IF(S22="Choose a Selection",0,(INDEX($H$22:$N$65,MATCH(S22,$G$22:$G$65,0),MATCH($S$14,$H$21:$N$21,0),1)))</f>
        <v>0</v>
      </c>
    </row>
    <row r="23" spans="3:20" ht="15" customHeight="1">
      <c r="C23" s="206">
        <v>12.75</v>
      </c>
      <c r="D23" s="207">
        <v>106.3</v>
      </c>
      <c r="E23" s="21"/>
      <c r="F23" s="755" t="s">
        <v>350</v>
      </c>
      <c r="G23" s="742" t="s">
        <v>347</v>
      </c>
      <c r="H23" s="741">
        <v>-0.25</v>
      </c>
      <c r="I23" s="740">
        <v>-0.25</v>
      </c>
      <c r="J23" s="739">
        <v>-0.75</v>
      </c>
      <c r="K23" s="739">
        <v>-1</v>
      </c>
      <c r="L23" s="739">
        <v>-1.25</v>
      </c>
      <c r="M23" s="739">
        <v>-1.75</v>
      </c>
      <c r="N23" s="754">
        <v>-2.625</v>
      </c>
      <c r="R23" s="765" t="s">
        <v>67</v>
      </c>
      <c r="S23" s="580" t="s">
        <v>221</v>
      </c>
      <c r="T23" s="585">
        <f>IF(S23="Choose a Selection",0,(INDEX($H$22:$N$65,MATCH(S23,$G$22:$G$65,0),MATCH($S$14,$H$21:$N$21,0),1)))</f>
        <v>0</v>
      </c>
    </row>
    <row r="24" spans="3:20" ht="15" customHeight="1">
      <c r="C24" s="206">
        <v>12.625</v>
      </c>
      <c r="D24" s="207">
        <v>106.175</v>
      </c>
      <c r="E24" s="21"/>
      <c r="F24" s="753"/>
      <c r="G24" s="737" t="s">
        <v>346</v>
      </c>
      <c r="H24" s="736">
        <v>-0.5</v>
      </c>
      <c r="I24" s="735">
        <v>-0.5</v>
      </c>
      <c r="J24" s="735">
        <v>-1</v>
      </c>
      <c r="K24" s="735">
        <v>-1.25</v>
      </c>
      <c r="L24" s="735">
        <v>-1.625</v>
      </c>
      <c r="M24" s="735">
        <v>-2.125</v>
      </c>
      <c r="N24" s="748">
        <v>-2.875</v>
      </c>
      <c r="R24" s="765" t="s">
        <v>237</v>
      </c>
      <c r="S24" s="580">
        <v>15</v>
      </c>
      <c r="T24" s="585">
        <f>IF(S24=15,0,G10)</f>
        <v>0</v>
      </c>
    </row>
    <row r="25" spans="3:20" ht="15" customHeight="1" thickBot="1">
      <c r="C25" s="206">
        <v>12.5</v>
      </c>
      <c r="D25" s="207">
        <v>106.05</v>
      </c>
      <c r="E25" s="21"/>
      <c r="F25" s="752"/>
      <c r="G25" s="737" t="s">
        <v>345</v>
      </c>
      <c r="H25" s="736">
        <v>-0.75</v>
      </c>
      <c r="I25" s="735">
        <v>-0.75</v>
      </c>
      <c r="J25" s="735">
        <v>-1.25</v>
      </c>
      <c r="K25" s="735">
        <v>-1.5</v>
      </c>
      <c r="L25" s="735">
        <v>-1.875</v>
      </c>
      <c r="M25" s="735">
        <v>-2.375</v>
      </c>
      <c r="N25" s="748">
        <v>-3.25</v>
      </c>
      <c r="R25" s="765" t="s">
        <v>238</v>
      </c>
      <c r="S25" s="581"/>
      <c r="T25" s="586">
        <f>T16+T17+T18+T19+T20+T21+T22+T23+T24</f>
        <v>-0.125</v>
      </c>
    </row>
    <row r="26" spans="3:20" ht="15" customHeight="1" thickBot="1">
      <c r="C26" s="206">
        <v>12.375</v>
      </c>
      <c r="D26" s="207">
        <v>105.8</v>
      </c>
      <c r="E26" s="21"/>
      <c r="F26" s="751"/>
      <c r="G26" s="737" t="s">
        <v>344</v>
      </c>
      <c r="H26" s="736">
        <v>-1.125</v>
      </c>
      <c r="I26" s="735">
        <v>-1.125</v>
      </c>
      <c r="J26" s="735">
        <v>-1.625</v>
      </c>
      <c r="K26" s="735">
        <v>-1.875</v>
      </c>
      <c r="L26" s="735">
        <v>-2.25</v>
      </c>
      <c r="M26" s="735">
        <v>-2.625</v>
      </c>
      <c r="N26" s="748">
        <v>-4</v>
      </c>
      <c r="R26" s="568"/>
      <c r="S26" s="569"/>
      <c r="T26" s="578"/>
    </row>
    <row r="27" spans="3:20" ht="15" customHeight="1" thickBot="1">
      <c r="C27" s="206">
        <v>12.25</v>
      </c>
      <c r="D27" s="207">
        <v>105.55</v>
      </c>
      <c r="E27" s="21"/>
      <c r="F27" s="750"/>
      <c r="G27" s="737" t="s">
        <v>343</v>
      </c>
      <c r="H27" s="736">
        <v>-2</v>
      </c>
      <c r="I27" s="735">
        <v>-2</v>
      </c>
      <c r="J27" s="735">
        <v>-2.5</v>
      </c>
      <c r="K27" s="735">
        <v>-2.75</v>
      </c>
      <c r="L27" s="735">
        <v>-3.125</v>
      </c>
      <c r="M27" s="735">
        <v>-3.375</v>
      </c>
      <c r="N27" s="748">
        <v>-5.5</v>
      </c>
      <c r="R27" s="570" t="s">
        <v>239</v>
      </c>
      <c r="S27" s="571"/>
      <c r="T27" s="768">
        <f>MIN(G8,(T13+T25))</f>
        <v>100</v>
      </c>
    </row>
    <row r="28" spans="3:20" ht="15" customHeight="1" thickBot="1">
      <c r="C28" s="206">
        <v>12.125</v>
      </c>
      <c r="D28" s="207">
        <v>105.3</v>
      </c>
      <c r="E28" s="21"/>
      <c r="F28" s="750"/>
      <c r="G28" s="737" t="s">
        <v>342</v>
      </c>
      <c r="H28" s="736">
        <v>-3.5</v>
      </c>
      <c r="I28" s="735">
        <v>-3.5</v>
      </c>
      <c r="J28" s="735">
        <v>-4</v>
      </c>
      <c r="K28" s="735">
        <v>-4.25</v>
      </c>
      <c r="L28" s="735">
        <v>-4.5</v>
      </c>
      <c r="M28" s="735">
        <v>-5.25</v>
      </c>
      <c r="N28" s="748" t="e">
        <v>#N/A</v>
      </c>
      <c r="R28" s="565"/>
      <c r="S28" s="565"/>
      <c r="T28" s="565"/>
    </row>
    <row r="29" spans="3:20" ht="15" customHeight="1" thickBot="1">
      <c r="C29" s="206">
        <v>12</v>
      </c>
      <c r="D29" s="207">
        <v>105.05</v>
      </c>
      <c r="E29" s="21"/>
      <c r="F29" s="749"/>
      <c r="G29" s="737" t="s">
        <v>341</v>
      </c>
      <c r="H29" s="736">
        <v>-4.5</v>
      </c>
      <c r="I29" s="735">
        <v>-4.5</v>
      </c>
      <c r="J29" s="735">
        <v>-5</v>
      </c>
      <c r="K29" s="735">
        <v>-5.25</v>
      </c>
      <c r="L29" s="735">
        <v>-5.5</v>
      </c>
      <c r="M29" s="735" t="e">
        <v>#N/A</v>
      </c>
      <c r="N29" s="748" t="e">
        <v>#N/A</v>
      </c>
      <c r="R29" s="1001" t="s">
        <v>522</v>
      </c>
      <c r="S29" s="1002"/>
      <c r="T29" s="1003"/>
    </row>
    <row r="30" spans="3:20" ht="15" customHeight="1">
      <c r="C30" s="206">
        <v>11.875</v>
      </c>
      <c r="D30" s="207">
        <v>104.8</v>
      </c>
      <c r="E30" s="21"/>
      <c r="F30" s="656" t="s">
        <v>349</v>
      </c>
      <c r="G30" s="747" t="s">
        <v>348</v>
      </c>
      <c r="H30" s="746">
        <v>-0.5</v>
      </c>
      <c r="I30" s="745">
        <v>-0.5</v>
      </c>
      <c r="J30" s="744">
        <v>-1</v>
      </c>
      <c r="K30" s="744">
        <v>-1.25</v>
      </c>
      <c r="L30" s="744">
        <v>-1.5</v>
      </c>
      <c r="M30" s="744">
        <v>-2</v>
      </c>
      <c r="N30" s="743" t="e">
        <v>#N/A</v>
      </c>
    </row>
    <row r="31" spans="3:20" ht="15" customHeight="1">
      <c r="C31" s="206">
        <v>11.75</v>
      </c>
      <c r="D31" s="207">
        <v>104.55</v>
      </c>
      <c r="E31" s="21"/>
      <c r="F31" s="656"/>
      <c r="G31" s="742" t="s">
        <v>347</v>
      </c>
      <c r="H31" s="741">
        <v>-0.75</v>
      </c>
      <c r="I31" s="740">
        <v>-0.75</v>
      </c>
      <c r="J31" s="739">
        <v>-1.25</v>
      </c>
      <c r="K31" s="739">
        <v>-1.5</v>
      </c>
      <c r="L31" s="739">
        <v>-1.75</v>
      </c>
      <c r="M31" s="739">
        <v>-2.25</v>
      </c>
      <c r="N31" s="738" t="e">
        <v>#N/A</v>
      </c>
    </row>
    <row r="32" spans="3:20" ht="15" customHeight="1">
      <c r="C32" s="206">
        <v>11.625</v>
      </c>
      <c r="D32" s="207">
        <v>104.3</v>
      </c>
      <c r="E32" s="21"/>
      <c r="F32" s="656"/>
      <c r="G32" s="737" t="s">
        <v>346</v>
      </c>
      <c r="H32" s="736">
        <v>-1</v>
      </c>
      <c r="I32" s="735">
        <v>-1</v>
      </c>
      <c r="J32" s="735">
        <v>-1.5</v>
      </c>
      <c r="K32" s="735">
        <v>-1.75</v>
      </c>
      <c r="L32" s="735">
        <v>-2.125</v>
      </c>
      <c r="M32" s="735">
        <v>-2.625</v>
      </c>
      <c r="N32" s="734" t="e">
        <v>#N/A</v>
      </c>
    </row>
    <row r="33" spans="3:14">
      <c r="C33" s="206">
        <v>11.5</v>
      </c>
      <c r="D33" s="207">
        <v>104.05</v>
      </c>
      <c r="E33" s="21"/>
      <c r="F33" s="656"/>
      <c r="G33" s="737" t="s">
        <v>345</v>
      </c>
      <c r="H33" s="736">
        <v>-1.25</v>
      </c>
      <c r="I33" s="735">
        <v>-1.25</v>
      </c>
      <c r="J33" s="735">
        <v>-1.75</v>
      </c>
      <c r="K33" s="735">
        <v>-2</v>
      </c>
      <c r="L33" s="735">
        <v>-2.375</v>
      </c>
      <c r="M33" s="735">
        <v>-2.875</v>
      </c>
      <c r="N33" s="734" t="e">
        <v>#N/A</v>
      </c>
    </row>
    <row r="34" spans="3:14">
      <c r="C34" s="206">
        <v>11.375</v>
      </c>
      <c r="D34" s="207">
        <v>103.8</v>
      </c>
      <c r="E34" s="21"/>
      <c r="F34" s="656"/>
      <c r="G34" s="737" t="s">
        <v>344</v>
      </c>
      <c r="H34" s="736">
        <v>-1.625</v>
      </c>
      <c r="I34" s="735">
        <v>-1.625</v>
      </c>
      <c r="J34" s="735">
        <v>-2.125</v>
      </c>
      <c r="K34" s="735">
        <v>-2.375</v>
      </c>
      <c r="L34" s="735">
        <v>-2.75</v>
      </c>
      <c r="M34" s="735">
        <v>-3.125</v>
      </c>
      <c r="N34" s="734" t="e">
        <v>#N/A</v>
      </c>
    </row>
    <row r="35" spans="3:14">
      <c r="C35" s="206">
        <v>11.25</v>
      </c>
      <c r="D35" s="207">
        <v>103.55</v>
      </c>
      <c r="E35" s="21"/>
      <c r="F35" s="656"/>
      <c r="G35" s="737" t="s">
        <v>343</v>
      </c>
      <c r="H35" s="736">
        <v>-2.75</v>
      </c>
      <c r="I35" s="735">
        <v>-2.75</v>
      </c>
      <c r="J35" s="735">
        <v>-3.25</v>
      </c>
      <c r="K35" s="735">
        <v>-3.5</v>
      </c>
      <c r="L35" s="735">
        <v>-3.875</v>
      </c>
      <c r="M35" s="735" t="e">
        <v>#N/A</v>
      </c>
      <c r="N35" s="734" t="e">
        <v>#N/A</v>
      </c>
    </row>
    <row r="36" spans="3:14">
      <c r="C36" s="206">
        <v>11.125</v>
      </c>
      <c r="D36" s="207">
        <v>103.3</v>
      </c>
      <c r="E36" s="21"/>
      <c r="F36" s="656"/>
      <c r="G36" s="737" t="s">
        <v>342</v>
      </c>
      <c r="H36" s="736">
        <v>-4.5</v>
      </c>
      <c r="I36" s="735">
        <v>-4.5</v>
      </c>
      <c r="J36" s="735">
        <v>-5</v>
      </c>
      <c r="K36" s="735">
        <v>-5.25</v>
      </c>
      <c r="L36" s="735" t="e">
        <v>#N/A</v>
      </c>
      <c r="M36" s="735" t="e">
        <v>#N/A</v>
      </c>
      <c r="N36" s="734" t="e">
        <v>#N/A</v>
      </c>
    </row>
    <row r="37" spans="3:14">
      <c r="C37" s="206">
        <v>11</v>
      </c>
      <c r="D37" s="207">
        <v>103.05</v>
      </c>
      <c r="F37" s="656"/>
      <c r="G37" s="737" t="s">
        <v>341</v>
      </c>
      <c r="H37" s="736">
        <v>-6</v>
      </c>
      <c r="I37" s="735">
        <v>-6</v>
      </c>
      <c r="J37" s="735">
        <v>-6.5</v>
      </c>
      <c r="K37" s="735" t="e">
        <v>#N/A</v>
      </c>
      <c r="L37" s="735" t="e">
        <v>#N/A</v>
      </c>
      <c r="M37" s="735" t="e">
        <v>#N/A</v>
      </c>
      <c r="N37" s="734" t="e">
        <v>#N/A</v>
      </c>
    </row>
    <row r="38" spans="3:14">
      <c r="C38" s="206">
        <v>10.875</v>
      </c>
      <c r="D38" s="207">
        <v>102.8</v>
      </c>
      <c r="F38" s="733" t="s">
        <v>340</v>
      </c>
      <c r="G38" s="732" t="s">
        <v>339</v>
      </c>
      <c r="H38" s="731">
        <v>0</v>
      </c>
      <c r="I38" s="730">
        <v>0</v>
      </c>
      <c r="J38" s="730">
        <v>0</v>
      </c>
      <c r="K38" s="730">
        <v>0</v>
      </c>
      <c r="L38" s="730">
        <v>0</v>
      </c>
      <c r="M38" s="730">
        <v>0</v>
      </c>
      <c r="N38" s="729">
        <v>0</v>
      </c>
    </row>
    <row r="39" spans="3:14">
      <c r="C39" s="206">
        <v>10.75</v>
      </c>
      <c r="D39" s="207">
        <v>102.55</v>
      </c>
      <c r="F39" s="724"/>
      <c r="G39" s="728" t="s">
        <v>338</v>
      </c>
      <c r="H39" s="727">
        <v>0</v>
      </c>
      <c r="I39" s="726">
        <v>0</v>
      </c>
      <c r="J39" s="726">
        <v>0</v>
      </c>
      <c r="K39" s="726">
        <v>0</v>
      </c>
      <c r="L39" s="726">
        <v>0</v>
      </c>
      <c r="M39" s="726">
        <v>0</v>
      </c>
      <c r="N39" s="725">
        <v>0</v>
      </c>
    </row>
    <row r="40" spans="3:14">
      <c r="C40" s="206">
        <v>10.625</v>
      </c>
      <c r="D40" s="207">
        <v>102.3</v>
      </c>
      <c r="F40" s="724"/>
      <c r="G40" s="723" t="s">
        <v>337</v>
      </c>
      <c r="H40" s="722">
        <v>0</v>
      </c>
      <c r="I40" s="721">
        <v>0</v>
      </c>
      <c r="J40" s="721">
        <v>0</v>
      </c>
      <c r="K40" s="721">
        <v>0</v>
      </c>
      <c r="L40" s="721">
        <v>0</v>
      </c>
      <c r="M40" s="721">
        <v>0</v>
      </c>
      <c r="N40" s="720">
        <v>0</v>
      </c>
    </row>
    <row r="41" spans="3:14">
      <c r="C41" s="206">
        <v>10.5</v>
      </c>
      <c r="D41" s="207">
        <v>102.05</v>
      </c>
      <c r="F41" s="690" t="s">
        <v>230</v>
      </c>
      <c r="G41" s="719" t="s">
        <v>336</v>
      </c>
      <c r="H41" s="718">
        <v>0</v>
      </c>
      <c r="I41" s="717">
        <v>0</v>
      </c>
      <c r="J41" s="717">
        <v>0</v>
      </c>
      <c r="K41" s="717">
        <v>0</v>
      </c>
      <c r="L41" s="717">
        <v>0</v>
      </c>
      <c r="M41" s="717">
        <v>0</v>
      </c>
      <c r="N41" s="716">
        <v>0</v>
      </c>
    </row>
    <row r="42" spans="3:14">
      <c r="C42" s="206">
        <v>10.375</v>
      </c>
      <c r="D42" s="207">
        <v>101.8</v>
      </c>
      <c r="F42" s="695"/>
      <c r="G42" s="641" t="s">
        <v>335</v>
      </c>
      <c r="H42" s="715">
        <v>0</v>
      </c>
      <c r="I42" s="714">
        <v>0</v>
      </c>
      <c r="J42" s="714">
        <v>0</v>
      </c>
      <c r="K42" s="714">
        <v>0</v>
      </c>
      <c r="L42" s="714">
        <v>0</v>
      </c>
      <c r="M42" s="714">
        <v>0</v>
      </c>
      <c r="N42" s="713">
        <v>0</v>
      </c>
    </row>
    <row r="43" spans="3:14">
      <c r="C43" s="206">
        <v>10.25</v>
      </c>
      <c r="D43" s="207">
        <v>101.55</v>
      </c>
      <c r="F43" s="695"/>
      <c r="G43" s="641" t="s">
        <v>334</v>
      </c>
      <c r="H43" s="715">
        <v>0</v>
      </c>
      <c r="I43" s="714">
        <v>0</v>
      </c>
      <c r="J43" s="714">
        <v>0</v>
      </c>
      <c r="K43" s="714">
        <v>0</v>
      </c>
      <c r="L43" s="714">
        <v>0</v>
      </c>
      <c r="M43" s="714">
        <v>0</v>
      </c>
      <c r="N43" s="713">
        <v>0</v>
      </c>
    </row>
    <row r="44" spans="3:14">
      <c r="C44" s="206">
        <v>10.125</v>
      </c>
      <c r="D44" s="207">
        <v>101.3</v>
      </c>
      <c r="F44" s="695"/>
      <c r="G44" s="701" t="s">
        <v>333</v>
      </c>
      <c r="H44" s="712">
        <v>-0.125</v>
      </c>
      <c r="I44" s="681">
        <v>-0.125</v>
      </c>
      <c r="J44" s="681">
        <v>-0.125</v>
      </c>
      <c r="K44" s="681">
        <v>-0.125</v>
      </c>
      <c r="L44" s="681">
        <v>-0.125</v>
      </c>
      <c r="M44" s="681">
        <v>-0.125</v>
      </c>
      <c r="N44" s="680">
        <v>-0.125</v>
      </c>
    </row>
    <row r="45" spans="3:14">
      <c r="C45" s="206">
        <v>10</v>
      </c>
      <c r="D45" s="207">
        <v>101.05</v>
      </c>
      <c r="F45" s="690" t="s">
        <v>332</v>
      </c>
      <c r="G45" s="638" t="s">
        <v>491</v>
      </c>
      <c r="H45" s="618">
        <v>-0.25</v>
      </c>
      <c r="I45" s="617">
        <v>-0.25</v>
      </c>
      <c r="J45" s="617">
        <v>-0.25</v>
      </c>
      <c r="K45" s="617">
        <v>-0.25</v>
      </c>
      <c r="L45" s="617">
        <v>-0.25</v>
      </c>
      <c r="M45" s="617">
        <v>-0.25</v>
      </c>
      <c r="N45" s="810">
        <v>-0.25</v>
      </c>
    </row>
    <row r="46" spans="3:14">
      <c r="C46" s="206">
        <v>9.875</v>
      </c>
      <c r="D46" s="207">
        <v>100.675</v>
      </c>
      <c r="F46" s="695"/>
      <c r="G46" s="711" t="s">
        <v>331</v>
      </c>
      <c r="H46" s="710">
        <v>-0.125</v>
      </c>
      <c r="I46" s="709">
        <v>-0.125</v>
      </c>
      <c r="J46" s="709">
        <v>-0.125</v>
      </c>
      <c r="K46" s="709">
        <v>-0.125</v>
      </c>
      <c r="L46" s="709">
        <v>-0.125</v>
      </c>
      <c r="M46" s="709">
        <v>-0.125</v>
      </c>
      <c r="N46" s="708">
        <v>-0.125</v>
      </c>
    </row>
    <row r="47" spans="3:14">
      <c r="C47" s="206">
        <v>9.75</v>
      </c>
      <c r="D47" s="207">
        <v>100.3</v>
      </c>
      <c r="F47" s="695"/>
      <c r="G47" s="711" t="s">
        <v>330</v>
      </c>
      <c r="H47" s="710">
        <v>0</v>
      </c>
      <c r="I47" s="709">
        <v>0</v>
      </c>
      <c r="J47" s="709">
        <v>0</v>
      </c>
      <c r="K47" s="709">
        <v>0</v>
      </c>
      <c r="L47" s="709">
        <v>0</v>
      </c>
      <c r="M47" s="709">
        <v>0</v>
      </c>
      <c r="N47" s="708">
        <v>0</v>
      </c>
    </row>
    <row r="48" spans="3:14">
      <c r="C48" s="206"/>
      <c r="D48" s="207"/>
      <c r="F48" s="695"/>
      <c r="G48" s="707" t="s">
        <v>329</v>
      </c>
      <c r="H48" s="706">
        <v>0</v>
      </c>
      <c r="I48" s="705">
        <v>0</v>
      </c>
      <c r="J48" s="705">
        <v>0</v>
      </c>
      <c r="K48" s="705">
        <v>0</v>
      </c>
      <c r="L48" s="705">
        <v>0</v>
      </c>
      <c r="M48" s="705">
        <v>0</v>
      </c>
      <c r="N48" s="704">
        <v>0</v>
      </c>
    </row>
    <row r="49" spans="6:14">
      <c r="F49" s="695"/>
      <c r="G49" s="711" t="s">
        <v>328</v>
      </c>
      <c r="H49" s="812">
        <v>0</v>
      </c>
      <c r="I49" s="612">
        <v>0</v>
      </c>
      <c r="J49" s="612">
        <v>0</v>
      </c>
      <c r="K49" s="612">
        <v>0</v>
      </c>
      <c r="L49" s="612">
        <v>0</v>
      </c>
      <c r="M49" s="612">
        <v>0</v>
      </c>
      <c r="N49" s="611">
        <v>0</v>
      </c>
    </row>
    <row r="50" spans="6:14">
      <c r="F50" s="695"/>
      <c r="G50" s="711" t="s">
        <v>327</v>
      </c>
      <c r="H50" s="813">
        <v>0</v>
      </c>
      <c r="I50" s="612">
        <v>0</v>
      </c>
      <c r="J50" s="612">
        <v>0</v>
      </c>
      <c r="K50" s="612">
        <v>0</v>
      </c>
      <c r="L50" s="612">
        <v>0</v>
      </c>
      <c r="M50" s="612">
        <v>0</v>
      </c>
      <c r="N50" s="611">
        <v>0</v>
      </c>
    </row>
    <row r="51" spans="6:14">
      <c r="F51" s="695"/>
      <c r="G51" s="636" t="s">
        <v>326</v>
      </c>
      <c r="H51" s="613">
        <v>0</v>
      </c>
      <c r="I51" s="612">
        <v>0</v>
      </c>
      <c r="J51" s="612">
        <v>0</v>
      </c>
      <c r="K51" s="612">
        <v>0</v>
      </c>
      <c r="L51" s="612">
        <v>0</v>
      </c>
      <c r="M51" s="612">
        <v>0</v>
      </c>
      <c r="N51" s="611">
        <v>0</v>
      </c>
    </row>
    <row r="52" spans="6:14">
      <c r="F52" s="695"/>
      <c r="G52" s="636" t="s">
        <v>438</v>
      </c>
      <c r="H52" s="635">
        <v>0</v>
      </c>
      <c r="I52" s="634">
        <v>0</v>
      </c>
      <c r="J52" s="634">
        <v>0</v>
      </c>
      <c r="K52" s="634">
        <v>0</v>
      </c>
      <c r="L52" s="634">
        <v>0</v>
      </c>
      <c r="M52" s="634">
        <v>0</v>
      </c>
      <c r="N52" s="703">
        <v>0</v>
      </c>
    </row>
    <row r="53" spans="6:14">
      <c r="F53" s="690" t="s">
        <v>48</v>
      </c>
      <c r="G53" s="702" t="s">
        <v>325</v>
      </c>
      <c r="H53" s="625">
        <v>-0.375</v>
      </c>
      <c r="I53" s="624">
        <v>-0.375</v>
      </c>
      <c r="J53" s="624">
        <v>-0.375</v>
      </c>
      <c r="K53" s="624">
        <v>-0.375</v>
      </c>
      <c r="L53" s="632">
        <v>-0.375</v>
      </c>
      <c r="M53" s="632">
        <v>-0.375</v>
      </c>
      <c r="N53" s="807">
        <v>-0.5</v>
      </c>
    </row>
    <row r="54" spans="6:14">
      <c r="F54" s="685"/>
      <c r="G54" s="701" t="s">
        <v>324</v>
      </c>
      <c r="H54" s="608">
        <v>-0.75</v>
      </c>
      <c r="I54" s="607">
        <v>-0.75</v>
      </c>
      <c r="J54" s="607">
        <v>-0.75</v>
      </c>
      <c r="K54" s="607">
        <v>-0.75</v>
      </c>
      <c r="L54" s="621">
        <v>-0.75</v>
      </c>
      <c r="M54" s="621">
        <v>-0.75</v>
      </c>
      <c r="N54" s="809">
        <v>-1</v>
      </c>
    </row>
    <row r="55" spans="6:14">
      <c r="F55" s="690" t="s">
        <v>67</v>
      </c>
      <c r="G55" s="700" t="s">
        <v>319</v>
      </c>
      <c r="H55" s="699">
        <v>0</v>
      </c>
      <c r="I55" s="698">
        <v>0</v>
      </c>
      <c r="J55" s="698">
        <v>0</v>
      </c>
      <c r="K55" s="698">
        <v>0</v>
      </c>
      <c r="L55" s="698">
        <v>0</v>
      </c>
      <c r="M55" s="698">
        <v>0</v>
      </c>
      <c r="N55" s="697">
        <v>0</v>
      </c>
    </row>
    <row r="56" spans="6:14">
      <c r="F56" s="695"/>
      <c r="G56" s="696" t="s">
        <v>318</v>
      </c>
      <c r="H56" s="693">
        <v>0</v>
      </c>
      <c r="I56" s="692">
        <v>0</v>
      </c>
      <c r="J56" s="692">
        <v>0</v>
      </c>
      <c r="K56" s="692">
        <v>0</v>
      </c>
      <c r="L56" s="692">
        <v>0</v>
      </c>
      <c r="M56" s="692">
        <v>0</v>
      </c>
      <c r="N56" s="691">
        <v>0</v>
      </c>
    </row>
    <row r="57" spans="6:14">
      <c r="F57" s="695"/>
      <c r="G57" s="694" t="s">
        <v>317</v>
      </c>
      <c r="H57" s="693">
        <v>0</v>
      </c>
      <c r="I57" s="692">
        <v>0</v>
      </c>
      <c r="J57" s="692">
        <v>0</v>
      </c>
      <c r="K57" s="692">
        <v>0</v>
      </c>
      <c r="L57" s="692">
        <v>0</v>
      </c>
      <c r="M57" s="692">
        <v>0</v>
      </c>
      <c r="N57" s="691">
        <v>0</v>
      </c>
    </row>
    <row r="58" spans="6:14">
      <c r="F58" s="695"/>
      <c r="G58" s="696" t="s">
        <v>316</v>
      </c>
      <c r="H58" s="693">
        <v>0</v>
      </c>
      <c r="I58" s="692">
        <v>0</v>
      </c>
      <c r="J58" s="692">
        <v>0</v>
      </c>
      <c r="K58" s="692">
        <v>0</v>
      </c>
      <c r="L58" s="692">
        <v>0</v>
      </c>
      <c r="M58" s="692">
        <v>0</v>
      </c>
      <c r="N58" s="691">
        <v>0</v>
      </c>
    </row>
    <row r="59" spans="6:14">
      <c r="F59" s="695"/>
      <c r="G59" s="696" t="s">
        <v>315</v>
      </c>
      <c r="H59" s="693">
        <v>0</v>
      </c>
      <c r="I59" s="692">
        <v>0</v>
      </c>
      <c r="J59" s="692">
        <v>0</v>
      </c>
      <c r="K59" s="692">
        <v>0</v>
      </c>
      <c r="L59" s="692">
        <v>0</v>
      </c>
      <c r="M59" s="692">
        <v>0</v>
      </c>
      <c r="N59" s="691">
        <v>0</v>
      </c>
    </row>
    <row r="60" spans="6:14">
      <c r="F60" s="695"/>
      <c r="G60" s="694" t="s">
        <v>314</v>
      </c>
      <c r="H60" s="693">
        <v>0</v>
      </c>
      <c r="I60" s="692">
        <v>0</v>
      </c>
      <c r="J60" s="692">
        <v>0</v>
      </c>
      <c r="K60" s="692">
        <v>0</v>
      </c>
      <c r="L60" s="692">
        <v>0</v>
      </c>
      <c r="M60" s="692">
        <v>0</v>
      </c>
      <c r="N60" s="691">
        <v>0</v>
      </c>
    </row>
    <row r="61" spans="6:14">
      <c r="F61" s="695"/>
      <c r="G61" s="694" t="s">
        <v>313</v>
      </c>
      <c r="H61" s="693">
        <v>-0.5</v>
      </c>
      <c r="I61" s="692">
        <v>-0.5</v>
      </c>
      <c r="J61" s="692">
        <v>-0.5</v>
      </c>
      <c r="K61" s="692">
        <v>-0.5</v>
      </c>
      <c r="L61" s="692">
        <v>-0.5</v>
      </c>
      <c r="M61" s="692">
        <v>-0.5</v>
      </c>
      <c r="N61" s="691">
        <v>-0.5</v>
      </c>
    </row>
    <row r="62" spans="6:14">
      <c r="F62" s="695"/>
      <c r="G62" s="694" t="s">
        <v>312</v>
      </c>
      <c r="H62" s="693">
        <v>-2</v>
      </c>
      <c r="I62" s="692">
        <v>-2</v>
      </c>
      <c r="J62" s="692">
        <v>-2</v>
      </c>
      <c r="K62" s="692">
        <v>-2</v>
      </c>
      <c r="L62" s="692">
        <v>-2</v>
      </c>
      <c r="M62" s="692">
        <v>-2</v>
      </c>
      <c r="N62" s="691">
        <v>-2</v>
      </c>
    </row>
    <row r="63" spans="6:14">
      <c r="F63" s="685"/>
      <c r="G63" s="694" t="s">
        <v>407</v>
      </c>
      <c r="H63" s="693">
        <v>-0.5</v>
      </c>
      <c r="I63" s="692">
        <v>-0.5</v>
      </c>
      <c r="J63" s="692">
        <v>-0.5</v>
      </c>
      <c r="K63" s="692">
        <v>-0.5</v>
      </c>
      <c r="L63" s="692">
        <v>-0.5</v>
      </c>
      <c r="M63" s="692" t="s">
        <v>439</v>
      </c>
      <c r="N63" s="691" t="e">
        <v>#N/A</v>
      </c>
    </row>
    <row r="64" spans="6:14">
      <c r="F64" s="690" t="s">
        <v>361</v>
      </c>
      <c r="G64" s="689" t="s">
        <v>360</v>
      </c>
      <c r="H64" s="688">
        <v>0</v>
      </c>
      <c r="I64" s="687">
        <v>0</v>
      </c>
      <c r="J64" s="687">
        <v>0</v>
      </c>
      <c r="K64" s="687">
        <v>0</v>
      </c>
      <c r="L64" s="687">
        <v>0</v>
      </c>
      <c r="M64" s="687">
        <v>0</v>
      </c>
      <c r="N64" s="686">
        <v>0</v>
      </c>
    </row>
    <row r="65" spans="6:14">
      <c r="F65" s="685"/>
      <c r="G65" s="684" t="s">
        <v>359</v>
      </c>
      <c r="H65" s="683">
        <v>0</v>
      </c>
      <c r="I65" s="682">
        <v>0</v>
      </c>
      <c r="J65" s="682">
        <v>0</v>
      </c>
      <c r="K65" s="682">
        <v>0</v>
      </c>
      <c r="L65" s="681">
        <v>0</v>
      </c>
      <c r="M65" s="681">
        <v>0</v>
      </c>
      <c r="N65" s="680">
        <v>0</v>
      </c>
    </row>
  </sheetData>
  <mergeCells count="5">
    <mergeCell ref="C6:D6"/>
    <mergeCell ref="H20:N20"/>
    <mergeCell ref="F20:G20"/>
    <mergeCell ref="R8:T8"/>
    <mergeCell ref="I12:M12"/>
  </mergeCells>
  <conditionalFormatting sqref="G22 N46:N48">
    <cfRule type="cellIs" dxfId="15" priority="51" operator="between">
      <formula>101</formula>
      <formula>101.5</formula>
    </cfRule>
  </conditionalFormatting>
  <conditionalFormatting sqref="G30">
    <cfRule type="cellIs" dxfId="14" priority="50" operator="between">
      <formula>101</formula>
      <formula>101.5</formula>
    </cfRule>
  </conditionalFormatting>
  <conditionalFormatting sqref="H24:H29">
    <cfRule type="cellIs" dxfId="13" priority="43" operator="between">
      <formula>101</formula>
      <formula>101.5</formula>
    </cfRule>
  </conditionalFormatting>
  <conditionalFormatting sqref="H29:L29">
    <cfRule type="cellIs" dxfId="12" priority="48" operator="between">
      <formula>101</formula>
      <formula>101.5</formula>
    </cfRule>
  </conditionalFormatting>
  <conditionalFormatting sqref="H32:M37">
    <cfRule type="cellIs" dxfId="11" priority="8" operator="between">
      <formula>101</formula>
      <formula>101.5</formula>
    </cfRule>
  </conditionalFormatting>
  <conditionalFormatting sqref="H27:N28">
    <cfRule type="cellIs" dxfId="10" priority="45" operator="between">
      <formula>101</formula>
      <formula>101.5</formula>
    </cfRule>
  </conditionalFormatting>
  <conditionalFormatting sqref="J22:M23 H24:M26">
    <cfRule type="cellIs" dxfId="9" priority="46" operator="between">
      <formula>101</formula>
      <formula>101.5</formula>
    </cfRule>
  </conditionalFormatting>
  <conditionalFormatting sqref="J30:M31">
    <cfRule type="cellIs" dxfId="8" priority="35" operator="between">
      <formula>101</formula>
      <formula>101.5</formula>
    </cfRule>
  </conditionalFormatting>
  <conditionalFormatting sqref="L26">
    <cfRule type="cellIs" dxfId="7" priority="42" operator="between">
      <formula>101</formula>
      <formula>101.5</formula>
    </cfRule>
  </conditionalFormatting>
  <conditionalFormatting sqref="L34">
    <cfRule type="cellIs" dxfId="6" priority="31" operator="between">
      <formula>101</formula>
      <formula>101.5</formula>
    </cfRule>
  </conditionalFormatting>
  <conditionalFormatting sqref="M22:M25">
    <cfRule type="cellIs" dxfId="5" priority="41" operator="between">
      <formula>101</formula>
      <formula>101.5</formula>
    </cfRule>
  </conditionalFormatting>
  <conditionalFormatting sqref="M29:M33">
    <cfRule type="cellIs" dxfId="4" priority="14" operator="between">
      <formula>101</formula>
      <formula>101.5</formula>
    </cfRule>
  </conditionalFormatting>
  <conditionalFormatting sqref="N22:N44">
    <cfRule type="cellIs" dxfId="3" priority="16" operator="between">
      <formula>101</formula>
      <formula>101.5</formula>
    </cfRule>
  </conditionalFormatting>
  <conditionalFormatting sqref="N55:N65">
    <cfRule type="cellIs" dxfId="2" priority="2" operator="between">
      <formula>101</formula>
      <formula>101.5</formula>
    </cfRule>
  </conditionalFormatting>
  <dataValidations count="4">
    <dataValidation type="list" allowBlank="1" showInputMessage="1" showErrorMessage="1" sqref="S14" xr:uid="{E50AB216-9B9C-48FB-B7ED-3AE58C02EB74}">
      <formula1>$H$21:$N$21</formula1>
    </dataValidation>
    <dataValidation type="list" allowBlank="1" showInputMessage="1" showErrorMessage="1" sqref="S15" xr:uid="{E2ACB418-536E-4044-BB94-5193D2A06537}">
      <formula1>$G$22:$G$29</formula1>
    </dataValidation>
    <dataValidation type="list" allowBlank="1" showInputMessage="1" showErrorMessage="1" sqref="S13" xr:uid="{486B40C8-0614-4CCC-9824-3286FB02F5EA}">
      <formula1>$C$8:$C$48</formula1>
    </dataValidation>
    <dataValidation type="list" allowBlank="1" showInputMessage="1" showErrorMessage="1" sqref="S16" xr:uid="{B8710BFD-A989-4949-B249-3CFB42130307}">
      <formula1>$G$41:$G$44</formula1>
    </dataValidation>
  </dataValidations>
  <pageMargins left="0.7" right="0.7" top="0.75" bottom="0.75" header="0.3" footer="0.3"/>
  <pageSetup scale="5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73587AA0-FC1B-426E-9A0F-C2F02AA7EAF4}">
          <x14:formula1>
            <xm:f>margins!$AC$122:$AC$130</xm:f>
          </x14:formula1>
          <xm:sqref>S20</xm:sqref>
        </x14:dataValidation>
        <x14:dataValidation type="list" allowBlank="1" showInputMessage="1" showErrorMessage="1" xr:uid="{01B5E1A6-7BF5-413C-A114-E27ECDEFCB21}">
          <x14:formula1>
            <xm:f>margins!$AC$116:$AC$119</xm:f>
          </x14:formula1>
          <xm:sqref>S19</xm:sqref>
        </x14:dataValidation>
        <x14:dataValidation type="list" allowBlank="1" showInputMessage="1" showErrorMessage="1" xr:uid="{56369DC6-EA65-47F8-B956-E458B9EC371A}">
          <x14:formula1>
            <xm:f>margins!$AC$113:$AC$114</xm:f>
          </x14:formula1>
          <xm:sqref>S18</xm:sqref>
        </x14:dataValidation>
        <x14:dataValidation type="list" allowBlank="1" showInputMessage="1" showErrorMessage="1" xr:uid="{523545DD-0627-4A8A-9E5E-C33AC4899CCB}">
          <x14:formula1>
            <xm:f>margins!$AC$110:$AC$111</xm:f>
          </x14:formula1>
          <xm:sqref>S17</xm:sqref>
        </x14:dataValidation>
        <x14:dataValidation type="list" allowBlank="1" showInputMessage="1" showErrorMessage="1" xr:uid="{4492A921-64A8-449E-B9BE-27B382946DA8}">
          <x14:formula1>
            <xm:f>margins!$AC$131:$AC$133</xm:f>
          </x14:formula1>
          <xm:sqref>S21</xm:sqref>
        </x14:dataValidation>
        <x14:dataValidation type="list" allowBlank="1" showInputMessage="1" showErrorMessage="1" xr:uid="{9C9AFDF4-569E-4857-9791-8288044BEBBB}">
          <x14:formula1>
            <xm:f>margins!$AF$110:$AF$112</xm:f>
          </x14:formula1>
          <xm:sqref>S22</xm:sqref>
        </x14:dataValidation>
        <x14:dataValidation type="list" allowBlank="1" showInputMessage="1" showErrorMessage="1" xr:uid="{F6C42A6F-62EB-489B-9729-D78AB4489AA6}">
          <x14:formula1>
            <xm:f>margins!$AC$144:$AC$153</xm:f>
          </x14:formula1>
          <xm:sqref>S23</xm:sqref>
        </x14:dataValidation>
        <x14:dataValidation type="list" allowBlank="1" showInputMessage="1" showErrorMessage="1" xr:uid="{E44588A2-A2BE-4CAB-BA76-EF56D1A32168}">
          <x14:formula1>
            <xm:f>margins!$N$165:$N$167</xm:f>
          </x14:formula1>
          <xm:sqref>S24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E798E-1655-458A-84D1-6BA82220A927}">
  <sheetPr codeName="Sheet16"/>
  <dimension ref="A1:Q77"/>
  <sheetViews>
    <sheetView showWhiteSpace="0" view="pageLayout" zoomScaleNormal="130" workbookViewId="0">
      <selection activeCell="U19" sqref="U19"/>
    </sheetView>
  </sheetViews>
  <sheetFormatPr defaultColWidth="9" defaultRowHeight="14.25"/>
  <cols>
    <col min="1" max="1" width="3.28515625" style="427" customWidth="1"/>
    <col min="2" max="2" width="2" style="427" customWidth="1"/>
    <col min="3" max="4" width="8.28515625" style="427" customWidth="1"/>
    <col min="5" max="5" width="10" style="427" customWidth="1"/>
    <col min="6" max="7" width="8.28515625" style="427" customWidth="1"/>
    <col min="8" max="8" width="3.5703125" style="427" customWidth="1"/>
    <col min="9" max="9" width="2" style="427" customWidth="1"/>
    <col min="10" max="10" width="7" style="427" customWidth="1"/>
    <col min="11" max="12" width="8.28515625" style="427" customWidth="1"/>
    <col min="13" max="13" width="8.5703125" style="427" customWidth="1"/>
    <col min="14" max="14" width="8.28515625" style="427" customWidth="1"/>
    <col min="15" max="15" width="2" style="427" customWidth="1"/>
    <col min="16" max="16" width="3.28515625" style="427" customWidth="1"/>
    <col min="17" max="256" width="9" style="427"/>
    <col min="257" max="257" width="3.28515625" style="427" customWidth="1"/>
    <col min="258" max="258" width="2" style="427" customWidth="1"/>
    <col min="259" max="263" width="8.28515625" style="427" customWidth="1"/>
    <col min="264" max="264" width="3.28515625" style="427" customWidth="1"/>
    <col min="265" max="265" width="2" style="427" customWidth="1"/>
    <col min="266" max="266" width="7" style="427" customWidth="1"/>
    <col min="267" max="268" width="8.28515625" style="427" customWidth="1"/>
    <col min="269" max="269" width="8.5703125" style="427" customWidth="1"/>
    <col min="270" max="270" width="8.28515625" style="427" customWidth="1"/>
    <col min="271" max="271" width="2" style="427" customWidth="1"/>
    <col min="272" max="272" width="3.28515625" style="427" customWidth="1"/>
    <col min="273" max="512" width="9" style="427"/>
    <col min="513" max="513" width="3.28515625" style="427" customWidth="1"/>
    <col min="514" max="514" width="2" style="427" customWidth="1"/>
    <col min="515" max="519" width="8.28515625" style="427" customWidth="1"/>
    <col min="520" max="520" width="3.28515625" style="427" customWidth="1"/>
    <col min="521" max="521" width="2" style="427" customWidth="1"/>
    <col min="522" max="522" width="7" style="427" customWidth="1"/>
    <col min="523" max="524" width="8.28515625" style="427" customWidth="1"/>
    <col min="525" max="525" width="8.5703125" style="427" customWidth="1"/>
    <col min="526" max="526" width="8.28515625" style="427" customWidth="1"/>
    <col min="527" max="527" width="2" style="427" customWidth="1"/>
    <col min="528" max="528" width="3.28515625" style="427" customWidth="1"/>
    <col min="529" max="768" width="9" style="427"/>
    <col min="769" max="769" width="3.28515625" style="427" customWidth="1"/>
    <col min="770" max="770" width="2" style="427" customWidth="1"/>
    <col min="771" max="775" width="8.28515625" style="427" customWidth="1"/>
    <col min="776" max="776" width="3.28515625" style="427" customWidth="1"/>
    <col min="777" max="777" width="2" style="427" customWidth="1"/>
    <col min="778" max="778" width="7" style="427" customWidth="1"/>
    <col min="779" max="780" width="8.28515625" style="427" customWidth="1"/>
    <col min="781" max="781" width="8.5703125" style="427" customWidth="1"/>
    <col min="782" max="782" width="8.28515625" style="427" customWidth="1"/>
    <col min="783" max="783" width="2" style="427" customWidth="1"/>
    <col min="784" max="784" width="3.28515625" style="427" customWidth="1"/>
    <col min="785" max="1024" width="9" style="427"/>
    <col min="1025" max="1025" width="3.28515625" style="427" customWidth="1"/>
    <col min="1026" max="1026" width="2" style="427" customWidth="1"/>
    <col min="1027" max="1031" width="8.28515625" style="427" customWidth="1"/>
    <col min="1032" max="1032" width="3.28515625" style="427" customWidth="1"/>
    <col min="1033" max="1033" width="2" style="427" customWidth="1"/>
    <col min="1034" max="1034" width="7" style="427" customWidth="1"/>
    <col min="1035" max="1036" width="8.28515625" style="427" customWidth="1"/>
    <col min="1037" max="1037" width="8.5703125" style="427" customWidth="1"/>
    <col min="1038" max="1038" width="8.28515625" style="427" customWidth="1"/>
    <col min="1039" max="1039" width="2" style="427" customWidth="1"/>
    <col min="1040" max="1040" width="3.28515625" style="427" customWidth="1"/>
    <col min="1041" max="1280" width="9" style="427"/>
    <col min="1281" max="1281" width="3.28515625" style="427" customWidth="1"/>
    <col min="1282" max="1282" width="2" style="427" customWidth="1"/>
    <col min="1283" max="1287" width="8.28515625" style="427" customWidth="1"/>
    <col min="1288" max="1288" width="3.28515625" style="427" customWidth="1"/>
    <col min="1289" max="1289" width="2" style="427" customWidth="1"/>
    <col min="1290" max="1290" width="7" style="427" customWidth="1"/>
    <col min="1291" max="1292" width="8.28515625" style="427" customWidth="1"/>
    <col min="1293" max="1293" width="8.5703125" style="427" customWidth="1"/>
    <col min="1294" max="1294" width="8.28515625" style="427" customWidth="1"/>
    <col min="1295" max="1295" width="2" style="427" customWidth="1"/>
    <col min="1296" max="1296" width="3.28515625" style="427" customWidth="1"/>
    <col min="1297" max="1536" width="9" style="427"/>
    <col min="1537" max="1537" width="3.28515625" style="427" customWidth="1"/>
    <col min="1538" max="1538" width="2" style="427" customWidth="1"/>
    <col min="1539" max="1543" width="8.28515625" style="427" customWidth="1"/>
    <col min="1544" max="1544" width="3.28515625" style="427" customWidth="1"/>
    <col min="1545" max="1545" width="2" style="427" customWidth="1"/>
    <col min="1546" max="1546" width="7" style="427" customWidth="1"/>
    <col min="1547" max="1548" width="8.28515625" style="427" customWidth="1"/>
    <col min="1549" max="1549" width="8.5703125" style="427" customWidth="1"/>
    <col min="1550" max="1550" width="8.28515625" style="427" customWidth="1"/>
    <col min="1551" max="1551" width="2" style="427" customWidth="1"/>
    <col min="1552" max="1552" width="3.28515625" style="427" customWidth="1"/>
    <col min="1553" max="1792" width="9" style="427"/>
    <col min="1793" max="1793" width="3.28515625" style="427" customWidth="1"/>
    <col min="1794" max="1794" width="2" style="427" customWidth="1"/>
    <col min="1795" max="1799" width="8.28515625" style="427" customWidth="1"/>
    <col min="1800" max="1800" width="3.28515625" style="427" customWidth="1"/>
    <col min="1801" max="1801" width="2" style="427" customWidth="1"/>
    <col min="1802" max="1802" width="7" style="427" customWidth="1"/>
    <col min="1803" max="1804" width="8.28515625" style="427" customWidth="1"/>
    <col min="1805" max="1805" width="8.5703125" style="427" customWidth="1"/>
    <col min="1806" max="1806" width="8.28515625" style="427" customWidth="1"/>
    <col min="1807" max="1807" width="2" style="427" customWidth="1"/>
    <col min="1808" max="1808" width="3.28515625" style="427" customWidth="1"/>
    <col min="1809" max="2048" width="9" style="427"/>
    <col min="2049" max="2049" width="3.28515625" style="427" customWidth="1"/>
    <col min="2050" max="2050" width="2" style="427" customWidth="1"/>
    <col min="2051" max="2055" width="8.28515625" style="427" customWidth="1"/>
    <col min="2056" max="2056" width="3.28515625" style="427" customWidth="1"/>
    <col min="2057" max="2057" width="2" style="427" customWidth="1"/>
    <col min="2058" max="2058" width="7" style="427" customWidth="1"/>
    <col min="2059" max="2060" width="8.28515625" style="427" customWidth="1"/>
    <col min="2061" max="2061" width="8.5703125" style="427" customWidth="1"/>
    <col min="2062" max="2062" width="8.28515625" style="427" customWidth="1"/>
    <col min="2063" max="2063" width="2" style="427" customWidth="1"/>
    <col min="2064" max="2064" width="3.28515625" style="427" customWidth="1"/>
    <col min="2065" max="2304" width="9" style="427"/>
    <col min="2305" max="2305" width="3.28515625" style="427" customWidth="1"/>
    <col min="2306" max="2306" width="2" style="427" customWidth="1"/>
    <col min="2307" max="2311" width="8.28515625" style="427" customWidth="1"/>
    <col min="2312" max="2312" width="3.28515625" style="427" customWidth="1"/>
    <col min="2313" max="2313" width="2" style="427" customWidth="1"/>
    <col min="2314" max="2314" width="7" style="427" customWidth="1"/>
    <col min="2315" max="2316" width="8.28515625" style="427" customWidth="1"/>
    <col min="2317" max="2317" width="8.5703125" style="427" customWidth="1"/>
    <col min="2318" max="2318" width="8.28515625" style="427" customWidth="1"/>
    <col min="2319" max="2319" width="2" style="427" customWidth="1"/>
    <col min="2320" max="2320" width="3.28515625" style="427" customWidth="1"/>
    <col min="2321" max="2560" width="9" style="427"/>
    <col min="2561" max="2561" width="3.28515625" style="427" customWidth="1"/>
    <col min="2562" max="2562" width="2" style="427" customWidth="1"/>
    <col min="2563" max="2567" width="8.28515625" style="427" customWidth="1"/>
    <col min="2568" max="2568" width="3.28515625" style="427" customWidth="1"/>
    <col min="2569" max="2569" width="2" style="427" customWidth="1"/>
    <col min="2570" max="2570" width="7" style="427" customWidth="1"/>
    <col min="2571" max="2572" width="8.28515625" style="427" customWidth="1"/>
    <col min="2573" max="2573" width="8.5703125" style="427" customWidth="1"/>
    <col min="2574" max="2574" width="8.28515625" style="427" customWidth="1"/>
    <col min="2575" max="2575" width="2" style="427" customWidth="1"/>
    <col min="2576" max="2576" width="3.28515625" style="427" customWidth="1"/>
    <col min="2577" max="2816" width="9" style="427"/>
    <col min="2817" max="2817" width="3.28515625" style="427" customWidth="1"/>
    <col min="2818" max="2818" width="2" style="427" customWidth="1"/>
    <col min="2819" max="2823" width="8.28515625" style="427" customWidth="1"/>
    <col min="2824" max="2824" width="3.28515625" style="427" customWidth="1"/>
    <col min="2825" max="2825" width="2" style="427" customWidth="1"/>
    <col min="2826" max="2826" width="7" style="427" customWidth="1"/>
    <col min="2827" max="2828" width="8.28515625" style="427" customWidth="1"/>
    <col min="2829" max="2829" width="8.5703125" style="427" customWidth="1"/>
    <col min="2830" max="2830" width="8.28515625" style="427" customWidth="1"/>
    <col min="2831" max="2831" width="2" style="427" customWidth="1"/>
    <col min="2832" max="2832" width="3.28515625" style="427" customWidth="1"/>
    <col min="2833" max="3072" width="9" style="427"/>
    <col min="3073" max="3073" width="3.28515625" style="427" customWidth="1"/>
    <col min="3074" max="3074" width="2" style="427" customWidth="1"/>
    <col min="3075" max="3079" width="8.28515625" style="427" customWidth="1"/>
    <col min="3080" max="3080" width="3.28515625" style="427" customWidth="1"/>
    <col min="3081" max="3081" width="2" style="427" customWidth="1"/>
    <col min="3082" max="3082" width="7" style="427" customWidth="1"/>
    <col min="3083" max="3084" width="8.28515625" style="427" customWidth="1"/>
    <col min="3085" max="3085" width="8.5703125" style="427" customWidth="1"/>
    <col min="3086" max="3086" width="8.28515625" style="427" customWidth="1"/>
    <col min="3087" max="3087" width="2" style="427" customWidth="1"/>
    <col min="3088" max="3088" width="3.28515625" style="427" customWidth="1"/>
    <col min="3089" max="3328" width="9" style="427"/>
    <col min="3329" max="3329" width="3.28515625" style="427" customWidth="1"/>
    <col min="3330" max="3330" width="2" style="427" customWidth="1"/>
    <col min="3331" max="3335" width="8.28515625" style="427" customWidth="1"/>
    <col min="3336" max="3336" width="3.28515625" style="427" customWidth="1"/>
    <col min="3337" max="3337" width="2" style="427" customWidth="1"/>
    <col min="3338" max="3338" width="7" style="427" customWidth="1"/>
    <col min="3339" max="3340" width="8.28515625" style="427" customWidth="1"/>
    <col min="3341" max="3341" width="8.5703125" style="427" customWidth="1"/>
    <col min="3342" max="3342" width="8.28515625" style="427" customWidth="1"/>
    <col min="3343" max="3343" width="2" style="427" customWidth="1"/>
    <col min="3344" max="3344" width="3.28515625" style="427" customWidth="1"/>
    <col min="3345" max="3584" width="9" style="427"/>
    <col min="3585" max="3585" width="3.28515625" style="427" customWidth="1"/>
    <col min="3586" max="3586" width="2" style="427" customWidth="1"/>
    <col min="3587" max="3591" width="8.28515625" style="427" customWidth="1"/>
    <col min="3592" max="3592" width="3.28515625" style="427" customWidth="1"/>
    <col min="3593" max="3593" width="2" style="427" customWidth="1"/>
    <col min="3594" max="3594" width="7" style="427" customWidth="1"/>
    <col min="3595" max="3596" width="8.28515625" style="427" customWidth="1"/>
    <col min="3597" max="3597" width="8.5703125" style="427" customWidth="1"/>
    <col min="3598" max="3598" width="8.28515625" style="427" customWidth="1"/>
    <col min="3599" max="3599" width="2" style="427" customWidth="1"/>
    <col min="3600" max="3600" width="3.28515625" style="427" customWidth="1"/>
    <col min="3601" max="3840" width="9" style="427"/>
    <col min="3841" max="3841" width="3.28515625" style="427" customWidth="1"/>
    <col min="3842" max="3842" width="2" style="427" customWidth="1"/>
    <col min="3843" max="3847" width="8.28515625" style="427" customWidth="1"/>
    <col min="3848" max="3848" width="3.28515625" style="427" customWidth="1"/>
    <col min="3849" max="3849" width="2" style="427" customWidth="1"/>
    <col min="3850" max="3850" width="7" style="427" customWidth="1"/>
    <col min="3851" max="3852" width="8.28515625" style="427" customWidth="1"/>
    <col min="3853" max="3853" width="8.5703125" style="427" customWidth="1"/>
    <col min="3854" max="3854" width="8.28515625" style="427" customWidth="1"/>
    <col min="3855" max="3855" width="2" style="427" customWidth="1"/>
    <col min="3856" max="3856" width="3.28515625" style="427" customWidth="1"/>
    <col min="3857" max="4096" width="9" style="427"/>
    <col min="4097" max="4097" width="3.28515625" style="427" customWidth="1"/>
    <col min="4098" max="4098" width="2" style="427" customWidth="1"/>
    <col min="4099" max="4103" width="8.28515625" style="427" customWidth="1"/>
    <col min="4104" max="4104" width="3.28515625" style="427" customWidth="1"/>
    <col min="4105" max="4105" width="2" style="427" customWidth="1"/>
    <col min="4106" max="4106" width="7" style="427" customWidth="1"/>
    <col min="4107" max="4108" width="8.28515625" style="427" customWidth="1"/>
    <col min="4109" max="4109" width="8.5703125" style="427" customWidth="1"/>
    <col min="4110" max="4110" width="8.28515625" style="427" customWidth="1"/>
    <col min="4111" max="4111" width="2" style="427" customWidth="1"/>
    <col min="4112" max="4112" width="3.28515625" style="427" customWidth="1"/>
    <col min="4113" max="4352" width="9" style="427"/>
    <col min="4353" max="4353" width="3.28515625" style="427" customWidth="1"/>
    <col min="4354" max="4354" width="2" style="427" customWidth="1"/>
    <col min="4355" max="4359" width="8.28515625" style="427" customWidth="1"/>
    <col min="4360" max="4360" width="3.28515625" style="427" customWidth="1"/>
    <col min="4361" max="4361" width="2" style="427" customWidth="1"/>
    <col min="4362" max="4362" width="7" style="427" customWidth="1"/>
    <col min="4363" max="4364" width="8.28515625" style="427" customWidth="1"/>
    <col min="4365" max="4365" width="8.5703125" style="427" customWidth="1"/>
    <col min="4366" max="4366" width="8.28515625" style="427" customWidth="1"/>
    <col min="4367" max="4367" width="2" style="427" customWidth="1"/>
    <col min="4368" max="4368" width="3.28515625" style="427" customWidth="1"/>
    <col min="4369" max="4608" width="9" style="427"/>
    <col min="4609" max="4609" width="3.28515625" style="427" customWidth="1"/>
    <col min="4610" max="4610" width="2" style="427" customWidth="1"/>
    <col min="4611" max="4615" width="8.28515625" style="427" customWidth="1"/>
    <col min="4616" max="4616" width="3.28515625" style="427" customWidth="1"/>
    <col min="4617" max="4617" width="2" style="427" customWidth="1"/>
    <col min="4618" max="4618" width="7" style="427" customWidth="1"/>
    <col min="4619" max="4620" width="8.28515625" style="427" customWidth="1"/>
    <col min="4621" max="4621" width="8.5703125" style="427" customWidth="1"/>
    <col min="4622" max="4622" width="8.28515625" style="427" customWidth="1"/>
    <col min="4623" max="4623" width="2" style="427" customWidth="1"/>
    <col min="4624" max="4624" width="3.28515625" style="427" customWidth="1"/>
    <col min="4625" max="4864" width="9" style="427"/>
    <col min="4865" max="4865" width="3.28515625" style="427" customWidth="1"/>
    <col min="4866" max="4866" width="2" style="427" customWidth="1"/>
    <col min="4867" max="4871" width="8.28515625" style="427" customWidth="1"/>
    <col min="4872" max="4872" width="3.28515625" style="427" customWidth="1"/>
    <col min="4873" max="4873" width="2" style="427" customWidth="1"/>
    <col min="4874" max="4874" width="7" style="427" customWidth="1"/>
    <col min="4875" max="4876" width="8.28515625" style="427" customWidth="1"/>
    <col min="4877" max="4877" width="8.5703125" style="427" customWidth="1"/>
    <col min="4878" max="4878" width="8.28515625" style="427" customWidth="1"/>
    <col min="4879" max="4879" width="2" style="427" customWidth="1"/>
    <col min="4880" max="4880" width="3.28515625" style="427" customWidth="1"/>
    <col min="4881" max="5120" width="9" style="427"/>
    <col min="5121" max="5121" width="3.28515625" style="427" customWidth="1"/>
    <col min="5122" max="5122" width="2" style="427" customWidth="1"/>
    <col min="5123" max="5127" width="8.28515625" style="427" customWidth="1"/>
    <col min="5128" max="5128" width="3.28515625" style="427" customWidth="1"/>
    <col min="5129" max="5129" width="2" style="427" customWidth="1"/>
    <col min="5130" max="5130" width="7" style="427" customWidth="1"/>
    <col min="5131" max="5132" width="8.28515625" style="427" customWidth="1"/>
    <col min="5133" max="5133" width="8.5703125" style="427" customWidth="1"/>
    <col min="5134" max="5134" width="8.28515625" style="427" customWidth="1"/>
    <col min="5135" max="5135" width="2" style="427" customWidth="1"/>
    <col min="5136" max="5136" width="3.28515625" style="427" customWidth="1"/>
    <col min="5137" max="5376" width="9" style="427"/>
    <col min="5377" max="5377" width="3.28515625" style="427" customWidth="1"/>
    <col min="5378" max="5378" width="2" style="427" customWidth="1"/>
    <col min="5379" max="5383" width="8.28515625" style="427" customWidth="1"/>
    <col min="5384" max="5384" width="3.28515625" style="427" customWidth="1"/>
    <col min="5385" max="5385" width="2" style="427" customWidth="1"/>
    <col min="5386" max="5386" width="7" style="427" customWidth="1"/>
    <col min="5387" max="5388" width="8.28515625" style="427" customWidth="1"/>
    <col min="5389" max="5389" width="8.5703125" style="427" customWidth="1"/>
    <col min="5390" max="5390" width="8.28515625" style="427" customWidth="1"/>
    <col min="5391" max="5391" width="2" style="427" customWidth="1"/>
    <col min="5392" max="5392" width="3.28515625" style="427" customWidth="1"/>
    <col min="5393" max="5632" width="9" style="427"/>
    <col min="5633" max="5633" width="3.28515625" style="427" customWidth="1"/>
    <col min="5634" max="5634" width="2" style="427" customWidth="1"/>
    <col min="5635" max="5639" width="8.28515625" style="427" customWidth="1"/>
    <col min="5640" max="5640" width="3.28515625" style="427" customWidth="1"/>
    <col min="5641" max="5641" width="2" style="427" customWidth="1"/>
    <col min="5642" max="5642" width="7" style="427" customWidth="1"/>
    <col min="5643" max="5644" width="8.28515625" style="427" customWidth="1"/>
    <col min="5645" max="5645" width="8.5703125" style="427" customWidth="1"/>
    <col min="5646" max="5646" width="8.28515625" style="427" customWidth="1"/>
    <col min="5647" max="5647" width="2" style="427" customWidth="1"/>
    <col min="5648" max="5648" width="3.28515625" style="427" customWidth="1"/>
    <col min="5649" max="5888" width="9" style="427"/>
    <col min="5889" max="5889" width="3.28515625" style="427" customWidth="1"/>
    <col min="5890" max="5890" width="2" style="427" customWidth="1"/>
    <col min="5891" max="5895" width="8.28515625" style="427" customWidth="1"/>
    <col min="5896" max="5896" width="3.28515625" style="427" customWidth="1"/>
    <col min="5897" max="5897" width="2" style="427" customWidth="1"/>
    <col min="5898" max="5898" width="7" style="427" customWidth="1"/>
    <col min="5899" max="5900" width="8.28515625" style="427" customWidth="1"/>
    <col min="5901" max="5901" width="8.5703125" style="427" customWidth="1"/>
    <col min="5902" max="5902" width="8.28515625" style="427" customWidth="1"/>
    <col min="5903" max="5903" width="2" style="427" customWidth="1"/>
    <col min="5904" max="5904" width="3.28515625" style="427" customWidth="1"/>
    <col min="5905" max="6144" width="9" style="427"/>
    <col min="6145" max="6145" width="3.28515625" style="427" customWidth="1"/>
    <col min="6146" max="6146" width="2" style="427" customWidth="1"/>
    <col min="6147" max="6151" width="8.28515625" style="427" customWidth="1"/>
    <col min="6152" max="6152" width="3.28515625" style="427" customWidth="1"/>
    <col min="6153" max="6153" width="2" style="427" customWidth="1"/>
    <col min="6154" max="6154" width="7" style="427" customWidth="1"/>
    <col min="6155" max="6156" width="8.28515625" style="427" customWidth="1"/>
    <col min="6157" max="6157" width="8.5703125" style="427" customWidth="1"/>
    <col min="6158" max="6158" width="8.28515625" style="427" customWidth="1"/>
    <col min="6159" max="6159" width="2" style="427" customWidth="1"/>
    <col min="6160" max="6160" width="3.28515625" style="427" customWidth="1"/>
    <col min="6161" max="6400" width="9" style="427"/>
    <col min="6401" max="6401" width="3.28515625" style="427" customWidth="1"/>
    <col min="6402" max="6402" width="2" style="427" customWidth="1"/>
    <col min="6403" max="6407" width="8.28515625" style="427" customWidth="1"/>
    <col min="6408" max="6408" width="3.28515625" style="427" customWidth="1"/>
    <col min="6409" max="6409" width="2" style="427" customWidth="1"/>
    <col min="6410" max="6410" width="7" style="427" customWidth="1"/>
    <col min="6411" max="6412" width="8.28515625" style="427" customWidth="1"/>
    <col min="6413" max="6413" width="8.5703125" style="427" customWidth="1"/>
    <col min="6414" max="6414" width="8.28515625" style="427" customWidth="1"/>
    <col min="6415" max="6415" width="2" style="427" customWidth="1"/>
    <col min="6416" max="6416" width="3.28515625" style="427" customWidth="1"/>
    <col min="6417" max="6656" width="9" style="427"/>
    <col min="6657" max="6657" width="3.28515625" style="427" customWidth="1"/>
    <col min="6658" max="6658" width="2" style="427" customWidth="1"/>
    <col min="6659" max="6663" width="8.28515625" style="427" customWidth="1"/>
    <col min="6664" max="6664" width="3.28515625" style="427" customWidth="1"/>
    <col min="6665" max="6665" width="2" style="427" customWidth="1"/>
    <col min="6666" max="6666" width="7" style="427" customWidth="1"/>
    <col min="6667" max="6668" width="8.28515625" style="427" customWidth="1"/>
    <col min="6669" max="6669" width="8.5703125" style="427" customWidth="1"/>
    <col min="6670" max="6670" width="8.28515625" style="427" customWidth="1"/>
    <col min="6671" max="6671" width="2" style="427" customWidth="1"/>
    <col min="6672" max="6672" width="3.28515625" style="427" customWidth="1"/>
    <col min="6673" max="6912" width="9" style="427"/>
    <col min="6913" max="6913" width="3.28515625" style="427" customWidth="1"/>
    <col min="6914" max="6914" width="2" style="427" customWidth="1"/>
    <col min="6915" max="6919" width="8.28515625" style="427" customWidth="1"/>
    <col min="6920" max="6920" width="3.28515625" style="427" customWidth="1"/>
    <col min="6921" max="6921" width="2" style="427" customWidth="1"/>
    <col min="6922" max="6922" width="7" style="427" customWidth="1"/>
    <col min="6923" max="6924" width="8.28515625" style="427" customWidth="1"/>
    <col min="6925" max="6925" width="8.5703125" style="427" customWidth="1"/>
    <col min="6926" max="6926" width="8.28515625" style="427" customWidth="1"/>
    <col min="6927" max="6927" width="2" style="427" customWidth="1"/>
    <col min="6928" max="6928" width="3.28515625" style="427" customWidth="1"/>
    <col min="6929" max="7168" width="9" style="427"/>
    <col min="7169" max="7169" width="3.28515625" style="427" customWidth="1"/>
    <col min="7170" max="7170" width="2" style="427" customWidth="1"/>
    <col min="7171" max="7175" width="8.28515625" style="427" customWidth="1"/>
    <col min="7176" max="7176" width="3.28515625" style="427" customWidth="1"/>
    <col min="7177" max="7177" width="2" style="427" customWidth="1"/>
    <col min="7178" max="7178" width="7" style="427" customWidth="1"/>
    <col min="7179" max="7180" width="8.28515625" style="427" customWidth="1"/>
    <col min="7181" max="7181" width="8.5703125" style="427" customWidth="1"/>
    <col min="7182" max="7182" width="8.28515625" style="427" customWidth="1"/>
    <col min="7183" max="7183" width="2" style="427" customWidth="1"/>
    <col min="7184" max="7184" width="3.28515625" style="427" customWidth="1"/>
    <col min="7185" max="7424" width="9" style="427"/>
    <col min="7425" max="7425" width="3.28515625" style="427" customWidth="1"/>
    <col min="7426" max="7426" width="2" style="427" customWidth="1"/>
    <col min="7427" max="7431" width="8.28515625" style="427" customWidth="1"/>
    <col min="7432" max="7432" width="3.28515625" style="427" customWidth="1"/>
    <col min="7433" max="7433" width="2" style="427" customWidth="1"/>
    <col min="7434" max="7434" width="7" style="427" customWidth="1"/>
    <col min="7435" max="7436" width="8.28515625" style="427" customWidth="1"/>
    <col min="7437" max="7437" width="8.5703125" style="427" customWidth="1"/>
    <col min="7438" max="7438" width="8.28515625" style="427" customWidth="1"/>
    <col min="7439" max="7439" width="2" style="427" customWidth="1"/>
    <col min="7440" max="7440" width="3.28515625" style="427" customWidth="1"/>
    <col min="7441" max="7680" width="9" style="427"/>
    <col min="7681" max="7681" width="3.28515625" style="427" customWidth="1"/>
    <col min="7682" max="7682" width="2" style="427" customWidth="1"/>
    <col min="7683" max="7687" width="8.28515625" style="427" customWidth="1"/>
    <col min="7688" max="7688" width="3.28515625" style="427" customWidth="1"/>
    <col min="7689" max="7689" width="2" style="427" customWidth="1"/>
    <col min="7690" max="7690" width="7" style="427" customWidth="1"/>
    <col min="7691" max="7692" width="8.28515625" style="427" customWidth="1"/>
    <col min="7693" max="7693" width="8.5703125" style="427" customWidth="1"/>
    <col min="7694" max="7694" width="8.28515625" style="427" customWidth="1"/>
    <col min="7695" max="7695" width="2" style="427" customWidth="1"/>
    <col min="7696" max="7696" width="3.28515625" style="427" customWidth="1"/>
    <col min="7697" max="7936" width="9" style="427"/>
    <col min="7937" max="7937" width="3.28515625" style="427" customWidth="1"/>
    <col min="7938" max="7938" width="2" style="427" customWidth="1"/>
    <col min="7939" max="7943" width="8.28515625" style="427" customWidth="1"/>
    <col min="7944" max="7944" width="3.28515625" style="427" customWidth="1"/>
    <col min="7945" max="7945" width="2" style="427" customWidth="1"/>
    <col min="7946" max="7946" width="7" style="427" customWidth="1"/>
    <col min="7947" max="7948" width="8.28515625" style="427" customWidth="1"/>
    <col min="7949" max="7949" width="8.5703125" style="427" customWidth="1"/>
    <col min="7950" max="7950" width="8.28515625" style="427" customWidth="1"/>
    <col min="7951" max="7951" width="2" style="427" customWidth="1"/>
    <col min="7952" max="7952" width="3.28515625" style="427" customWidth="1"/>
    <col min="7953" max="8192" width="9" style="427"/>
    <col min="8193" max="8193" width="3.28515625" style="427" customWidth="1"/>
    <col min="8194" max="8194" width="2" style="427" customWidth="1"/>
    <col min="8195" max="8199" width="8.28515625" style="427" customWidth="1"/>
    <col min="8200" max="8200" width="3.28515625" style="427" customWidth="1"/>
    <col min="8201" max="8201" width="2" style="427" customWidth="1"/>
    <col min="8202" max="8202" width="7" style="427" customWidth="1"/>
    <col min="8203" max="8204" width="8.28515625" style="427" customWidth="1"/>
    <col min="8205" max="8205" width="8.5703125" style="427" customWidth="1"/>
    <col min="8206" max="8206" width="8.28515625" style="427" customWidth="1"/>
    <col min="8207" max="8207" width="2" style="427" customWidth="1"/>
    <col min="8208" max="8208" width="3.28515625" style="427" customWidth="1"/>
    <col min="8209" max="8448" width="9" style="427"/>
    <col min="8449" max="8449" width="3.28515625" style="427" customWidth="1"/>
    <col min="8450" max="8450" width="2" style="427" customWidth="1"/>
    <col min="8451" max="8455" width="8.28515625" style="427" customWidth="1"/>
    <col min="8456" max="8456" width="3.28515625" style="427" customWidth="1"/>
    <col min="8457" max="8457" width="2" style="427" customWidth="1"/>
    <col min="8458" max="8458" width="7" style="427" customWidth="1"/>
    <col min="8459" max="8460" width="8.28515625" style="427" customWidth="1"/>
    <col min="8461" max="8461" width="8.5703125" style="427" customWidth="1"/>
    <col min="8462" max="8462" width="8.28515625" style="427" customWidth="1"/>
    <col min="8463" max="8463" width="2" style="427" customWidth="1"/>
    <col min="8464" max="8464" width="3.28515625" style="427" customWidth="1"/>
    <col min="8465" max="8704" width="9" style="427"/>
    <col min="8705" max="8705" width="3.28515625" style="427" customWidth="1"/>
    <col min="8706" max="8706" width="2" style="427" customWidth="1"/>
    <col min="8707" max="8711" width="8.28515625" style="427" customWidth="1"/>
    <col min="8712" max="8712" width="3.28515625" style="427" customWidth="1"/>
    <col min="8713" max="8713" width="2" style="427" customWidth="1"/>
    <col min="8714" max="8714" width="7" style="427" customWidth="1"/>
    <col min="8715" max="8716" width="8.28515625" style="427" customWidth="1"/>
    <col min="8717" max="8717" width="8.5703125" style="427" customWidth="1"/>
    <col min="8718" max="8718" width="8.28515625" style="427" customWidth="1"/>
    <col min="8719" max="8719" width="2" style="427" customWidth="1"/>
    <col min="8720" max="8720" width="3.28515625" style="427" customWidth="1"/>
    <col min="8721" max="8960" width="9" style="427"/>
    <col min="8961" max="8961" width="3.28515625" style="427" customWidth="1"/>
    <col min="8962" max="8962" width="2" style="427" customWidth="1"/>
    <col min="8963" max="8967" width="8.28515625" style="427" customWidth="1"/>
    <col min="8968" max="8968" width="3.28515625" style="427" customWidth="1"/>
    <col min="8969" max="8969" width="2" style="427" customWidth="1"/>
    <col min="8970" max="8970" width="7" style="427" customWidth="1"/>
    <col min="8971" max="8972" width="8.28515625" style="427" customWidth="1"/>
    <col min="8973" max="8973" width="8.5703125" style="427" customWidth="1"/>
    <col min="8974" max="8974" width="8.28515625" style="427" customWidth="1"/>
    <col min="8975" max="8975" width="2" style="427" customWidth="1"/>
    <col min="8976" max="8976" width="3.28515625" style="427" customWidth="1"/>
    <col min="8977" max="9216" width="9" style="427"/>
    <col min="9217" max="9217" width="3.28515625" style="427" customWidth="1"/>
    <col min="9218" max="9218" width="2" style="427" customWidth="1"/>
    <col min="9219" max="9223" width="8.28515625" style="427" customWidth="1"/>
    <col min="9224" max="9224" width="3.28515625" style="427" customWidth="1"/>
    <col min="9225" max="9225" width="2" style="427" customWidth="1"/>
    <col min="9226" max="9226" width="7" style="427" customWidth="1"/>
    <col min="9227" max="9228" width="8.28515625" style="427" customWidth="1"/>
    <col min="9229" max="9229" width="8.5703125" style="427" customWidth="1"/>
    <col min="9230" max="9230" width="8.28515625" style="427" customWidth="1"/>
    <col min="9231" max="9231" width="2" style="427" customWidth="1"/>
    <col min="9232" max="9232" width="3.28515625" style="427" customWidth="1"/>
    <col min="9233" max="9472" width="9" style="427"/>
    <col min="9473" max="9473" width="3.28515625" style="427" customWidth="1"/>
    <col min="9474" max="9474" width="2" style="427" customWidth="1"/>
    <col min="9475" max="9479" width="8.28515625" style="427" customWidth="1"/>
    <col min="9480" max="9480" width="3.28515625" style="427" customWidth="1"/>
    <col min="9481" max="9481" width="2" style="427" customWidth="1"/>
    <col min="9482" max="9482" width="7" style="427" customWidth="1"/>
    <col min="9483" max="9484" width="8.28515625" style="427" customWidth="1"/>
    <col min="9485" max="9485" width="8.5703125" style="427" customWidth="1"/>
    <col min="9486" max="9486" width="8.28515625" style="427" customWidth="1"/>
    <col min="9487" max="9487" width="2" style="427" customWidth="1"/>
    <col min="9488" max="9488" width="3.28515625" style="427" customWidth="1"/>
    <col min="9489" max="9728" width="9" style="427"/>
    <col min="9729" max="9729" width="3.28515625" style="427" customWidth="1"/>
    <col min="9730" max="9730" width="2" style="427" customWidth="1"/>
    <col min="9731" max="9735" width="8.28515625" style="427" customWidth="1"/>
    <col min="9736" max="9736" width="3.28515625" style="427" customWidth="1"/>
    <col min="9737" max="9737" width="2" style="427" customWidth="1"/>
    <col min="9738" max="9738" width="7" style="427" customWidth="1"/>
    <col min="9739" max="9740" width="8.28515625" style="427" customWidth="1"/>
    <col min="9741" max="9741" width="8.5703125" style="427" customWidth="1"/>
    <col min="9742" max="9742" width="8.28515625" style="427" customWidth="1"/>
    <col min="9743" max="9743" width="2" style="427" customWidth="1"/>
    <col min="9744" max="9744" width="3.28515625" style="427" customWidth="1"/>
    <col min="9745" max="9984" width="9" style="427"/>
    <col min="9985" max="9985" width="3.28515625" style="427" customWidth="1"/>
    <col min="9986" max="9986" width="2" style="427" customWidth="1"/>
    <col min="9987" max="9991" width="8.28515625" style="427" customWidth="1"/>
    <col min="9992" max="9992" width="3.28515625" style="427" customWidth="1"/>
    <col min="9993" max="9993" width="2" style="427" customWidth="1"/>
    <col min="9994" max="9994" width="7" style="427" customWidth="1"/>
    <col min="9995" max="9996" width="8.28515625" style="427" customWidth="1"/>
    <col min="9997" max="9997" width="8.5703125" style="427" customWidth="1"/>
    <col min="9998" max="9998" width="8.28515625" style="427" customWidth="1"/>
    <col min="9999" max="9999" width="2" style="427" customWidth="1"/>
    <col min="10000" max="10000" width="3.28515625" style="427" customWidth="1"/>
    <col min="10001" max="10240" width="9" style="427"/>
    <col min="10241" max="10241" width="3.28515625" style="427" customWidth="1"/>
    <col min="10242" max="10242" width="2" style="427" customWidth="1"/>
    <col min="10243" max="10247" width="8.28515625" style="427" customWidth="1"/>
    <col min="10248" max="10248" width="3.28515625" style="427" customWidth="1"/>
    <col min="10249" max="10249" width="2" style="427" customWidth="1"/>
    <col min="10250" max="10250" width="7" style="427" customWidth="1"/>
    <col min="10251" max="10252" width="8.28515625" style="427" customWidth="1"/>
    <col min="10253" max="10253" width="8.5703125" style="427" customWidth="1"/>
    <col min="10254" max="10254" width="8.28515625" style="427" customWidth="1"/>
    <col min="10255" max="10255" width="2" style="427" customWidth="1"/>
    <col min="10256" max="10256" width="3.28515625" style="427" customWidth="1"/>
    <col min="10257" max="10496" width="9" style="427"/>
    <col min="10497" max="10497" width="3.28515625" style="427" customWidth="1"/>
    <col min="10498" max="10498" width="2" style="427" customWidth="1"/>
    <col min="10499" max="10503" width="8.28515625" style="427" customWidth="1"/>
    <col min="10504" max="10504" width="3.28515625" style="427" customWidth="1"/>
    <col min="10505" max="10505" width="2" style="427" customWidth="1"/>
    <col min="10506" max="10506" width="7" style="427" customWidth="1"/>
    <col min="10507" max="10508" width="8.28515625" style="427" customWidth="1"/>
    <col min="10509" max="10509" width="8.5703125" style="427" customWidth="1"/>
    <col min="10510" max="10510" width="8.28515625" style="427" customWidth="1"/>
    <col min="10511" max="10511" width="2" style="427" customWidth="1"/>
    <col min="10512" max="10512" width="3.28515625" style="427" customWidth="1"/>
    <col min="10513" max="10752" width="9" style="427"/>
    <col min="10753" max="10753" width="3.28515625" style="427" customWidth="1"/>
    <col min="10754" max="10754" width="2" style="427" customWidth="1"/>
    <col min="10755" max="10759" width="8.28515625" style="427" customWidth="1"/>
    <col min="10760" max="10760" width="3.28515625" style="427" customWidth="1"/>
    <col min="10761" max="10761" width="2" style="427" customWidth="1"/>
    <col min="10762" max="10762" width="7" style="427" customWidth="1"/>
    <col min="10763" max="10764" width="8.28515625" style="427" customWidth="1"/>
    <col min="10765" max="10765" width="8.5703125" style="427" customWidth="1"/>
    <col min="10766" max="10766" width="8.28515625" style="427" customWidth="1"/>
    <col min="10767" max="10767" width="2" style="427" customWidth="1"/>
    <col min="10768" max="10768" width="3.28515625" style="427" customWidth="1"/>
    <col min="10769" max="11008" width="9" style="427"/>
    <col min="11009" max="11009" width="3.28515625" style="427" customWidth="1"/>
    <col min="11010" max="11010" width="2" style="427" customWidth="1"/>
    <col min="11011" max="11015" width="8.28515625" style="427" customWidth="1"/>
    <col min="11016" max="11016" width="3.28515625" style="427" customWidth="1"/>
    <col min="11017" max="11017" width="2" style="427" customWidth="1"/>
    <col min="11018" max="11018" width="7" style="427" customWidth="1"/>
    <col min="11019" max="11020" width="8.28515625" style="427" customWidth="1"/>
    <col min="11021" max="11021" width="8.5703125" style="427" customWidth="1"/>
    <col min="11022" max="11022" width="8.28515625" style="427" customWidth="1"/>
    <col min="11023" max="11023" width="2" style="427" customWidth="1"/>
    <col min="11024" max="11024" width="3.28515625" style="427" customWidth="1"/>
    <col min="11025" max="11264" width="9" style="427"/>
    <col min="11265" max="11265" width="3.28515625" style="427" customWidth="1"/>
    <col min="11266" max="11266" width="2" style="427" customWidth="1"/>
    <col min="11267" max="11271" width="8.28515625" style="427" customWidth="1"/>
    <col min="11272" max="11272" width="3.28515625" style="427" customWidth="1"/>
    <col min="11273" max="11273" width="2" style="427" customWidth="1"/>
    <col min="11274" max="11274" width="7" style="427" customWidth="1"/>
    <col min="11275" max="11276" width="8.28515625" style="427" customWidth="1"/>
    <col min="11277" max="11277" width="8.5703125" style="427" customWidth="1"/>
    <col min="11278" max="11278" width="8.28515625" style="427" customWidth="1"/>
    <col min="11279" max="11279" width="2" style="427" customWidth="1"/>
    <col min="11280" max="11280" width="3.28515625" style="427" customWidth="1"/>
    <col min="11281" max="11520" width="9" style="427"/>
    <col min="11521" max="11521" width="3.28515625" style="427" customWidth="1"/>
    <col min="11522" max="11522" width="2" style="427" customWidth="1"/>
    <col min="11523" max="11527" width="8.28515625" style="427" customWidth="1"/>
    <col min="11528" max="11528" width="3.28515625" style="427" customWidth="1"/>
    <col min="11529" max="11529" width="2" style="427" customWidth="1"/>
    <col min="11530" max="11530" width="7" style="427" customWidth="1"/>
    <col min="11531" max="11532" width="8.28515625" style="427" customWidth="1"/>
    <col min="11533" max="11533" width="8.5703125" style="427" customWidth="1"/>
    <col min="11534" max="11534" width="8.28515625" style="427" customWidth="1"/>
    <col min="11535" max="11535" width="2" style="427" customWidth="1"/>
    <col min="11536" max="11536" width="3.28515625" style="427" customWidth="1"/>
    <col min="11537" max="11776" width="9" style="427"/>
    <col min="11777" max="11777" width="3.28515625" style="427" customWidth="1"/>
    <col min="11778" max="11778" width="2" style="427" customWidth="1"/>
    <col min="11779" max="11783" width="8.28515625" style="427" customWidth="1"/>
    <col min="11784" max="11784" width="3.28515625" style="427" customWidth="1"/>
    <col min="11785" max="11785" width="2" style="427" customWidth="1"/>
    <col min="11786" max="11786" width="7" style="427" customWidth="1"/>
    <col min="11787" max="11788" width="8.28515625" style="427" customWidth="1"/>
    <col min="11789" max="11789" width="8.5703125" style="427" customWidth="1"/>
    <col min="11790" max="11790" width="8.28515625" style="427" customWidth="1"/>
    <col min="11791" max="11791" width="2" style="427" customWidth="1"/>
    <col min="11792" max="11792" width="3.28515625" style="427" customWidth="1"/>
    <col min="11793" max="12032" width="9" style="427"/>
    <col min="12033" max="12033" width="3.28515625" style="427" customWidth="1"/>
    <col min="12034" max="12034" width="2" style="427" customWidth="1"/>
    <col min="12035" max="12039" width="8.28515625" style="427" customWidth="1"/>
    <col min="12040" max="12040" width="3.28515625" style="427" customWidth="1"/>
    <col min="12041" max="12041" width="2" style="427" customWidth="1"/>
    <col min="12042" max="12042" width="7" style="427" customWidth="1"/>
    <col min="12043" max="12044" width="8.28515625" style="427" customWidth="1"/>
    <col min="12045" max="12045" width="8.5703125" style="427" customWidth="1"/>
    <col min="12046" max="12046" width="8.28515625" style="427" customWidth="1"/>
    <col min="12047" max="12047" width="2" style="427" customWidth="1"/>
    <col min="12048" max="12048" width="3.28515625" style="427" customWidth="1"/>
    <col min="12049" max="12288" width="9" style="427"/>
    <col min="12289" max="12289" width="3.28515625" style="427" customWidth="1"/>
    <col min="12290" max="12290" width="2" style="427" customWidth="1"/>
    <col min="12291" max="12295" width="8.28515625" style="427" customWidth="1"/>
    <col min="12296" max="12296" width="3.28515625" style="427" customWidth="1"/>
    <col min="12297" max="12297" width="2" style="427" customWidth="1"/>
    <col min="12298" max="12298" width="7" style="427" customWidth="1"/>
    <col min="12299" max="12300" width="8.28515625" style="427" customWidth="1"/>
    <col min="12301" max="12301" width="8.5703125" style="427" customWidth="1"/>
    <col min="12302" max="12302" width="8.28515625" style="427" customWidth="1"/>
    <col min="12303" max="12303" width="2" style="427" customWidth="1"/>
    <col min="12304" max="12304" width="3.28515625" style="427" customWidth="1"/>
    <col min="12305" max="12544" width="9" style="427"/>
    <col min="12545" max="12545" width="3.28515625" style="427" customWidth="1"/>
    <col min="12546" max="12546" width="2" style="427" customWidth="1"/>
    <col min="12547" max="12551" width="8.28515625" style="427" customWidth="1"/>
    <col min="12552" max="12552" width="3.28515625" style="427" customWidth="1"/>
    <col min="12553" max="12553" width="2" style="427" customWidth="1"/>
    <col min="12554" max="12554" width="7" style="427" customWidth="1"/>
    <col min="12555" max="12556" width="8.28515625" style="427" customWidth="1"/>
    <col min="12557" max="12557" width="8.5703125" style="427" customWidth="1"/>
    <col min="12558" max="12558" width="8.28515625" style="427" customWidth="1"/>
    <col min="12559" max="12559" width="2" style="427" customWidth="1"/>
    <col min="12560" max="12560" width="3.28515625" style="427" customWidth="1"/>
    <col min="12561" max="12800" width="9" style="427"/>
    <col min="12801" max="12801" width="3.28515625" style="427" customWidth="1"/>
    <col min="12802" max="12802" width="2" style="427" customWidth="1"/>
    <col min="12803" max="12807" width="8.28515625" style="427" customWidth="1"/>
    <col min="12808" max="12808" width="3.28515625" style="427" customWidth="1"/>
    <col min="12809" max="12809" width="2" style="427" customWidth="1"/>
    <col min="12810" max="12810" width="7" style="427" customWidth="1"/>
    <col min="12811" max="12812" width="8.28515625" style="427" customWidth="1"/>
    <col min="12813" max="12813" width="8.5703125" style="427" customWidth="1"/>
    <col min="12814" max="12814" width="8.28515625" style="427" customWidth="1"/>
    <col min="12815" max="12815" width="2" style="427" customWidth="1"/>
    <col min="12816" max="12816" width="3.28515625" style="427" customWidth="1"/>
    <col min="12817" max="13056" width="9" style="427"/>
    <col min="13057" max="13057" width="3.28515625" style="427" customWidth="1"/>
    <col min="13058" max="13058" width="2" style="427" customWidth="1"/>
    <col min="13059" max="13063" width="8.28515625" style="427" customWidth="1"/>
    <col min="13064" max="13064" width="3.28515625" style="427" customWidth="1"/>
    <col min="13065" max="13065" width="2" style="427" customWidth="1"/>
    <col min="13066" max="13066" width="7" style="427" customWidth="1"/>
    <col min="13067" max="13068" width="8.28515625" style="427" customWidth="1"/>
    <col min="13069" max="13069" width="8.5703125" style="427" customWidth="1"/>
    <col min="13070" max="13070" width="8.28515625" style="427" customWidth="1"/>
    <col min="13071" max="13071" width="2" style="427" customWidth="1"/>
    <col min="13072" max="13072" width="3.28515625" style="427" customWidth="1"/>
    <col min="13073" max="13312" width="9" style="427"/>
    <col min="13313" max="13313" width="3.28515625" style="427" customWidth="1"/>
    <col min="13314" max="13314" width="2" style="427" customWidth="1"/>
    <col min="13315" max="13319" width="8.28515625" style="427" customWidth="1"/>
    <col min="13320" max="13320" width="3.28515625" style="427" customWidth="1"/>
    <col min="13321" max="13321" width="2" style="427" customWidth="1"/>
    <col min="13322" max="13322" width="7" style="427" customWidth="1"/>
    <col min="13323" max="13324" width="8.28515625" style="427" customWidth="1"/>
    <col min="13325" max="13325" width="8.5703125" style="427" customWidth="1"/>
    <col min="13326" max="13326" width="8.28515625" style="427" customWidth="1"/>
    <col min="13327" max="13327" width="2" style="427" customWidth="1"/>
    <col min="13328" max="13328" width="3.28515625" style="427" customWidth="1"/>
    <col min="13329" max="13568" width="9" style="427"/>
    <col min="13569" max="13569" width="3.28515625" style="427" customWidth="1"/>
    <col min="13570" max="13570" width="2" style="427" customWidth="1"/>
    <col min="13571" max="13575" width="8.28515625" style="427" customWidth="1"/>
    <col min="13576" max="13576" width="3.28515625" style="427" customWidth="1"/>
    <col min="13577" max="13577" width="2" style="427" customWidth="1"/>
    <col min="13578" max="13578" width="7" style="427" customWidth="1"/>
    <col min="13579" max="13580" width="8.28515625" style="427" customWidth="1"/>
    <col min="13581" max="13581" width="8.5703125" style="427" customWidth="1"/>
    <col min="13582" max="13582" width="8.28515625" style="427" customWidth="1"/>
    <col min="13583" max="13583" width="2" style="427" customWidth="1"/>
    <col min="13584" max="13584" width="3.28515625" style="427" customWidth="1"/>
    <col min="13585" max="13824" width="9" style="427"/>
    <col min="13825" max="13825" width="3.28515625" style="427" customWidth="1"/>
    <col min="13826" max="13826" width="2" style="427" customWidth="1"/>
    <col min="13827" max="13831" width="8.28515625" style="427" customWidth="1"/>
    <col min="13832" max="13832" width="3.28515625" style="427" customWidth="1"/>
    <col min="13833" max="13833" width="2" style="427" customWidth="1"/>
    <col min="13834" max="13834" width="7" style="427" customWidth="1"/>
    <col min="13835" max="13836" width="8.28515625" style="427" customWidth="1"/>
    <col min="13837" max="13837" width="8.5703125" style="427" customWidth="1"/>
    <col min="13838" max="13838" width="8.28515625" style="427" customWidth="1"/>
    <col min="13839" max="13839" width="2" style="427" customWidth="1"/>
    <col min="13840" max="13840" width="3.28515625" style="427" customWidth="1"/>
    <col min="13841" max="14080" width="9" style="427"/>
    <col min="14081" max="14081" width="3.28515625" style="427" customWidth="1"/>
    <col min="14082" max="14082" width="2" style="427" customWidth="1"/>
    <col min="14083" max="14087" width="8.28515625" style="427" customWidth="1"/>
    <col min="14088" max="14088" width="3.28515625" style="427" customWidth="1"/>
    <col min="14089" max="14089" width="2" style="427" customWidth="1"/>
    <col min="14090" max="14090" width="7" style="427" customWidth="1"/>
    <col min="14091" max="14092" width="8.28515625" style="427" customWidth="1"/>
    <col min="14093" max="14093" width="8.5703125" style="427" customWidth="1"/>
    <col min="14094" max="14094" width="8.28515625" style="427" customWidth="1"/>
    <col min="14095" max="14095" width="2" style="427" customWidth="1"/>
    <col min="14096" max="14096" width="3.28515625" style="427" customWidth="1"/>
    <col min="14097" max="14336" width="9" style="427"/>
    <col min="14337" max="14337" width="3.28515625" style="427" customWidth="1"/>
    <col min="14338" max="14338" width="2" style="427" customWidth="1"/>
    <col min="14339" max="14343" width="8.28515625" style="427" customWidth="1"/>
    <col min="14344" max="14344" width="3.28515625" style="427" customWidth="1"/>
    <col min="14345" max="14345" width="2" style="427" customWidth="1"/>
    <col min="14346" max="14346" width="7" style="427" customWidth="1"/>
    <col min="14347" max="14348" width="8.28515625" style="427" customWidth="1"/>
    <col min="14349" max="14349" width="8.5703125" style="427" customWidth="1"/>
    <col min="14350" max="14350" width="8.28515625" style="427" customWidth="1"/>
    <col min="14351" max="14351" width="2" style="427" customWidth="1"/>
    <col min="14352" max="14352" width="3.28515625" style="427" customWidth="1"/>
    <col min="14353" max="14592" width="9" style="427"/>
    <col min="14593" max="14593" width="3.28515625" style="427" customWidth="1"/>
    <col min="14594" max="14594" width="2" style="427" customWidth="1"/>
    <col min="14595" max="14599" width="8.28515625" style="427" customWidth="1"/>
    <col min="14600" max="14600" width="3.28515625" style="427" customWidth="1"/>
    <col min="14601" max="14601" width="2" style="427" customWidth="1"/>
    <col min="14602" max="14602" width="7" style="427" customWidth="1"/>
    <col min="14603" max="14604" width="8.28515625" style="427" customWidth="1"/>
    <col min="14605" max="14605" width="8.5703125" style="427" customWidth="1"/>
    <col min="14606" max="14606" width="8.28515625" style="427" customWidth="1"/>
    <col min="14607" max="14607" width="2" style="427" customWidth="1"/>
    <col min="14608" max="14608" width="3.28515625" style="427" customWidth="1"/>
    <col min="14609" max="14848" width="9" style="427"/>
    <col min="14849" max="14849" width="3.28515625" style="427" customWidth="1"/>
    <col min="14850" max="14850" width="2" style="427" customWidth="1"/>
    <col min="14851" max="14855" width="8.28515625" style="427" customWidth="1"/>
    <col min="14856" max="14856" width="3.28515625" style="427" customWidth="1"/>
    <col min="14857" max="14857" width="2" style="427" customWidth="1"/>
    <col min="14858" max="14858" width="7" style="427" customWidth="1"/>
    <col min="14859" max="14860" width="8.28515625" style="427" customWidth="1"/>
    <col min="14861" max="14861" width="8.5703125" style="427" customWidth="1"/>
    <col min="14862" max="14862" width="8.28515625" style="427" customWidth="1"/>
    <col min="14863" max="14863" width="2" style="427" customWidth="1"/>
    <col min="14864" max="14864" width="3.28515625" style="427" customWidth="1"/>
    <col min="14865" max="15104" width="9" style="427"/>
    <col min="15105" max="15105" width="3.28515625" style="427" customWidth="1"/>
    <col min="15106" max="15106" width="2" style="427" customWidth="1"/>
    <col min="15107" max="15111" width="8.28515625" style="427" customWidth="1"/>
    <col min="15112" max="15112" width="3.28515625" style="427" customWidth="1"/>
    <col min="15113" max="15113" width="2" style="427" customWidth="1"/>
    <col min="15114" max="15114" width="7" style="427" customWidth="1"/>
    <col min="15115" max="15116" width="8.28515625" style="427" customWidth="1"/>
    <col min="15117" max="15117" width="8.5703125" style="427" customWidth="1"/>
    <col min="15118" max="15118" width="8.28515625" style="427" customWidth="1"/>
    <col min="15119" max="15119" width="2" style="427" customWidth="1"/>
    <col min="15120" max="15120" width="3.28515625" style="427" customWidth="1"/>
    <col min="15121" max="15360" width="9" style="427"/>
    <col min="15361" max="15361" width="3.28515625" style="427" customWidth="1"/>
    <col min="15362" max="15362" width="2" style="427" customWidth="1"/>
    <col min="15363" max="15367" width="8.28515625" style="427" customWidth="1"/>
    <col min="15368" max="15368" width="3.28515625" style="427" customWidth="1"/>
    <col min="15369" max="15369" width="2" style="427" customWidth="1"/>
    <col min="15370" max="15370" width="7" style="427" customWidth="1"/>
    <col min="15371" max="15372" width="8.28515625" style="427" customWidth="1"/>
    <col min="15373" max="15373" width="8.5703125" style="427" customWidth="1"/>
    <col min="15374" max="15374" width="8.28515625" style="427" customWidth="1"/>
    <col min="15375" max="15375" width="2" style="427" customWidth="1"/>
    <col min="15376" max="15376" width="3.28515625" style="427" customWidth="1"/>
    <col min="15377" max="15616" width="9" style="427"/>
    <col min="15617" max="15617" width="3.28515625" style="427" customWidth="1"/>
    <col min="15618" max="15618" width="2" style="427" customWidth="1"/>
    <col min="15619" max="15623" width="8.28515625" style="427" customWidth="1"/>
    <col min="15624" max="15624" width="3.28515625" style="427" customWidth="1"/>
    <col min="15625" max="15625" width="2" style="427" customWidth="1"/>
    <col min="15626" max="15626" width="7" style="427" customWidth="1"/>
    <col min="15627" max="15628" width="8.28515625" style="427" customWidth="1"/>
    <col min="15629" max="15629" width="8.5703125" style="427" customWidth="1"/>
    <col min="15630" max="15630" width="8.28515625" style="427" customWidth="1"/>
    <col min="15631" max="15631" width="2" style="427" customWidth="1"/>
    <col min="15632" max="15632" width="3.28515625" style="427" customWidth="1"/>
    <col min="15633" max="15872" width="9" style="427"/>
    <col min="15873" max="15873" width="3.28515625" style="427" customWidth="1"/>
    <col min="15874" max="15874" width="2" style="427" customWidth="1"/>
    <col min="15875" max="15879" width="8.28515625" style="427" customWidth="1"/>
    <col min="15880" max="15880" width="3.28515625" style="427" customWidth="1"/>
    <col min="15881" max="15881" width="2" style="427" customWidth="1"/>
    <col min="15882" max="15882" width="7" style="427" customWidth="1"/>
    <col min="15883" max="15884" width="8.28515625" style="427" customWidth="1"/>
    <col min="15885" max="15885" width="8.5703125" style="427" customWidth="1"/>
    <col min="15886" max="15886" width="8.28515625" style="427" customWidth="1"/>
    <col min="15887" max="15887" width="2" style="427" customWidth="1"/>
    <col min="15888" max="15888" width="3.28515625" style="427" customWidth="1"/>
    <col min="15889" max="16128" width="9" style="427"/>
    <col min="16129" max="16129" width="3.28515625" style="427" customWidth="1"/>
    <col min="16130" max="16130" width="2" style="427" customWidth="1"/>
    <col min="16131" max="16135" width="8.28515625" style="427" customWidth="1"/>
    <col min="16136" max="16136" width="3.28515625" style="427" customWidth="1"/>
    <col min="16137" max="16137" width="2" style="427" customWidth="1"/>
    <col min="16138" max="16138" width="7" style="427" customWidth="1"/>
    <col min="16139" max="16140" width="8.28515625" style="427" customWidth="1"/>
    <col min="16141" max="16141" width="8.5703125" style="427" customWidth="1"/>
    <col min="16142" max="16142" width="8.28515625" style="427" customWidth="1"/>
    <col min="16143" max="16143" width="2" style="427" customWidth="1"/>
    <col min="16144" max="16144" width="3.28515625" style="427" customWidth="1"/>
    <col min="16145" max="16384" width="9" style="427"/>
  </cols>
  <sheetData>
    <row r="1" spans="1:16" ht="9.9499999999999993" customHeight="1">
      <c r="A1" s="425"/>
      <c r="B1" s="426"/>
      <c r="C1" s="426"/>
      <c r="E1" s="428"/>
      <c r="F1" s="429"/>
      <c r="G1" s="430"/>
      <c r="H1" s="430"/>
      <c r="I1" s="430"/>
      <c r="J1" s="430"/>
      <c r="K1" s="431"/>
      <c r="L1" s="432"/>
      <c r="M1" s="432"/>
      <c r="N1" s="433"/>
      <c r="O1" s="433"/>
      <c r="P1" s="434"/>
    </row>
    <row r="2" spans="1:16" ht="9.9499999999999993" customHeight="1">
      <c r="A2" s="1198"/>
      <c r="B2" s="1199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435"/>
      <c r="P2" s="436"/>
    </row>
    <row r="3" spans="1:16" ht="9.9499999999999993" customHeight="1">
      <c r="A3" s="1201"/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435"/>
      <c r="P3" s="436"/>
    </row>
    <row r="4" spans="1:16" ht="15" customHeight="1">
      <c r="A4" s="437"/>
      <c r="B4" s="438"/>
      <c r="C4" s="438"/>
      <c r="D4" s="438"/>
      <c r="E4" s="439"/>
      <c r="F4" s="440"/>
      <c r="G4" s="440"/>
      <c r="H4" s="440"/>
      <c r="I4" s="440"/>
      <c r="J4" s="440"/>
      <c r="K4" s="441"/>
      <c r="L4" s="441"/>
      <c r="M4" s="441"/>
      <c r="N4" s="442"/>
      <c r="O4" s="443"/>
      <c r="P4" s="434"/>
    </row>
    <row r="5" spans="1:16" ht="15" customHeight="1">
      <c r="A5" s="444"/>
      <c r="B5" s="445"/>
      <c r="C5" s="445"/>
      <c r="D5" s="445"/>
      <c r="E5" s="445"/>
      <c r="F5" s="445"/>
      <c r="G5" s="445"/>
      <c r="H5" s="445"/>
      <c r="I5" s="445"/>
      <c r="J5" s="445"/>
      <c r="K5" s="446"/>
      <c r="L5" s="446"/>
      <c r="M5" s="446"/>
      <c r="N5" s="447"/>
      <c r="O5" s="448"/>
      <c r="P5" s="449"/>
    </row>
    <row r="6" spans="1:16" ht="15" customHeight="1">
      <c r="A6" s="450"/>
      <c r="B6" s="451"/>
      <c r="C6" s="1202"/>
      <c r="D6" s="1202"/>
      <c r="E6" s="1202"/>
      <c r="F6" s="1202"/>
      <c r="G6" s="451"/>
      <c r="H6" s="451"/>
      <c r="I6" s="451"/>
      <c r="J6" s="451"/>
      <c r="K6" s="446"/>
      <c r="L6" s="446"/>
      <c r="M6" s="446"/>
      <c r="N6" s="447"/>
      <c r="O6" s="448"/>
      <c r="P6" s="452"/>
    </row>
    <row r="7" spans="1:16" ht="7.5" customHeight="1">
      <c r="A7" s="453"/>
      <c r="B7" s="430"/>
      <c r="C7" s="1203"/>
      <c r="D7" s="1203"/>
      <c r="E7" s="1203"/>
      <c r="F7" s="1203"/>
      <c r="G7" s="430"/>
      <c r="H7" s="430"/>
      <c r="I7" s="430"/>
      <c r="J7" s="430"/>
      <c r="K7" s="454"/>
      <c r="L7" s="454"/>
      <c r="M7" s="454"/>
      <c r="N7" s="448"/>
      <c r="O7" s="448"/>
      <c r="P7" s="452"/>
    </row>
    <row r="8" spans="1:16" ht="13.5" customHeight="1">
      <c r="A8" s="455"/>
      <c r="B8" s="456"/>
      <c r="C8" s="1204"/>
      <c r="D8" s="1204"/>
      <c r="E8" s="1204"/>
      <c r="F8" s="1204"/>
      <c r="G8" s="457"/>
      <c r="H8" s="458"/>
      <c r="I8" s="458"/>
      <c r="J8" s="458"/>
      <c r="K8" s="458"/>
      <c r="L8" s="458"/>
      <c r="M8" s="457"/>
      <c r="N8" s="458"/>
      <c r="O8" s="459"/>
      <c r="P8" s="452"/>
    </row>
    <row r="9" spans="1:16" ht="12.75" customHeight="1">
      <c r="A9" s="453"/>
      <c r="B9" s="786"/>
      <c r="C9" s="786"/>
      <c r="D9" s="786"/>
      <c r="E9" s="786"/>
      <c r="F9" s="1205" t="s">
        <v>386</v>
      </c>
      <c r="G9" s="1205"/>
      <c r="H9" s="1206">
        <v>45400</v>
      </c>
      <c r="I9" s="1206"/>
      <c r="J9" s="1206"/>
      <c r="K9" s="1206"/>
      <c r="L9" s="786"/>
      <c r="M9" s="786"/>
      <c r="N9" s="786"/>
      <c r="O9" s="786"/>
      <c r="P9" s="452"/>
    </row>
    <row r="10" spans="1:16" ht="9.75" hidden="1" customHeight="1">
      <c r="A10" s="453"/>
      <c r="B10" s="499"/>
      <c r="C10" s="1189"/>
      <c r="D10" s="1189"/>
      <c r="E10" s="1189"/>
      <c r="F10" s="1189"/>
      <c r="G10" s="499"/>
      <c r="H10" s="499"/>
      <c r="I10" s="499"/>
      <c r="J10" s="499"/>
      <c r="K10" s="500"/>
      <c r="L10" s="500"/>
      <c r="M10" s="500"/>
      <c r="N10" s="501"/>
      <c r="O10" s="501"/>
      <c r="P10" s="452"/>
    </row>
    <row r="11" spans="1:16" ht="15" hidden="1" customHeight="1">
      <c r="A11" s="453"/>
      <c r="B11" s="499"/>
      <c r="C11" s="499"/>
      <c r="D11" s="499"/>
      <c r="E11" s="499"/>
      <c r="F11" s="499"/>
      <c r="G11" s="499"/>
      <c r="H11" s="499"/>
      <c r="I11" s="499"/>
      <c r="J11" s="499"/>
      <c r="K11" s="500"/>
      <c r="L11" s="500"/>
      <c r="M11" s="500"/>
      <c r="N11" s="501"/>
      <c r="O11" s="501"/>
      <c r="P11" s="452"/>
    </row>
    <row r="12" spans="1:16" ht="15" customHeight="1">
      <c r="A12" s="453"/>
      <c r="B12" s="1190" t="s">
        <v>480</v>
      </c>
      <c r="C12" s="1190"/>
      <c r="D12" s="1190"/>
      <c r="E12" s="1190"/>
      <c r="F12" s="1190"/>
      <c r="G12" s="1190"/>
      <c r="H12" s="1190"/>
      <c r="I12" s="1190"/>
      <c r="J12" s="1190"/>
      <c r="K12" s="1190"/>
      <c r="L12" s="1190"/>
      <c r="M12" s="1190"/>
      <c r="N12" s="1190"/>
      <c r="O12" s="1190"/>
      <c r="P12" s="452"/>
    </row>
    <row r="13" spans="1:16" ht="9.9499999999999993" customHeight="1">
      <c r="A13" s="460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2"/>
    </row>
    <row r="14" spans="1:16" ht="9.9499999999999993" customHeight="1">
      <c r="A14" s="460"/>
      <c r="B14" s="1178" t="s">
        <v>189</v>
      </c>
      <c r="C14" s="1179"/>
      <c r="D14" s="1179"/>
      <c r="E14" s="1179"/>
      <c r="F14" s="1179"/>
      <c r="G14" s="1180"/>
      <c r="H14" s="461"/>
      <c r="I14" s="1178" t="s">
        <v>190</v>
      </c>
      <c r="J14" s="1179"/>
      <c r="K14" s="1179"/>
      <c r="L14" s="1179"/>
      <c r="M14" s="1179"/>
      <c r="N14" s="1179"/>
      <c r="O14" s="1180"/>
      <c r="P14" s="462"/>
    </row>
    <row r="15" spans="1:16" ht="9.9499999999999993" customHeight="1">
      <c r="A15" s="460"/>
      <c r="B15" s="1181"/>
      <c r="C15" s="1182"/>
      <c r="D15" s="1182"/>
      <c r="E15" s="1182"/>
      <c r="F15" s="1182"/>
      <c r="G15" s="1183"/>
      <c r="H15" s="461"/>
      <c r="I15" s="1181"/>
      <c r="J15" s="1182"/>
      <c r="K15" s="1182"/>
      <c r="L15" s="1182"/>
      <c r="M15" s="1182"/>
      <c r="N15" s="1182"/>
      <c r="O15" s="1183"/>
      <c r="P15" s="462"/>
    </row>
    <row r="16" spans="1:16" ht="9.9499999999999993" customHeight="1">
      <c r="A16" s="463"/>
      <c r="B16" s="464"/>
      <c r="C16" s="464"/>
      <c r="D16" s="464"/>
      <c r="E16" s="464"/>
      <c r="F16" s="464"/>
      <c r="G16" s="465"/>
      <c r="H16" s="461"/>
      <c r="I16" s="466"/>
      <c r="J16" s="1191" t="s">
        <v>306</v>
      </c>
      <c r="K16" s="1192"/>
      <c r="L16" s="1192"/>
      <c r="M16" s="1193"/>
      <c r="N16" s="1194"/>
      <c r="O16" s="465"/>
      <c r="P16" s="462"/>
    </row>
    <row r="17" spans="1:17" ht="5.0999999999999996" customHeight="1">
      <c r="A17" s="463"/>
      <c r="B17" s="461"/>
      <c r="C17" s="467"/>
      <c r="D17" s="467"/>
      <c r="E17" s="467"/>
      <c r="F17" s="467"/>
      <c r="G17" s="468"/>
      <c r="H17" s="461"/>
      <c r="I17" s="469"/>
      <c r="J17" s="1192"/>
      <c r="K17" s="1192"/>
      <c r="L17" s="1192"/>
      <c r="M17" s="1193"/>
      <c r="N17" s="1194"/>
      <c r="O17" s="470"/>
      <c r="P17" s="462"/>
    </row>
    <row r="18" spans="1:17" ht="9.9499999999999993" customHeight="1">
      <c r="A18" s="463"/>
      <c r="B18" s="461"/>
      <c r="C18" s="471" t="s">
        <v>191</v>
      </c>
      <c r="D18" s="472"/>
      <c r="E18" s="472"/>
      <c r="F18" s="473"/>
      <c r="G18" s="474"/>
      <c r="H18" s="461"/>
      <c r="I18" s="469"/>
      <c r="J18" s="1192"/>
      <c r="K18" s="1192"/>
      <c r="L18" s="1192"/>
      <c r="M18" s="1193"/>
      <c r="N18" s="1194"/>
      <c r="O18" s="474"/>
      <c r="P18" s="462"/>
    </row>
    <row r="19" spans="1:17" ht="9.9499999999999993" customHeight="1">
      <c r="A19" s="463"/>
      <c r="B19" s="461"/>
      <c r="C19" s="475" t="s">
        <v>192</v>
      </c>
      <c r="D19" s="476" t="s">
        <v>193</v>
      </c>
      <c r="E19" s="472"/>
      <c r="F19" s="477"/>
      <c r="G19" s="478"/>
      <c r="H19" s="461"/>
      <c r="I19" s="469"/>
      <c r="J19" s="1192"/>
      <c r="K19" s="1192"/>
      <c r="L19" s="1192"/>
      <c r="M19" s="1193"/>
      <c r="N19" s="1194"/>
      <c r="O19" s="474"/>
      <c r="P19" s="462"/>
    </row>
    <row r="20" spans="1:17" ht="9.9499999999999993" customHeight="1">
      <c r="A20" s="463"/>
      <c r="B20" s="461"/>
      <c r="C20" s="475" t="s">
        <v>194</v>
      </c>
      <c r="D20" s="472" t="s">
        <v>195</v>
      </c>
      <c r="E20" s="472"/>
      <c r="F20" s="473"/>
      <c r="G20" s="474"/>
      <c r="H20" s="461"/>
      <c r="I20" s="469"/>
      <c r="J20" s="1192"/>
      <c r="K20" s="1192"/>
      <c r="L20" s="1192"/>
      <c r="M20" s="1193"/>
      <c r="N20" s="1194"/>
      <c r="O20" s="474"/>
      <c r="P20" s="462"/>
    </row>
    <row r="21" spans="1:17" ht="9.9499999999999993" customHeight="1">
      <c r="A21" s="463"/>
      <c r="B21" s="461"/>
      <c r="C21" s="502" t="s">
        <v>196</v>
      </c>
      <c r="D21" s="503"/>
      <c r="E21" s="479"/>
      <c r="F21" s="479"/>
      <c r="G21" s="474"/>
      <c r="H21" s="461"/>
      <c r="I21" s="469"/>
      <c r="J21" s="1192"/>
      <c r="K21" s="1192"/>
      <c r="L21" s="1192"/>
      <c r="M21" s="1193"/>
      <c r="N21" s="1194"/>
      <c r="O21" s="474"/>
      <c r="P21" s="462"/>
    </row>
    <row r="22" spans="1:17" ht="5.0999999999999996" customHeight="1">
      <c r="A22" s="463"/>
      <c r="B22" s="461"/>
      <c r="C22" s="502"/>
      <c r="D22" s="503"/>
      <c r="E22" s="479"/>
      <c r="F22" s="479"/>
      <c r="G22" s="474"/>
      <c r="H22" s="461"/>
      <c r="I22" s="469"/>
      <c r="J22" s="1192"/>
      <c r="K22" s="1192"/>
      <c r="L22" s="1192"/>
      <c r="M22" s="1193"/>
      <c r="N22" s="1194"/>
      <c r="O22" s="474"/>
      <c r="P22" s="462"/>
    </row>
    <row r="23" spans="1:17" ht="9.9499999999999993" customHeight="1">
      <c r="A23" s="463"/>
      <c r="B23" s="480"/>
      <c r="C23" s="481"/>
      <c r="D23" s="481"/>
      <c r="E23" s="481"/>
      <c r="F23" s="481"/>
      <c r="G23" s="482"/>
      <c r="H23" s="461"/>
      <c r="I23" s="483"/>
      <c r="J23" s="1195"/>
      <c r="K23" s="1195"/>
      <c r="L23" s="1195"/>
      <c r="M23" s="1196"/>
      <c r="N23" s="1197"/>
      <c r="O23" s="482"/>
      <c r="P23" s="462"/>
    </row>
    <row r="24" spans="1:17" ht="9.9499999999999993" customHeight="1">
      <c r="A24" s="460"/>
      <c r="B24" s="461"/>
      <c r="C24" s="473"/>
      <c r="D24" s="473"/>
      <c r="E24" s="473"/>
      <c r="F24" s="473"/>
      <c r="G24" s="473"/>
      <c r="H24" s="461"/>
      <c r="I24" s="461"/>
      <c r="J24" s="473"/>
      <c r="K24" s="473"/>
      <c r="L24" s="473"/>
      <c r="M24" s="473"/>
      <c r="N24" s="473"/>
      <c r="O24" s="473"/>
      <c r="P24" s="462"/>
    </row>
    <row r="25" spans="1:17" ht="9.9499999999999993" customHeight="1">
      <c r="A25" s="460"/>
      <c r="B25" s="1178" t="s">
        <v>197</v>
      </c>
      <c r="C25" s="1179"/>
      <c r="D25" s="1179"/>
      <c r="E25" s="1179"/>
      <c r="F25" s="1179"/>
      <c r="G25" s="1180"/>
      <c r="H25" s="484"/>
      <c r="I25" s="1178" t="s">
        <v>383</v>
      </c>
      <c r="J25" s="1179"/>
      <c r="K25" s="1179"/>
      <c r="L25" s="1179"/>
      <c r="M25" s="1179"/>
      <c r="N25" s="1179"/>
      <c r="O25" s="1180"/>
      <c r="P25" s="462"/>
    </row>
    <row r="26" spans="1:17" ht="9.9499999999999993" customHeight="1">
      <c r="A26" s="460"/>
      <c r="B26" s="1181"/>
      <c r="C26" s="1182"/>
      <c r="D26" s="1182"/>
      <c r="E26" s="1182"/>
      <c r="F26" s="1182"/>
      <c r="G26" s="1183"/>
      <c r="H26" s="484"/>
      <c r="I26" s="1181"/>
      <c r="J26" s="1182"/>
      <c r="K26" s="1182"/>
      <c r="L26" s="1182"/>
      <c r="M26" s="1182"/>
      <c r="N26" s="1182"/>
      <c r="O26" s="1183"/>
      <c r="P26" s="462"/>
    </row>
    <row r="27" spans="1:17" ht="9.9499999999999993" customHeight="1">
      <c r="A27" s="460"/>
      <c r="B27" s="492"/>
      <c r="C27" s="783"/>
      <c r="D27" s="493"/>
      <c r="E27" s="493"/>
      <c r="F27" s="493"/>
      <c r="G27" s="494"/>
      <c r="H27" s="461"/>
      <c r="I27" s="509"/>
      <c r="J27" s="510"/>
      <c r="K27" s="510"/>
      <c r="L27" s="510"/>
      <c r="M27" s="510"/>
      <c r="N27" s="510"/>
      <c r="O27" s="511"/>
      <c r="P27" s="462"/>
    </row>
    <row r="28" spans="1:17" ht="11.25" customHeight="1">
      <c r="A28" s="460"/>
      <c r="B28" s="495"/>
      <c r="C28" s="1184" t="s">
        <v>479</v>
      </c>
      <c r="D28" s="1185"/>
      <c r="E28" s="1185"/>
      <c r="F28" s="1185"/>
      <c r="G28" s="1314"/>
      <c r="H28" s="461"/>
      <c r="I28" s="1186" t="s">
        <v>307</v>
      </c>
      <c r="J28" s="1187"/>
      <c r="K28" s="1187"/>
      <c r="L28" s="1187"/>
      <c r="M28" s="1187"/>
      <c r="N28" s="1187"/>
      <c r="O28" s="1188"/>
      <c r="P28" s="462"/>
    </row>
    <row r="29" spans="1:17" ht="11.25" customHeight="1">
      <c r="A29" s="460"/>
      <c r="B29" s="495"/>
      <c r="C29" s="772" t="s">
        <v>481</v>
      </c>
      <c r="D29" s="489"/>
      <c r="E29" s="489"/>
      <c r="F29" s="208"/>
      <c r="G29" s="209" t="s">
        <v>198</v>
      </c>
      <c r="H29" s="461"/>
      <c r="I29" s="1186"/>
      <c r="J29" s="1187"/>
      <c r="K29" s="1187"/>
      <c r="L29" s="1187"/>
      <c r="M29" s="1187"/>
      <c r="N29" s="1187"/>
      <c r="O29" s="1188"/>
      <c r="P29" s="462"/>
      <c r="Q29" s="590"/>
    </row>
    <row r="30" spans="1:17" ht="9.9499999999999993" customHeight="1">
      <c r="A30" s="460"/>
      <c r="B30" s="495"/>
      <c r="C30" s="772" t="s">
        <v>482</v>
      </c>
      <c r="D30" s="489"/>
      <c r="E30" s="489"/>
      <c r="F30" s="208"/>
      <c r="G30" s="209" t="s">
        <v>199</v>
      </c>
      <c r="H30" s="461"/>
      <c r="I30" s="512"/>
      <c r="J30" s="1169"/>
      <c r="K30" s="1169"/>
      <c r="L30" s="1169"/>
      <c r="M30" s="1169"/>
      <c r="N30" s="1169"/>
      <c r="O30" s="514"/>
      <c r="P30" s="462"/>
    </row>
    <row r="31" spans="1:17" ht="9.9499999999999993" customHeight="1">
      <c r="A31" s="460"/>
      <c r="B31" s="495"/>
      <c r="C31" s="772"/>
      <c r="D31" s="489"/>
      <c r="E31" s="489"/>
      <c r="F31" s="208"/>
      <c r="G31" s="209"/>
      <c r="H31" s="461"/>
      <c r="I31" s="512"/>
      <c r="J31" s="513"/>
      <c r="K31" s="513"/>
      <c r="L31" s="513"/>
      <c r="M31" s="513"/>
      <c r="N31" s="513"/>
      <c r="O31" s="514"/>
      <c r="P31" s="462"/>
    </row>
    <row r="32" spans="1:17" ht="9.9499999999999993" customHeight="1">
      <c r="A32" s="460"/>
      <c r="B32" s="495"/>
      <c r="C32" s="772"/>
      <c r="D32" s="489"/>
      <c r="E32" s="489"/>
      <c r="F32" s="208"/>
      <c r="G32" s="209"/>
      <c r="H32" s="461"/>
      <c r="I32" s="515"/>
      <c r="J32" s="516"/>
      <c r="K32" s="516"/>
      <c r="L32" s="516"/>
      <c r="M32" s="516"/>
      <c r="N32" s="516"/>
      <c r="O32" s="517"/>
      <c r="P32" s="462"/>
    </row>
    <row r="33" spans="1:16" ht="9.9499999999999993" customHeight="1">
      <c r="A33" s="460"/>
      <c r="B33" s="504"/>
      <c r="C33" s="772"/>
      <c r="D33" s="489"/>
      <c r="E33" s="489"/>
      <c r="F33" s="208"/>
      <c r="G33" s="209"/>
      <c r="H33" s="461"/>
      <c r="I33" s="485"/>
      <c r="J33" s="485"/>
      <c r="K33" s="485"/>
      <c r="L33" s="485"/>
      <c r="M33" s="485"/>
      <c r="N33" s="485"/>
      <c r="O33" s="485"/>
      <c r="P33" s="462"/>
    </row>
    <row r="34" spans="1:16" ht="9.9499999999999993" customHeight="1">
      <c r="A34" s="460"/>
      <c r="B34" s="495"/>
      <c r="C34" s="772"/>
      <c r="D34" s="489"/>
      <c r="E34" s="489"/>
      <c r="F34" s="208"/>
      <c r="G34" s="209"/>
      <c r="H34" s="461"/>
      <c r="I34" s="485"/>
      <c r="J34" s="485"/>
      <c r="K34" s="485"/>
      <c r="L34" s="485"/>
      <c r="M34" s="485"/>
      <c r="N34" s="485"/>
      <c r="O34" s="485"/>
      <c r="P34" s="462"/>
    </row>
    <row r="35" spans="1:16" ht="11.45" customHeight="1">
      <c r="A35" s="460"/>
      <c r="B35" s="495"/>
      <c r="C35" s="773"/>
      <c r="D35" s="537"/>
      <c r="E35" s="537"/>
      <c r="F35" s="537"/>
      <c r="G35" s="538"/>
      <c r="H35" s="461"/>
      <c r="O35" s="485"/>
      <c r="P35" s="462"/>
    </row>
    <row r="36" spans="1:16" ht="9.9499999999999993" customHeight="1">
      <c r="A36" s="460"/>
      <c r="B36" s="495"/>
      <c r="D36" s="780"/>
      <c r="E36" s="782"/>
      <c r="O36" s="473"/>
      <c r="P36" s="462"/>
    </row>
    <row r="37" spans="1:16" ht="9.9499999999999993" customHeight="1">
      <c r="A37" s="460"/>
      <c r="B37" s="495"/>
      <c r="D37" s="781"/>
      <c r="O37" s="473"/>
      <c r="P37" s="462"/>
    </row>
    <row r="38" spans="1:16" ht="9.9499999999999993" customHeight="1">
      <c r="A38" s="460"/>
      <c r="B38" s="495"/>
      <c r="C38" s="471"/>
      <c r="D38" s="535"/>
      <c r="E38" s="1153" t="s">
        <v>200</v>
      </c>
      <c r="F38" s="1154"/>
      <c r="G38" s="1154"/>
      <c r="H38" s="1154"/>
      <c r="I38" s="1154"/>
      <c r="J38" s="1154"/>
      <c r="K38" s="1154"/>
      <c r="L38" s="1154"/>
      <c r="O38" s="473"/>
      <c r="P38" s="462"/>
    </row>
    <row r="39" spans="1:16" ht="9.9499999999999993" customHeight="1">
      <c r="A39" s="460"/>
      <c r="B39" s="495"/>
      <c r="C39" s="532"/>
      <c r="D39" s="209"/>
      <c r="E39" s="1153"/>
      <c r="F39" s="1154"/>
      <c r="G39" s="1154"/>
      <c r="H39" s="1154"/>
      <c r="I39" s="1154"/>
      <c r="J39" s="1154"/>
      <c r="K39" s="1154"/>
      <c r="L39" s="1154"/>
      <c r="O39" s="473"/>
      <c r="P39" s="462"/>
    </row>
    <row r="40" spans="1:16" ht="9.9499999999999993" customHeight="1">
      <c r="A40" s="460"/>
      <c r="B40" s="495"/>
      <c r="C40" s="521"/>
      <c r="D40" s="209"/>
      <c r="E40" s="1170" t="s">
        <v>385</v>
      </c>
      <c r="F40" s="1171"/>
      <c r="G40" s="1171"/>
      <c r="H40" s="1171"/>
      <c r="I40" s="1171"/>
      <c r="J40" s="1171"/>
      <c r="K40" s="1171"/>
      <c r="L40" s="1172"/>
      <c r="O40" s="473"/>
      <c r="P40" s="462"/>
    </row>
    <row r="41" spans="1:16" ht="9.9499999999999993" customHeight="1">
      <c r="A41" s="460"/>
      <c r="B41" s="495"/>
      <c r="C41" s="521"/>
      <c r="D41" s="209"/>
      <c r="G41" s="799" t="s">
        <v>201</v>
      </c>
      <c r="H41" s="782"/>
      <c r="I41" s="782"/>
      <c r="J41" s="791">
        <v>-0.125</v>
      </c>
      <c r="K41" s="798"/>
      <c r="L41" s="784"/>
      <c r="O41" s="464"/>
      <c r="P41" s="462"/>
    </row>
    <row r="42" spans="1:16" ht="10.5" customHeight="1">
      <c r="A42" s="460"/>
      <c r="B42" s="495"/>
      <c r="C42" s="521"/>
      <c r="D42" s="536"/>
      <c r="G42" s="797" t="s">
        <v>216</v>
      </c>
      <c r="J42" s="798">
        <v>-0.25</v>
      </c>
      <c r="K42" s="798"/>
      <c r="L42" s="784"/>
      <c r="P42" s="462"/>
    </row>
    <row r="43" spans="1:16" ht="9.9499999999999993" customHeight="1">
      <c r="A43" s="460"/>
      <c r="B43" s="495"/>
      <c r="C43" s="521"/>
      <c r="D43" s="533"/>
      <c r="G43" s="797" t="s">
        <v>217</v>
      </c>
      <c r="J43" s="798">
        <v>-0.375</v>
      </c>
      <c r="K43" s="798"/>
      <c r="L43" s="784"/>
      <c r="P43" s="462"/>
    </row>
    <row r="44" spans="1:16" ht="9.9499999999999993" customHeight="1">
      <c r="A44" s="460"/>
      <c r="B44" s="495"/>
      <c r="D44" s="771"/>
      <c r="G44" s="797" t="s">
        <v>218</v>
      </c>
      <c r="H44" s="770"/>
      <c r="J44" s="798">
        <v>-0.5</v>
      </c>
      <c r="K44" s="770"/>
      <c r="L44" s="784"/>
      <c r="P44" s="462"/>
    </row>
    <row r="45" spans="1:16" ht="9.9499999999999993" customHeight="1">
      <c r="A45" s="460"/>
      <c r="B45" s="495"/>
      <c r="D45" s="533"/>
      <c r="E45" s="774"/>
      <c r="F45" s="775"/>
      <c r="G45" s="775"/>
      <c r="H45" s="775"/>
      <c r="I45" s="775"/>
      <c r="J45" s="775"/>
      <c r="K45" s="775"/>
      <c r="L45" s="776"/>
      <c r="P45" s="462"/>
    </row>
    <row r="46" spans="1:16" ht="9.9499999999999993" customHeight="1">
      <c r="A46" s="460"/>
      <c r="B46" s="495"/>
      <c r="D46" s="533"/>
      <c r="E46" s="1147" t="s">
        <v>33</v>
      </c>
      <c r="F46" s="1148"/>
      <c r="G46" s="1148"/>
      <c r="H46" s="1148"/>
      <c r="I46" s="1148"/>
      <c r="J46" s="1148"/>
      <c r="K46" s="1148"/>
      <c r="L46" s="1149"/>
      <c r="P46" s="462"/>
    </row>
    <row r="47" spans="1:16" ht="9.9499999999999993" customHeight="1">
      <c r="A47" s="460"/>
      <c r="B47" s="495"/>
      <c r="C47" s="531"/>
      <c r="D47" s="534"/>
      <c r="E47" s="777"/>
      <c r="F47" s="778"/>
      <c r="G47" s="778"/>
      <c r="H47" s="778"/>
      <c r="I47" s="778"/>
      <c r="J47" s="778"/>
      <c r="K47" s="778"/>
      <c r="L47" s="779"/>
      <c r="P47" s="462"/>
    </row>
    <row r="48" spans="1:16" ht="9.9499999999999993" customHeight="1">
      <c r="A48" s="460"/>
      <c r="B48" s="1150" t="s">
        <v>202</v>
      </c>
      <c r="C48" s="1151"/>
      <c r="D48" s="1151"/>
      <c r="E48" s="1151"/>
      <c r="F48" s="1151"/>
      <c r="G48" s="1151"/>
      <c r="H48" s="1151"/>
      <c r="I48" s="1151"/>
      <c r="J48" s="1151"/>
      <c r="K48" s="1151"/>
      <c r="L48" s="1151"/>
      <c r="M48" s="1151"/>
      <c r="N48" s="1151"/>
      <c r="O48" s="1152"/>
      <c r="P48" s="462"/>
    </row>
    <row r="49" spans="1:16" ht="9.9499999999999993" customHeight="1">
      <c r="A49" s="460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4"/>
      <c r="O49" s="1155"/>
      <c r="P49" s="462"/>
    </row>
    <row r="50" spans="1:16" ht="15">
      <c r="A50" s="460"/>
      <c r="B50" s="519"/>
      <c r="C50" s="71" t="s">
        <v>203</v>
      </c>
      <c r="D50" s="529"/>
      <c r="E50" s="529"/>
      <c r="F50" s="529"/>
      <c r="G50" s="529"/>
      <c r="H50" s="530"/>
      <c r="I50" s="528"/>
      <c r="J50" s="528"/>
      <c r="K50" s="528"/>
      <c r="L50" s="528"/>
      <c r="M50" s="528"/>
      <c r="N50" s="528"/>
      <c r="O50" s="522"/>
      <c r="P50" s="462"/>
    </row>
    <row r="51" spans="1:16" ht="15">
      <c r="A51" s="460"/>
      <c r="B51" s="495"/>
      <c r="C51" s="71" t="s">
        <v>413</v>
      </c>
      <c r="D51" s="71"/>
      <c r="E51" s="71"/>
      <c r="F51" s="71"/>
      <c r="G51" s="71"/>
      <c r="H51" s="71"/>
      <c r="I51" s="71"/>
      <c r="J51" s="71"/>
      <c r="K51" s="71"/>
      <c r="L51" s="71"/>
      <c r="M51" s="528"/>
      <c r="N51" s="528"/>
      <c r="O51" s="524"/>
      <c r="P51" s="462"/>
    </row>
    <row r="52" spans="1:16" ht="9.9499999999999993" customHeight="1">
      <c r="A52" s="460"/>
      <c r="B52" s="495"/>
      <c r="H52" s="461"/>
      <c r="O52" s="524"/>
      <c r="P52" s="462"/>
    </row>
    <row r="53" spans="1:16" ht="9.9499999999999993" customHeight="1">
      <c r="A53" s="487"/>
      <c r="B53" s="506"/>
      <c r="C53" s="489" t="s">
        <v>204</v>
      </c>
      <c r="H53" s="461"/>
      <c r="O53" s="524"/>
      <c r="P53" s="488"/>
    </row>
    <row r="54" spans="1:16" ht="9.9499999999999993" customHeight="1">
      <c r="A54" s="487"/>
      <c r="B54" s="506"/>
      <c r="C54" s="489"/>
      <c r="H54" s="461"/>
      <c r="O54" s="524"/>
      <c r="P54" s="488"/>
    </row>
    <row r="55" spans="1:16" ht="9.9499999999999993" customHeight="1">
      <c r="A55" s="487"/>
      <c r="B55" s="527"/>
      <c r="C55" s="521"/>
      <c r="D55" s="208"/>
      <c r="E55" s="208"/>
      <c r="F55" s="1156"/>
      <c r="G55" s="1156"/>
      <c r="H55" s="461"/>
      <c r="O55" s="524"/>
      <c r="P55" s="488"/>
    </row>
    <row r="56" spans="1:16" ht="9.9499999999999993" customHeight="1">
      <c r="A56" s="487"/>
      <c r="B56" s="523"/>
      <c r="C56" s="518"/>
      <c r="D56" s="518"/>
      <c r="E56" s="518"/>
      <c r="F56" s="518"/>
      <c r="G56" s="520"/>
      <c r="H56" s="520"/>
      <c r="I56" s="525"/>
      <c r="J56" s="525"/>
      <c r="K56" s="525"/>
      <c r="L56" s="525"/>
      <c r="M56" s="525"/>
      <c r="N56" s="525"/>
      <c r="O56" s="526"/>
      <c r="P56" s="488"/>
    </row>
    <row r="57" spans="1:16" ht="9.9499999999999993" customHeight="1">
      <c r="A57" s="487"/>
      <c r="B57" s="1150"/>
      <c r="C57" s="1157"/>
      <c r="D57" s="1157"/>
      <c r="E57" s="1157"/>
      <c r="F57" s="1157"/>
      <c r="G57" s="1157"/>
      <c r="H57" s="1157"/>
      <c r="I57" s="1157"/>
      <c r="J57" s="1157"/>
      <c r="K57" s="1157"/>
      <c r="L57" s="1157"/>
      <c r="M57" s="1157"/>
      <c r="N57" s="1157"/>
      <c r="O57" s="1158"/>
      <c r="P57" s="488"/>
    </row>
    <row r="58" spans="1:16" ht="9.9499999999999993" customHeight="1">
      <c r="A58" s="487"/>
      <c r="B58" s="1159"/>
      <c r="C58" s="1160"/>
      <c r="D58" s="1160"/>
      <c r="E58" s="1160"/>
      <c r="F58" s="1160"/>
      <c r="G58" s="1160"/>
      <c r="H58" s="1160"/>
      <c r="I58" s="1160"/>
      <c r="J58" s="1160"/>
      <c r="K58" s="1160"/>
      <c r="L58" s="1160"/>
      <c r="M58" s="1160"/>
      <c r="N58" s="1160"/>
      <c r="O58" s="1161"/>
      <c r="P58" s="488"/>
    </row>
    <row r="59" spans="1:16" ht="9.9499999999999993" customHeight="1">
      <c r="A59" s="497"/>
      <c r="B59" s="504"/>
      <c r="O59" s="486"/>
      <c r="P59" s="488"/>
    </row>
    <row r="60" spans="1:16" ht="9.9499999999999993" customHeight="1">
      <c r="A60" s="497"/>
      <c r="B60" s="504"/>
      <c r="O60" s="486"/>
      <c r="P60" s="488"/>
    </row>
    <row r="61" spans="1:16" ht="9.9499999999999993" customHeight="1">
      <c r="A61" s="497"/>
      <c r="B61" s="495"/>
      <c r="C61" s="1162"/>
      <c r="D61" s="1162"/>
      <c r="E61" s="1162"/>
      <c r="F61" s="1162"/>
      <c r="G61" s="1162"/>
      <c r="H61" s="1162"/>
      <c r="I61" s="1162"/>
      <c r="J61" s="1162"/>
      <c r="K61" s="1162"/>
      <c r="L61" s="1162"/>
      <c r="M61" s="1162"/>
      <c r="N61" s="1162"/>
      <c r="O61" s="505"/>
      <c r="P61" s="496"/>
    </row>
    <row r="62" spans="1:16" ht="9.9499999999999993" customHeight="1">
      <c r="A62" s="497"/>
      <c r="B62" s="506"/>
      <c r="C62" s="489"/>
      <c r="O62" s="505"/>
      <c r="P62" s="496"/>
    </row>
    <row r="63" spans="1:16" ht="9.9499999999999993" customHeight="1">
      <c r="A63" s="497"/>
      <c r="B63" s="506"/>
      <c r="C63" s="489"/>
      <c r="O63" s="505"/>
      <c r="P63" s="496"/>
    </row>
    <row r="64" spans="1:16" ht="9.9499999999999993" customHeight="1">
      <c r="A64" s="497"/>
      <c r="B64" s="506"/>
      <c r="C64" s="507"/>
      <c r="D64" s="496"/>
      <c r="E64" s="496"/>
      <c r="F64" s="496"/>
      <c r="G64" s="430"/>
      <c r="H64" s="508"/>
      <c r="I64" s="508"/>
      <c r="J64" s="496"/>
      <c r="K64" s="496"/>
      <c r="L64" s="496"/>
      <c r="M64" s="496"/>
      <c r="N64" s="496"/>
      <c r="O64" s="505"/>
      <c r="P64" s="488"/>
    </row>
    <row r="65" spans="1:16" ht="9.9499999999999993" customHeight="1">
      <c r="A65" s="497"/>
      <c r="B65" s="506"/>
      <c r="C65" s="496"/>
      <c r="D65" s="496"/>
      <c r="E65" s="496"/>
      <c r="F65" s="496"/>
      <c r="G65" s="508"/>
      <c r="H65" s="508"/>
      <c r="I65" s="508"/>
      <c r="J65" s="496"/>
      <c r="K65" s="496"/>
      <c r="L65" s="496"/>
      <c r="M65" s="496"/>
      <c r="N65" s="496"/>
      <c r="O65" s="505"/>
      <c r="P65" s="488"/>
    </row>
    <row r="66" spans="1:16" ht="9.9499999999999993" customHeight="1">
      <c r="A66" s="497"/>
      <c r="B66" s="504"/>
      <c r="O66" s="486"/>
      <c r="P66" s="488"/>
    </row>
    <row r="67" spans="1:16" ht="9.9499999999999993" customHeight="1">
      <c r="A67" s="497"/>
      <c r="B67" s="504"/>
      <c r="O67" s="486"/>
      <c r="P67" s="488"/>
    </row>
    <row r="68" spans="1:16" ht="12" customHeight="1">
      <c r="A68" s="497"/>
      <c r="B68" s="504"/>
      <c r="O68" s="486"/>
      <c r="P68" s="488"/>
    </row>
    <row r="69" spans="1:16" ht="12" customHeight="1">
      <c r="A69" s="498"/>
      <c r="B69" s="504"/>
      <c r="O69" s="486"/>
      <c r="P69" s="490"/>
    </row>
    <row r="70" spans="1:16" ht="9.9499999999999993" customHeight="1">
      <c r="A70" s="491"/>
      <c r="B70" s="504"/>
      <c r="O70" s="486"/>
      <c r="P70" s="491"/>
    </row>
    <row r="71" spans="1:16" ht="89.25" customHeight="1">
      <c r="A71" s="491"/>
      <c r="B71" s="504"/>
      <c r="O71" s="486"/>
      <c r="P71" s="491"/>
    </row>
    <row r="72" spans="1:16" ht="6.6" customHeight="1">
      <c r="B72" s="1163" t="s">
        <v>205</v>
      </c>
      <c r="C72" s="1164"/>
      <c r="D72" s="1164"/>
      <c r="E72" s="1164"/>
      <c r="F72" s="1164"/>
      <c r="G72" s="1164"/>
      <c r="H72" s="1164"/>
      <c r="I72" s="1164"/>
      <c r="J72" s="1164"/>
      <c r="K72" s="1164"/>
      <c r="L72" s="1164"/>
      <c r="M72" s="1164"/>
      <c r="N72" s="1164"/>
      <c r="O72" s="1165"/>
    </row>
    <row r="73" spans="1:16">
      <c r="B73" s="1166"/>
      <c r="C73" s="1167"/>
      <c r="D73" s="1167"/>
      <c r="E73" s="1167"/>
      <c r="F73" s="1167"/>
      <c r="G73" s="1167"/>
      <c r="H73" s="1167"/>
      <c r="I73" s="1167"/>
      <c r="J73" s="1167"/>
      <c r="K73" s="1167"/>
      <c r="L73" s="1167"/>
      <c r="M73" s="1167"/>
      <c r="N73" s="1167"/>
      <c r="O73" s="1168"/>
    </row>
    <row r="74" spans="1:16">
      <c r="B74" s="1173" t="s">
        <v>206</v>
      </c>
      <c r="C74" s="1174"/>
      <c r="D74" s="1174"/>
      <c r="E74" s="1174"/>
      <c r="F74" s="1174"/>
      <c r="G74" s="1174"/>
      <c r="H74" s="1174"/>
      <c r="I74" s="1174"/>
      <c r="J74" s="1174"/>
      <c r="K74" s="1174"/>
      <c r="L74" s="1174"/>
      <c r="M74" s="1174"/>
      <c r="N74" s="1174"/>
      <c r="O74" s="1175"/>
    </row>
    <row r="75" spans="1:16" ht="9.9499999999999993" customHeight="1">
      <c r="B75" s="1176" t="s">
        <v>207</v>
      </c>
      <c r="C75" s="1156"/>
      <c r="D75" s="1156"/>
      <c r="E75" s="1156"/>
      <c r="F75" s="1156"/>
      <c r="G75" s="1156"/>
      <c r="H75" s="1156"/>
      <c r="I75" s="1156"/>
      <c r="J75" s="1156"/>
      <c r="K75" s="1156"/>
      <c r="L75" s="1156"/>
      <c r="M75" s="1156"/>
      <c r="N75" s="1156"/>
      <c r="O75" s="1177"/>
    </row>
    <row r="76" spans="1:16" ht="13.5" customHeight="1">
      <c r="B76" s="1141" t="s">
        <v>208</v>
      </c>
      <c r="C76" s="1142"/>
      <c r="D76" s="1142"/>
      <c r="E76" s="1142"/>
      <c r="F76" s="1142"/>
      <c r="G76" s="1142"/>
      <c r="H76" s="1142"/>
      <c r="I76" s="1142"/>
      <c r="J76" s="1142"/>
      <c r="K76" s="1142"/>
      <c r="L76" s="1142"/>
      <c r="M76" s="1142"/>
      <c r="N76" s="1142"/>
      <c r="O76" s="1143"/>
    </row>
    <row r="77" spans="1:16">
      <c r="B77" s="1144"/>
      <c r="C77" s="1145"/>
      <c r="D77" s="1145"/>
      <c r="E77" s="1145"/>
      <c r="F77" s="1145"/>
      <c r="G77" s="1145"/>
      <c r="H77" s="1145"/>
      <c r="I77" s="1145"/>
      <c r="J77" s="1145"/>
      <c r="K77" s="1145"/>
      <c r="L77" s="1145"/>
      <c r="M77" s="1145"/>
      <c r="N77" s="1145"/>
      <c r="O77" s="1146"/>
    </row>
  </sheetData>
  <mergeCells count="28">
    <mergeCell ref="B74:O74"/>
    <mergeCell ref="B75:O75"/>
    <mergeCell ref="B76:O77"/>
    <mergeCell ref="C28:G28"/>
    <mergeCell ref="E46:L46"/>
    <mergeCell ref="B48:O49"/>
    <mergeCell ref="F55:G55"/>
    <mergeCell ref="B57:O58"/>
    <mergeCell ref="C61:N61"/>
    <mergeCell ref="B72:O73"/>
    <mergeCell ref="I28:O28"/>
    <mergeCell ref="I29:O29"/>
    <mergeCell ref="J30:N30"/>
    <mergeCell ref="E38:L39"/>
    <mergeCell ref="E40:L40"/>
    <mergeCell ref="B25:G26"/>
    <mergeCell ref="I25:O26"/>
    <mergeCell ref="A2:N3"/>
    <mergeCell ref="C6:F6"/>
    <mergeCell ref="C7:F7"/>
    <mergeCell ref="C8:F8"/>
    <mergeCell ref="F9:G9"/>
    <mergeCell ref="H9:K9"/>
    <mergeCell ref="C10:F10"/>
    <mergeCell ref="B12:O12"/>
    <mergeCell ref="B14:G15"/>
    <mergeCell ref="I14:O15"/>
    <mergeCell ref="J16:N23"/>
  </mergeCells>
  <hyperlinks>
    <hyperlink ref="D19" r:id="rId1" xr:uid="{81C4FA48-4B84-46FF-BBCF-0CFBAC663333}"/>
    <hyperlink ref="J16:L23" r:id="rId2" display="AMC selection can be made vy clicking here.  theLender accepts transferred appraisals." xr:uid="{76B9D39C-BBF0-4A54-94AE-99AC3D5CB1C3}"/>
    <hyperlink ref="J16:N23" r:id="rId3" display="AMC selection can be made by clicking here.  theLender accepts transferred appraisals." xr:uid="{5E148748-1B6D-47F9-82B2-00A0C41CC488}"/>
  </hyperlinks>
  <pageMargins left="0.25" right="0.25" top="0.75" bottom="0.75" header="0.3" footer="0.3"/>
  <pageSetup paperSize="5" orientation="portrait" r:id="rId4"/>
  <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78345-D8A4-457B-89D1-6D6513DAF9DF}">
  <sheetPr codeName="Sheet17">
    <pageSetUpPr fitToPage="1"/>
  </sheetPr>
  <dimension ref="A1:R38"/>
  <sheetViews>
    <sheetView topLeftCell="A4" workbookViewId="0">
      <selection activeCell="U19" sqref="U19"/>
    </sheetView>
  </sheetViews>
  <sheetFormatPr defaultColWidth="8.7109375" defaultRowHeight="12.75"/>
  <cols>
    <col min="1" max="1" width="14.5703125" style="878" customWidth="1"/>
    <col min="2" max="3" width="13.28515625" style="878" customWidth="1"/>
    <col min="4" max="4" width="13.42578125" style="878" customWidth="1"/>
    <col min="5" max="5" width="1.85546875" style="878" customWidth="1"/>
    <col min="6" max="6" width="15" style="878" customWidth="1"/>
    <col min="7" max="7" width="25.85546875" style="878" customWidth="1"/>
    <col min="8" max="8" width="9.42578125" style="878" customWidth="1"/>
    <col min="9" max="14" width="9.7109375" style="878" customWidth="1"/>
    <col min="15" max="15" width="1.7109375" style="878" customWidth="1"/>
    <col min="16" max="18" width="19.140625" style="878" customWidth="1"/>
    <col min="19" max="16384" width="8.7109375" style="878"/>
  </cols>
  <sheetData>
    <row r="1" spans="1:18" customFormat="1" ht="15.75" thickBo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8" customFormat="1" ht="26.25">
      <c r="A2" s="80"/>
      <c r="B2" s="81"/>
      <c r="C2" s="1207" t="s">
        <v>479</v>
      </c>
      <c r="D2" s="1207"/>
      <c r="E2" s="1207"/>
      <c r="F2" s="1207"/>
      <c r="G2" s="1207"/>
      <c r="H2" s="1207"/>
      <c r="I2" s="1207"/>
      <c r="J2" s="1207"/>
      <c r="K2" s="1207"/>
      <c r="L2" s="1207"/>
      <c r="M2" s="1207"/>
      <c r="N2" s="1207"/>
    </row>
    <row r="3" spans="1:18" customFormat="1" ht="31.5" thickBot="1">
      <c r="A3" s="82"/>
      <c r="B3" s="83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8" customFormat="1" ht="31.5" thickBot="1">
      <c r="A4" s="87"/>
      <c r="B4" s="87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8" customFormat="1" ht="15.75" thickBo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P5" s="572"/>
      <c r="Q5" s="762" t="s">
        <v>487</v>
      </c>
      <c r="R5" s="574"/>
    </row>
    <row r="6" spans="1:18" ht="19.5" thickBot="1">
      <c r="A6" s="923"/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923"/>
      <c r="N6" s="923"/>
      <c r="O6" s="923"/>
      <c r="P6" s="566"/>
      <c r="Q6" s="566"/>
      <c r="R6" s="566"/>
    </row>
    <row r="7" spans="1:18" ht="15" thickBot="1">
      <c r="A7" s="1317" t="s">
        <v>483</v>
      </c>
      <c r="B7" s="1318"/>
      <c r="C7" s="1318"/>
      <c r="D7" s="1319"/>
      <c r="E7" s="880"/>
      <c r="F7" s="1317" t="s">
        <v>490</v>
      </c>
      <c r="G7" s="1318"/>
      <c r="H7" s="1318"/>
      <c r="I7" s="1318"/>
      <c r="J7" s="1318"/>
      <c r="K7" s="1318"/>
      <c r="L7" s="1318"/>
      <c r="M7" s="1318"/>
      <c r="N7" s="1319"/>
      <c r="P7" s="591" t="s">
        <v>227</v>
      </c>
      <c r="Q7" s="592" t="s">
        <v>228</v>
      </c>
      <c r="R7" s="592" t="s">
        <v>229</v>
      </c>
    </row>
    <row r="8" spans="1:18" ht="15" thickBot="1">
      <c r="A8" s="934" t="s">
        <v>2</v>
      </c>
      <c r="B8" s="934" t="s">
        <v>249</v>
      </c>
      <c r="C8" s="934" t="s">
        <v>12</v>
      </c>
      <c r="D8" s="934" t="s">
        <v>453</v>
      </c>
      <c r="E8" s="881"/>
      <c r="F8" s="1315"/>
      <c r="G8" s="931"/>
      <c r="H8" s="951" t="s">
        <v>14</v>
      </c>
      <c r="I8" s="932" t="s">
        <v>15</v>
      </c>
      <c r="J8" s="932" t="s">
        <v>16</v>
      </c>
      <c r="K8" s="932" t="s">
        <v>17</v>
      </c>
      <c r="L8" s="932" t="s">
        <v>18</v>
      </c>
      <c r="M8" s="932" t="s">
        <v>19</v>
      </c>
      <c r="N8" s="933" t="s">
        <v>20</v>
      </c>
      <c r="P8" s="566"/>
      <c r="Q8" s="566"/>
      <c r="R8" s="566"/>
    </row>
    <row r="9" spans="1:18" ht="15" customHeight="1">
      <c r="A9" s="882">
        <v>8.375</v>
      </c>
      <c r="B9" s="882">
        <v>98.75</v>
      </c>
      <c r="C9" s="882">
        <v>98.75</v>
      </c>
      <c r="D9" s="882">
        <v>98.75</v>
      </c>
      <c r="E9" s="883"/>
      <c r="F9" s="1320"/>
      <c r="G9" s="884" t="s">
        <v>129</v>
      </c>
      <c r="H9" s="939">
        <v>0.25</v>
      </c>
      <c r="I9" s="940">
        <v>0.25</v>
      </c>
      <c r="J9" s="940">
        <v>0.25</v>
      </c>
      <c r="K9" s="940">
        <v>0.125</v>
      </c>
      <c r="L9" s="940">
        <v>0</v>
      </c>
      <c r="M9" s="940">
        <v>-0.5</v>
      </c>
      <c r="N9" s="941">
        <v>-2.5</v>
      </c>
      <c r="P9" s="575" t="s">
        <v>230</v>
      </c>
      <c r="Q9" s="579" t="s">
        <v>222</v>
      </c>
      <c r="R9" s="584"/>
    </row>
    <row r="10" spans="1:18" ht="15" customHeight="1">
      <c r="A10" s="882">
        <v>8.5</v>
      </c>
      <c r="B10" s="882">
        <v>99</v>
      </c>
      <c r="C10" s="882">
        <v>99</v>
      </c>
      <c r="D10" s="882">
        <v>99</v>
      </c>
      <c r="E10" s="883"/>
      <c r="F10" s="1320"/>
      <c r="G10" s="887" t="s">
        <v>345</v>
      </c>
      <c r="H10" s="942">
        <v>0.125</v>
      </c>
      <c r="I10" s="940">
        <v>0.125</v>
      </c>
      <c r="J10" s="940">
        <v>0.125</v>
      </c>
      <c r="K10" s="940">
        <v>0</v>
      </c>
      <c r="L10" s="940">
        <v>-0.25</v>
      </c>
      <c r="M10" s="940">
        <v>-0.625</v>
      </c>
      <c r="N10" s="943">
        <v>-3</v>
      </c>
      <c r="P10" s="576" t="s">
        <v>231</v>
      </c>
      <c r="Q10" s="580">
        <v>9.25</v>
      </c>
      <c r="R10" s="585">
        <f>IF(Q9="7/6 Arm",VLOOKUP(Q10,$A$8:$D$34,3,FALSE),IF(Q9="5/6 Arm",VLOOKUP(Q10,$A$8:$D$34,2,FALSE),VLOOKUP(Q10,$A$8:$D$34,4,FALSE)))</f>
        <v>100.5</v>
      </c>
    </row>
    <row r="11" spans="1:18" ht="15">
      <c r="A11" s="882">
        <v>8.625</v>
      </c>
      <c r="B11" s="882">
        <v>99.25</v>
      </c>
      <c r="C11" s="882">
        <v>99.25</v>
      </c>
      <c r="D11" s="882">
        <v>99.25</v>
      </c>
      <c r="E11" s="883"/>
      <c r="F11" s="1320"/>
      <c r="G11" s="887" t="s">
        <v>344</v>
      </c>
      <c r="H11" s="942">
        <v>0</v>
      </c>
      <c r="I11" s="940">
        <v>0</v>
      </c>
      <c r="J11" s="940">
        <v>-0.125</v>
      </c>
      <c r="K11" s="940">
        <v>-0.25</v>
      </c>
      <c r="L11" s="940">
        <v>-0.625</v>
      </c>
      <c r="M11" s="940">
        <v>-1</v>
      </c>
      <c r="N11" s="943" t="s">
        <v>13</v>
      </c>
      <c r="P11" s="576" t="s">
        <v>412</v>
      </c>
      <c r="Q11" s="580" t="s">
        <v>14</v>
      </c>
      <c r="R11" s="585"/>
    </row>
    <row r="12" spans="1:18" ht="15">
      <c r="A12" s="882">
        <v>8.75</v>
      </c>
      <c r="B12" s="882">
        <v>99.5</v>
      </c>
      <c r="C12" s="882">
        <v>99.5</v>
      </c>
      <c r="D12" s="882">
        <v>99.5</v>
      </c>
      <c r="E12" s="883"/>
      <c r="F12" s="1320"/>
      <c r="G12" s="890" t="s">
        <v>459</v>
      </c>
      <c r="H12" s="942">
        <v>-0.125</v>
      </c>
      <c r="I12" s="940">
        <v>-0.25</v>
      </c>
      <c r="J12" s="940">
        <v>-0.375</v>
      </c>
      <c r="K12" s="940">
        <v>-0.5</v>
      </c>
      <c r="L12" s="940">
        <v>-0.75</v>
      </c>
      <c r="M12" s="940" t="s">
        <v>13</v>
      </c>
      <c r="N12" s="943" t="s">
        <v>13</v>
      </c>
      <c r="P12" s="576" t="s">
        <v>232</v>
      </c>
      <c r="Q12" s="580" t="s">
        <v>344</v>
      </c>
      <c r="R12" s="585">
        <f>IFERROR(INDEX($H$9:$N$13,MATCH(Q12,$G$9:$G$13,0),MATCH($Q$11,$H$8:$N$8,0),1),0)</f>
        <v>0</v>
      </c>
    </row>
    <row r="13" spans="1:18" ht="15.75" thickBot="1">
      <c r="A13" s="882">
        <v>8.875</v>
      </c>
      <c r="B13" s="882">
        <v>99.75</v>
      </c>
      <c r="C13" s="882">
        <v>99.75</v>
      </c>
      <c r="D13" s="882">
        <v>99.75</v>
      </c>
      <c r="E13" s="883"/>
      <c r="F13" s="1316"/>
      <c r="G13" s="894" t="s">
        <v>342</v>
      </c>
      <c r="H13" s="944">
        <v>-0.5</v>
      </c>
      <c r="I13" s="945">
        <v>-0.875</v>
      </c>
      <c r="J13" s="945">
        <v>-1.125</v>
      </c>
      <c r="K13" s="945">
        <v>-1.5</v>
      </c>
      <c r="L13" s="945" t="s">
        <v>13</v>
      </c>
      <c r="M13" s="945" t="s">
        <v>13</v>
      </c>
      <c r="N13" s="946" t="s">
        <v>13</v>
      </c>
      <c r="P13" s="576" t="s">
        <v>494</v>
      </c>
      <c r="Q13" s="580" t="s">
        <v>221</v>
      </c>
      <c r="R13" s="585">
        <f t="shared" ref="R13:R19" si="0">IFERROR(INDEX($H$17:$N$26,MATCH(Q13,$G$17:$G$26,0),MATCH($Q$11,$H$16:$N$16,0),1),0)</f>
        <v>0</v>
      </c>
    </row>
    <row r="14" spans="1:18" ht="15.75" thickBot="1">
      <c r="A14" s="882">
        <v>9</v>
      </c>
      <c r="B14" s="882">
        <v>100</v>
      </c>
      <c r="C14" s="882">
        <v>100</v>
      </c>
      <c r="D14" s="882">
        <v>100</v>
      </c>
      <c r="E14" s="883"/>
      <c r="F14" s="897"/>
      <c r="G14" s="898"/>
      <c r="H14" s="899"/>
      <c r="I14" s="899"/>
      <c r="J14" s="899"/>
      <c r="K14" s="899"/>
      <c r="L14" s="899"/>
      <c r="M14" s="899"/>
      <c r="N14" s="899"/>
      <c r="P14" s="576" t="s">
        <v>68</v>
      </c>
      <c r="Q14" s="580" t="s">
        <v>221</v>
      </c>
      <c r="R14" s="585">
        <f t="shared" si="0"/>
        <v>0</v>
      </c>
    </row>
    <row r="15" spans="1:18" ht="15.75" thickBot="1">
      <c r="A15" s="882">
        <v>9.125</v>
      </c>
      <c r="B15" s="882">
        <v>100.25</v>
      </c>
      <c r="C15" s="882">
        <v>100.25</v>
      </c>
      <c r="D15" s="882">
        <v>100.25</v>
      </c>
      <c r="E15" s="883"/>
      <c r="F15" s="1317" t="s">
        <v>464</v>
      </c>
      <c r="G15" s="1318"/>
      <c r="H15" s="1318"/>
      <c r="I15" s="1318"/>
      <c r="J15" s="1318"/>
      <c r="K15" s="1318"/>
      <c r="L15" s="1318"/>
      <c r="M15" s="1318"/>
      <c r="N15" s="1319"/>
      <c r="P15" s="576" t="s">
        <v>484</v>
      </c>
      <c r="Q15" s="580" t="s">
        <v>221</v>
      </c>
      <c r="R15" s="585">
        <f t="shared" si="0"/>
        <v>0</v>
      </c>
    </row>
    <row r="16" spans="1:18" ht="15.75" thickBot="1">
      <c r="A16" s="882">
        <v>9.25</v>
      </c>
      <c r="B16" s="882">
        <v>100.5</v>
      </c>
      <c r="C16" s="882">
        <v>100.5</v>
      </c>
      <c r="D16" s="882">
        <v>100.5</v>
      </c>
      <c r="E16" s="883"/>
      <c r="F16" s="902"/>
      <c r="G16" s="953" t="s">
        <v>351</v>
      </c>
      <c r="H16" s="951" t="s">
        <v>14</v>
      </c>
      <c r="I16" s="932" t="s">
        <v>15</v>
      </c>
      <c r="J16" s="932" t="s">
        <v>16</v>
      </c>
      <c r="K16" s="932" t="s">
        <v>17</v>
      </c>
      <c r="L16" s="932" t="s">
        <v>18</v>
      </c>
      <c r="M16" s="932" t="s">
        <v>19</v>
      </c>
      <c r="N16" s="933" t="s">
        <v>20</v>
      </c>
      <c r="P16" s="576" t="s">
        <v>48</v>
      </c>
      <c r="Q16" s="580" t="s">
        <v>221</v>
      </c>
      <c r="R16" s="585">
        <f t="shared" si="0"/>
        <v>0</v>
      </c>
    </row>
    <row r="17" spans="1:18" ht="15" customHeight="1">
      <c r="A17" s="882">
        <v>9.375</v>
      </c>
      <c r="B17" s="882">
        <v>100.75</v>
      </c>
      <c r="C17" s="882">
        <v>100.75</v>
      </c>
      <c r="D17" s="882">
        <v>100.75</v>
      </c>
      <c r="E17" s="903"/>
      <c r="F17" s="904"/>
      <c r="G17" s="935" t="s">
        <v>465</v>
      </c>
      <c r="H17" s="939">
        <v>0</v>
      </c>
      <c r="I17" s="940">
        <v>0</v>
      </c>
      <c r="J17" s="940">
        <v>0</v>
      </c>
      <c r="K17" s="940">
        <v>0</v>
      </c>
      <c r="L17" s="940">
        <v>0</v>
      </c>
      <c r="M17" s="940">
        <v>0</v>
      </c>
      <c r="N17" s="941">
        <v>0</v>
      </c>
      <c r="P17" s="576" t="s">
        <v>407</v>
      </c>
      <c r="Q17" s="580" t="s">
        <v>221</v>
      </c>
      <c r="R17" s="585">
        <f t="shared" si="0"/>
        <v>0</v>
      </c>
    </row>
    <row r="18" spans="1:18" ht="15" customHeight="1">
      <c r="A18" s="882">
        <v>9.5</v>
      </c>
      <c r="B18" s="882">
        <v>101</v>
      </c>
      <c r="C18" s="882">
        <v>101</v>
      </c>
      <c r="D18" s="882">
        <v>101</v>
      </c>
      <c r="E18" s="883"/>
      <c r="F18" s="904"/>
      <c r="G18" s="952" t="s">
        <v>493</v>
      </c>
      <c r="H18" s="939">
        <v>-0.25</v>
      </c>
      <c r="I18" s="940">
        <v>-0.25</v>
      </c>
      <c r="J18" s="940">
        <v>-0.25</v>
      </c>
      <c r="K18" s="940">
        <v>-0.25</v>
      </c>
      <c r="L18" s="940">
        <v>-0.25</v>
      </c>
      <c r="M18" s="940">
        <v>-0.25</v>
      </c>
      <c r="N18" s="941">
        <v>-0.5</v>
      </c>
      <c r="P18" s="576" t="s">
        <v>485</v>
      </c>
      <c r="Q18" s="580" t="s">
        <v>221</v>
      </c>
      <c r="R18" s="585">
        <f t="shared" si="0"/>
        <v>0</v>
      </c>
    </row>
    <row r="19" spans="1:18" ht="15" customHeight="1">
      <c r="A19" s="882">
        <v>9.625</v>
      </c>
      <c r="B19" s="882">
        <v>101.25</v>
      </c>
      <c r="C19" s="882">
        <v>101.25</v>
      </c>
      <c r="D19" s="882">
        <v>101.25</v>
      </c>
      <c r="E19" s="883"/>
      <c r="F19" s="904"/>
      <c r="G19" s="952" t="s">
        <v>101</v>
      </c>
      <c r="H19" s="939">
        <v>-0.25</v>
      </c>
      <c r="I19" s="940">
        <v>-0.25</v>
      </c>
      <c r="J19" s="940">
        <v>-0.375</v>
      </c>
      <c r="K19" s="940">
        <v>-0.5</v>
      </c>
      <c r="L19" s="940">
        <v>-0.625</v>
      </c>
      <c r="M19" s="940">
        <v>-0.75</v>
      </c>
      <c r="N19" s="941">
        <v>-1</v>
      </c>
      <c r="P19" s="576" t="s">
        <v>486</v>
      </c>
      <c r="Q19" s="580" t="s">
        <v>221</v>
      </c>
      <c r="R19" s="585">
        <f t="shared" si="0"/>
        <v>0</v>
      </c>
    </row>
    <row r="20" spans="1:18" ht="15" customHeight="1">
      <c r="A20" s="882">
        <v>9.75</v>
      </c>
      <c r="B20" s="882">
        <v>101.5</v>
      </c>
      <c r="C20" s="882">
        <v>101.5</v>
      </c>
      <c r="D20" s="882">
        <v>101.5</v>
      </c>
      <c r="E20" s="883"/>
      <c r="F20" s="904"/>
      <c r="G20" s="905" t="s">
        <v>68</v>
      </c>
      <c r="H20" s="942">
        <v>-0.25</v>
      </c>
      <c r="I20" s="940">
        <v>-0.25</v>
      </c>
      <c r="J20" s="940">
        <v>-0.25</v>
      </c>
      <c r="K20" s="940">
        <v>-0.25</v>
      </c>
      <c r="L20" s="940">
        <v>-0.25</v>
      </c>
      <c r="M20" s="940">
        <v>-0.5</v>
      </c>
      <c r="N20" s="940">
        <v>-0.5</v>
      </c>
      <c r="P20" s="576" t="s">
        <v>237</v>
      </c>
      <c r="Q20" s="580">
        <v>30</v>
      </c>
      <c r="R20" s="585">
        <f>IF(Q20=15,0,IF(Q20=30,H33))</f>
        <v>-0.25</v>
      </c>
    </row>
    <row r="21" spans="1:18" ht="15" customHeight="1" thickBot="1">
      <c r="A21" s="882">
        <v>9.875</v>
      </c>
      <c r="B21" s="882">
        <v>101.75</v>
      </c>
      <c r="C21" s="882">
        <v>101.75</v>
      </c>
      <c r="D21" s="882">
        <v>101.75</v>
      </c>
      <c r="E21" s="883"/>
      <c r="F21" s="904"/>
      <c r="G21" s="906" t="s">
        <v>466</v>
      </c>
      <c r="H21" s="942">
        <v>-0.25</v>
      </c>
      <c r="I21" s="940">
        <v>-0.25</v>
      </c>
      <c r="J21" s="940">
        <v>-0.25</v>
      </c>
      <c r="K21" s="940">
        <v>-0.25</v>
      </c>
      <c r="L21" s="940">
        <v>-0.5</v>
      </c>
      <c r="M21" s="940">
        <v>-0.5</v>
      </c>
      <c r="N21" s="947" t="s">
        <v>13</v>
      </c>
      <c r="P21" s="577" t="s">
        <v>238</v>
      </c>
      <c r="Q21" s="581"/>
      <c r="R21" s="586">
        <f>R12+R13+R14+R15+R16+R17+R18+R19+R20</f>
        <v>-0.25</v>
      </c>
    </row>
    <row r="22" spans="1:18" ht="15" customHeight="1" thickBot="1">
      <c r="A22" s="882">
        <v>10</v>
      </c>
      <c r="B22" s="882">
        <v>102</v>
      </c>
      <c r="C22" s="882">
        <v>102</v>
      </c>
      <c r="D22" s="882">
        <v>102</v>
      </c>
      <c r="E22" s="883"/>
      <c r="F22" s="904"/>
      <c r="G22" s="905" t="s">
        <v>407</v>
      </c>
      <c r="H22" s="942">
        <v>-0.25</v>
      </c>
      <c r="I22" s="940">
        <v>-0.25</v>
      </c>
      <c r="J22" s="940">
        <v>-0.5</v>
      </c>
      <c r="K22" s="940">
        <v>-0.5</v>
      </c>
      <c r="L22" s="940">
        <v>-0.5</v>
      </c>
      <c r="M22" s="940">
        <v>-0.5</v>
      </c>
      <c r="N22" s="947">
        <v>-0.75</v>
      </c>
      <c r="P22" s="568"/>
      <c r="Q22" s="569"/>
      <c r="R22" s="578"/>
    </row>
    <row r="23" spans="1:18" ht="15" customHeight="1" thickBot="1">
      <c r="A23" s="882">
        <v>10.125</v>
      </c>
      <c r="B23" s="882">
        <v>102.25</v>
      </c>
      <c r="C23" s="882">
        <v>102.25</v>
      </c>
      <c r="D23" s="882">
        <v>102.25</v>
      </c>
      <c r="E23" s="883"/>
      <c r="F23" s="904"/>
      <c r="G23" s="905" t="s">
        <v>467</v>
      </c>
      <c r="H23" s="942">
        <v>-0.25</v>
      </c>
      <c r="I23" s="940">
        <v>-0.25</v>
      </c>
      <c r="J23" s="940">
        <v>-0.25</v>
      </c>
      <c r="K23" s="940">
        <v>-0.25</v>
      </c>
      <c r="L23" s="940">
        <v>-0.25</v>
      </c>
      <c r="M23" s="940">
        <v>-0.25</v>
      </c>
      <c r="N23" s="947" t="s">
        <v>13</v>
      </c>
      <c r="P23" s="570" t="s">
        <v>239</v>
      </c>
      <c r="Q23" s="571"/>
      <c r="R23" s="768">
        <f>MIN(R21+R10,D36)</f>
        <v>100.25</v>
      </c>
    </row>
    <row r="24" spans="1:18" ht="15" customHeight="1" thickBot="1">
      <c r="A24" s="882">
        <v>10.25</v>
      </c>
      <c r="B24" s="882">
        <v>102.5</v>
      </c>
      <c r="C24" s="882">
        <v>102.5</v>
      </c>
      <c r="D24" s="882">
        <v>102.5</v>
      </c>
      <c r="E24" s="883"/>
      <c r="F24" s="904"/>
      <c r="G24" s="907" t="s">
        <v>468</v>
      </c>
      <c r="H24" s="942">
        <v>-0.5</v>
      </c>
      <c r="I24" s="940">
        <v>-0.5</v>
      </c>
      <c r="J24" s="940">
        <v>-0.5</v>
      </c>
      <c r="K24" s="940">
        <v>-0.5</v>
      </c>
      <c r="L24" s="940">
        <v>-0.75</v>
      </c>
      <c r="M24" s="940">
        <v>-0.75</v>
      </c>
      <c r="N24" s="947">
        <v>-1.25</v>
      </c>
      <c r="P24" s="565"/>
      <c r="Q24" s="565"/>
      <c r="R24" s="565"/>
    </row>
    <row r="25" spans="1:18" ht="15.75" thickBot="1">
      <c r="A25" s="882">
        <v>10.375</v>
      </c>
      <c r="B25" s="882">
        <v>102.75</v>
      </c>
      <c r="C25" s="882">
        <v>102.75</v>
      </c>
      <c r="D25" s="882">
        <v>102.75</v>
      </c>
      <c r="E25" s="883"/>
      <c r="F25" s="904"/>
      <c r="G25" s="908" t="s">
        <v>469</v>
      </c>
      <c r="H25" s="942">
        <v>-0.25</v>
      </c>
      <c r="I25" s="940">
        <v>-0.25</v>
      </c>
      <c r="J25" s="940">
        <v>-0.25</v>
      </c>
      <c r="K25" s="940">
        <v>-0.25</v>
      </c>
      <c r="L25" s="940">
        <v>-0.5</v>
      </c>
      <c r="M25" s="940">
        <v>-0.75</v>
      </c>
      <c r="N25" s="947">
        <v>-1</v>
      </c>
      <c r="P25" s="1001" t="s">
        <v>488</v>
      </c>
      <c r="Q25" s="1002"/>
      <c r="R25" s="1003"/>
    </row>
    <row r="26" spans="1:18" ht="15.75" thickBot="1">
      <c r="A26" s="882">
        <v>10.5</v>
      </c>
      <c r="B26" s="882">
        <v>103</v>
      </c>
      <c r="C26" s="882">
        <v>103</v>
      </c>
      <c r="D26" s="882">
        <v>103</v>
      </c>
      <c r="E26" s="883"/>
      <c r="F26" s="909"/>
      <c r="G26" s="910" t="s">
        <v>470</v>
      </c>
      <c r="H26" s="944">
        <v>0</v>
      </c>
      <c r="I26" s="945">
        <v>0</v>
      </c>
      <c r="J26" s="945">
        <v>0</v>
      </c>
      <c r="K26" s="945">
        <v>-0.25</v>
      </c>
      <c r="L26" s="945">
        <v>-0.5</v>
      </c>
      <c r="M26" s="945">
        <v>-0.75</v>
      </c>
      <c r="N26" s="946" t="s">
        <v>13</v>
      </c>
    </row>
    <row r="27" spans="1:18" ht="15.75" thickBot="1">
      <c r="A27" s="882">
        <v>10.625</v>
      </c>
      <c r="B27" s="882">
        <v>103.25</v>
      </c>
      <c r="C27" s="882">
        <v>103.25</v>
      </c>
      <c r="D27" s="882">
        <v>103.25</v>
      </c>
      <c r="E27" s="883"/>
    </row>
    <row r="28" spans="1:18" ht="15.75" thickBot="1">
      <c r="A28" s="882">
        <v>10.75</v>
      </c>
      <c r="B28" s="882">
        <v>103.5</v>
      </c>
      <c r="C28" s="882">
        <v>103.5</v>
      </c>
      <c r="D28" s="882">
        <v>103.5</v>
      </c>
      <c r="E28" s="883"/>
      <c r="F28" s="927" t="s">
        <v>471</v>
      </c>
      <c r="G28" s="925"/>
      <c r="H28" s="925"/>
      <c r="I28" s="925"/>
      <c r="J28" s="925"/>
      <c r="K28" s="925"/>
      <c r="L28" s="925"/>
      <c r="M28" s="925"/>
      <c r="N28" s="592"/>
    </row>
    <row r="29" spans="1:18" ht="15.75" thickBot="1">
      <c r="A29" s="882">
        <v>10.875</v>
      </c>
      <c r="B29" s="882">
        <v>103.75</v>
      </c>
      <c r="C29" s="882">
        <v>103.75</v>
      </c>
      <c r="D29" s="882">
        <v>103.75</v>
      </c>
      <c r="E29" s="912"/>
      <c r="F29" s="911" t="s">
        <v>472</v>
      </c>
      <c r="G29" s="928" t="s">
        <v>473</v>
      </c>
      <c r="H29" s="929"/>
      <c r="I29" s="929"/>
      <c r="J29" s="929"/>
      <c r="K29" s="929"/>
      <c r="L29" s="929"/>
      <c r="M29" s="929"/>
      <c r="N29" s="930"/>
    </row>
    <row r="30" spans="1:18" ht="15.75" thickBot="1">
      <c r="A30" s="882">
        <v>11</v>
      </c>
      <c r="B30" s="882">
        <v>104</v>
      </c>
      <c r="C30" s="882">
        <v>104</v>
      </c>
      <c r="D30" s="882">
        <v>104</v>
      </c>
      <c r="E30" s="917"/>
      <c r="F30" s="913" t="s">
        <v>474</v>
      </c>
      <c r="G30" s="914" t="s">
        <v>475</v>
      </c>
      <c r="H30" s="915"/>
      <c r="I30" s="915"/>
      <c r="J30" s="915"/>
      <c r="K30" s="915"/>
      <c r="L30" s="915"/>
      <c r="M30" s="915"/>
      <c r="N30" s="916"/>
    </row>
    <row r="31" spans="1:18" ht="15.75" thickBot="1">
      <c r="A31" s="882">
        <v>11.125</v>
      </c>
      <c r="B31" s="882">
        <v>104.25</v>
      </c>
      <c r="C31" s="882">
        <v>104.25</v>
      </c>
      <c r="D31" s="882">
        <v>104.25</v>
      </c>
      <c r="E31" s="917"/>
      <c r="P31" s="1317" t="s">
        <v>452</v>
      </c>
      <c r="Q31" s="1318"/>
      <c r="R31" s="1319"/>
    </row>
    <row r="32" spans="1:18" ht="15" customHeight="1" thickBot="1">
      <c r="A32" s="882">
        <v>11.25</v>
      </c>
      <c r="B32" s="882">
        <v>104.5</v>
      </c>
      <c r="C32" s="882">
        <v>104.5</v>
      </c>
      <c r="D32" s="882">
        <v>104.5</v>
      </c>
      <c r="F32" s="924"/>
      <c r="G32" s="925" t="s">
        <v>476</v>
      </c>
      <c r="H32" s="926" t="s">
        <v>477</v>
      </c>
      <c r="P32" s="924"/>
      <c r="Q32" s="924"/>
      <c r="R32" s="927"/>
    </row>
    <row r="33" spans="1:18" ht="15" customHeight="1" thickBot="1">
      <c r="A33" s="882">
        <v>11.375</v>
      </c>
      <c r="B33" s="882">
        <v>104.75</v>
      </c>
      <c r="C33" s="882">
        <v>104.75</v>
      </c>
      <c r="D33" s="882">
        <v>104.75</v>
      </c>
      <c r="F33" s="948" t="s">
        <v>237</v>
      </c>
      <c r="G33" s="949">
        <v>30</v>
      </c>
      <c r="H33" s="950">
        <v>-0.25</v>
      </c>
      <c r="P33" s="1315" t="s">
        <v>454</v>
      </c>
      <c r="Q33" s="885" t="s">
        <v>455</v>
      </c>
      <c r="R33" s="886">
        <v>125000</v>
      </c>
    </row>
    <row r="34" spans="1:18" ht="15">
      <c r="A34" s="882">
        <v>11.5</v>
      </c>
      <c r="B34" s="882">
        <v>105</v>
      </c>
      <c r="C34" s="882">
        <v>105</v>
      </c>
      <c r="D34" s="882">
        <v>105</v>
      </c>
      <c r="P34" s="1320"/>
      <c r="Q34" s="878" t="s">
        <v>456</v>
      </c>
      <c r="R34" s="888">
        <v>1500000</v>
      </c>
    </row>
    <row r="35" spans="1:18" ht="15.75" customHeight="1" thickBot="1">
      <c r="A35" s="918"/>
      <c r="B35" s="903"/>
      <c r="C35" s="903"/>
      <c r="D35" s="903"/>
      <c r="F35" s="936"/>
      <c r="G35" s="937"/>
      <c r="H35" s="921"/>
      <c r="P35" s="1316"/>
      <c r="Q35" s="889" t="s">
        <v>457</v>
      </c>
      <c r="R35" s="888" t="s">
        <v>458</v>
      </c>
    </row>
    <row r="36" spans="1:18" ht="13.5" thickBot="1">
      <c r="A36" s="919" t="s">
        <v>478</v>
      </c>
      <c r="B36" s="920"/>
      <c r="C36" s="920"/>
      <c r="D36" s="938">
        <v>100.5</v>
      </c>
      <c r="H36" s="921"/>
      <c r="I36" s="921"/>
      <c r="P36" s="891" t="s">
        <v>48</v>
      </c>
      <c r="Q36" s="892" t="s">
        <v>460</v>
      </c>
      <c r="R36" s="893">
        <v>50</v>
      </c>
    </row>
    <row r="37" spans="1:18">
      <c r="A37" s="879"/>
      <c r="B37" s="879"/>
      <c r="C37" s="879"/>
      <c r="D37" s="922"/>
      <c r="P37" s="1315" t="s">
        <v>461</v>
      </c>
      <c r="Q37" s="895" t="s">
        <v>462</v>
      </c>
      <c r="R37" s="896">
        <v>48</v>
      </c>
    </row>
    <row r="38" spans="1:18" ht="15.75" customHeight="1" thickBot="1">
      <c r="P38" s="1316"/>
      <c r="Q38" s="900" t="s">
        <v>463</v>
      </c>
      <c r="R38" s="901">
        <v>0.75</v>
      </c>
    </row>
  </sheetData>
  <mergeCells count="8">
    <mergeCell ref="P37:P38"/>
    <mergeCell ref="P31:R31"/>
    <mergeCell ref="C2:N2"/>
    <mergeCell ref="F15:N15"/>
    <mergeCell ref="P33:P35"/>
    <mergeCell ref="A7:D7"/>
    <mergeCell ref="F7:N7"/>
    <mergeCell ref="F8:F13"/>
  </mergeCells>
  <conditionalFormatting sqref="N24:N25">
    <cfRule type="cellIs" dxfId="1" priority="1" operator="equal">
      <formula>"N/A"</formula>
    </cfRule>
  </conditionalFormatting>
  <dataValidations count="4">
    <dataValidation type="list" allowBlank="1" showInputMessage="1" showErrorMessage="1" sqref="Q9" xr:uid="{5904BE9F-BEB4-4EAB-BD36-2D927338B577}">
      <formula1>$B$8:$D$8</formula1>
    </dataValidation>
    <dataValidation type="list" allowBlank="1" showInputMessage="1" showErrorMessage="1" sqref="Q10" xr:uid="{C061D212-2C72-4D52-B804-2B496E225388}">
      <formula1>$A$9:$A$34</formula1>
    </dataValidation>
    <dataValidation type="list" allowBlank="1" showInputMessage="1" showErrorMessage="1" sqref="Q12" xr:uid="{97CC9EB7-16FA-4E1B-AAD7-DB921FECEDB8}">
      <formula1>$G$9:$G$13</formula1>
    </dataValidation>
    <dataValidation type="list" allowBlank="1" showInputMessage="1" showErrorMessage="1" sqref="Q11" xr:uid="{8DD7319C-79E3-4898-A2ED-23940CAC7D9D}">
      <formula1>$H$8:$N$8</formula1>
    </dataValidation>
  </dataValidations>
  <pageMargins left="0.7" right="0.7" top="0.75" bottom="0.75" header="0.3" footer="0.3"/>
  <pageSetup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4DE9378-091F-4FA3-81F0-11124F813AD2}">
          <x14:formula1>
            <xm:f>margins!$R$166:$R$167</xm:f>
          </x14:formula1>
          <xm:sqref>Q15</xm:sqref>
        </x14:dataValidation>
        <x14:dataValidation type="list" allowBlank="1" showInputMessage="1" showErrorMessage="1" xr:uid="{090A1AD2-06E8-4647-BC0E-798F31BE4817}">
          <x14:formula1>
            <xm:f>margins!$C$119:$C$121</xm:f>
          </x14:formula1>
          <xm:sqref>Q20</xm:sqref>
        </x14:dataValidation>
        <x14:dataValidation type="list" allowBlank="1" showInputMessage="1" showErrorMessage="1" xr:uid="{CCFC330D-7638-482A-A122-82353FEB0EDB}">
          <x14:formula1>
            <xm:f>margins!$R$178:$R$180</xm:f>
          </x14:formula1>
          <xm:sqref>Q19</xm:sqref>
        </x14:dataValidation>
        <x14:dataValidation type="list" allowBlank="1" showInputMessage="1" showErrorMessage="1" xr:uid="{C888CE35-B105-4505-BB8D-5DF53D711966}">
          <x14:formula1>
            <xm:f>margins!$R$175:$R$176</xm:f>
          </x14:formula1>
          <xm:sqref>Q18</xm:sqref>
        </x14:dataValidation>
        <x14:dataValidation type="list" allowBlank="1" showInputMessage="1" showErrorMessage="1" xr:uid="{1D71C5E9-FEC1-4CDD-87BA-BA1AD23EBA20}">
          <x14:formula1>
            <xm:f>margins!$R$169:$R$170</xm:f>
          </x14:formula1>
          <xm:sqref>Q17</xm:sqref>
        </x14:dataValidation>
        <x14:dataValidation type="list" allowBlank="1" showInputMessage="1" showErrorMessage="1" xr:uid="{1F57A317-1AA4-44B5-A5BF-FFDE426D6B43}">
          <x14:formula1>
            <xm:f>margins!$R$172:$R$173</xm:f>
          </x14:formula1>
          <xm:sqref>Q16</xm:sqref>
        </x14:dataValidation>
        <x14:dataValidation type="list" allowBlank="1" showInputMessage="1" showErrorMessage="1" xr:uid="{D749D519-686B-4F2A-A9FC-94E8CEAB144E}">
          <x14:formula1>
            <xm:f>margins!$R$163:$R$164</xm:f>
          </x14:formula1>
          <xm:sqref>Q14</xm:sqref>
        </x14:dataValidation>
        <x14:dataValidation type="list" allowBlank="1" showInputMessage="1" showErrorMessage="1" xr:uid="{6C06E3EA-AD56-4F9D-B7A0-05D2D0DDA80D}">
          <x14:formula1>
            <xm:f>margins!$R$158:$R$161</xm:f>
          </x14:formula1>
          <xm:sqref>Q13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50B77-6A42-470B-8AF8-BFAF87DD3CC0}">
  <sheetPr codeName="Sheet19"/>
  <dimension ref="A1:Q77"/>
  <sheetViews>
    <sheetView showWhiteSpace="0" view="pageLayout" zoomScaleNormal="130" workbookViewId="0">
      <selection activeCell="B46" sqref="B46:O48"/>
    </sheetView>
  </sheetViews>
  <sheetFormatPr defaultColWidth="9" defaultRowHeight="14.25"/>
  <cols>
    <col min="1" max="1" width="3.28515625" style="427" customWidth="1"/>
    <col min="2" max="2" width="2" style="427" customWidth="1"/>
    <col min="3" max="4" width="8.28515625" style="427" customWidth="1"/>
    <col min="5" max="5" width="10" style="427" customWidth="1"/>
    <col min="6" max="7" width="8.28515625" style="427" customWidth="1"/>
    <col min="8" max="8" width="3.5703125" style="427" customWidth="1"/>
    <col min="9" max="9" width="2" style="427" customWidth="1"/>
    <col min="10" max="10" width="7" style="427" customWidth="1"/>
    <col min="11" max="12" width="8.28515625" style="427" customWidth="1"/>
    <col min="13" max="13" width="8.5703125" style="427" customWidth="1"/>
    <col min="14" max="14" width="8.28515625" style="427" customWidth="1"/>
    <col min="15" max="15" width="2" style="427" customWidth="1"/>
    <col min="16" max="16" width="3.28515625" style="427" customWidth="1"/>
    <col min="17" max="256" width="9" style="427"/>
    <col min="257" max="257" width="3.28515625" style="427" customWidth="1"/>
    <col min="258" max="258" width="2" style="427" customWidth="1"/>
    <col min="259" max="263" width="8.28515625" style="427" customWidth="1"/>
    <col min="264" max="264" width="3.28515625" style="427" customWidth="1"/>
    <col min="265" max="265" width="2" style="427" customWidth="1"/>
    <col min="266" max="266" width="7" style="427" customWidth="1"/>
    <col min="267" max="268" width="8.28515625" style="427" customWidth="1"/>
    <col min="269" max="269" width="8.5703125" style="427" customWidth="1"/>
    <col min="270" max="270" width="8.28515625" style="427" customWidth="1"/>
    <col min="271" max="271" width="2" style="427" customWidth="1"/>
    <col min="272" max="272" width="3.28515625" style="427" customWidth="1"/>
    <col min="273" max="512" width="9" style="427"/>
    <col min="513" max="513" width="3.28515625" style="427" customWidth="1"/>
    <col min="514" max="514" width="2" style="427" customWidth="1"/>
    <col min="515" max="519" width="8.28515625" style="427" customWidth="1"/>
    <col min="520" max="520" width="3.28515625" style="427" customWidth="1"/>
    <col min="521" max="521" width="2" style="427" customWidth="1"/>
    <col min="522" max="522" width="7" style="427" customWidth="1"/>
    <col min="523" max="524" width="8.28515625" style="427" customWidth="1"/>
    <col min="525" max="525" width="8.5703125" style="427" customWidth="1"/>
    <col min="526" max="526" width="8.28515625" style="427" customWidth="1"/>
    <col min="527" max="527" width="2" style="427" customWidth="1"/>
    <col min="528" max="528" width="3.28515625" style="427" customWidth="1"/>
    <col min="529" max="768" width="9" style="427"/>
    <col min="769" max="769" width="3.28515625" style="427" customWidth="1"/>
    <col min="770" max="770" width="2" style="427" customWidth="1"/>
    <col min="771" max="775" width="8.28515625" style="427" customWidth="1"/>
    <col min="776" max="776" width="3.28515625" style="427" customWidth="1"/>
    <col min="777" max="777" width="2" style="427" customWidth="1"/>
    <col min="778" max="778" width="7" style="427" customWidth="1"/>
    <col min="779" max="780" width="8.28515625" style="427" customWidth="1"/>
    <col min="781" max="781" width="8.5703125" style="427" customWidth="1"/>
    <col min="782" max="782" width="8.28515625" style="427" customWidth="1"/>
    <col min="783" max="783" width="2" style="427" customWidth="1"/>
    <col min="784" max="784" width="3.28515625" style="427" customWidth="1"/>
    <col min="785" max="1024" width="9" style="427"/>
    <col min="1025" max="1025" width="3.28515625" style="427" customWidth="1"/>
    <col min="1026" max="1026" width="2" style="427" customWidth="1"/>
    <col min="1027" max="1031" width="8.28515625" style="427" customWidth="1"/>
    <col min="1032" max="1032" width="3.28515625" style="427" customWidth="1"/>
    <col min="1033" max="1033" width="2" style="427" customWidth="1"/>
    <col min="1034" max="1034" width="7" style="427" customWidth="1"/>
    <col min="1035" max="1036" width="8.28515625" style="427" customWidth="1"/>
    <col min="1037" max="1037" width="8.5703125" style="427" customWidth="1"/>
    <col min="1038" max="1038" width="8.28515625" style="427" customWidth="1"/>
    <col min="1039" max="1039" width="2" style="427" customWidth="1"/>
    <col min="1040" max="1040" width="3.28515625" style="427" customWidth="1"/>
    <col min="1041" max="1280" width="9" style="427"/>
    <col min="1281" max="1281" width="3.28515625" style="427" customWidth="1"/>
    <col min="1282" max="1282" width="2" style="427" customWidth="1"/>
    <col min="1283" max="1287" width="8.28515625" style="427" customWidth="1"/>
    <col min="1288" max="1288" width="3.28515625" style="427" customWidth="1"/>
    <col min="1289" max="1289" width="2" style="427" customWidth="1"/>
    <col min="1290" max="1290" width="7" style="427" customWidth="1"/>
    <col min="1291" max="1292" width="8.28515625" style="427" customWidth="1"/>
    <col min="1293" max="1293" width="8.5703125" style="427" customWidth="1"/>
    <col min="1294" max="1294" width="8.28515625" style="427" customWidth="1"/>
    <col min="1295" max="1295" width="2" style="427" customWidth="1"/>
    <col min="1296" max="1296" width="3.28515625" style="427" customWidth="1"/>
    <col min="1297" max="1536" width="9" style="427"/>
    <col min="1537" max="1537" width="3.28515625" style="427" customWidth="1"/>
    <col min="1538" max="1538" width="2" style="427" customWidth="1"/>
    <col min="1539" max="1543" width="8.28515625" style="427" customWidth="1"/>
    <col min="1544" max="1544" width="3.28515625" style="427" customWidth="1"/>
    <col min="1545" max="1545" width="2" style="427" customWidth="1"/>
    <col min="1546" max="1546" width="7" style="427" customWidth="1"/>
    <col min="1547" max="1548" width="8.28515625" style="427" customWidth="1"/>
    <col min="1549" max="1549" width="8.5703125" style="427" customWidth="1"/>
    <col min="1550" max="1550" width="8.28515625" style="427" customWidth="1"/>
    <col min="1551" max="1551" width="2" style="427" customWidth="1"/>
    <col min="1552" max="1552" width="3.28515625" style="427" customWidth="1"/>
    <col min="1553" max="1792" width="9" style="427"/>
    <col min="1793" max="1793" width="3.28515625" style="427" customWidth="1"/>
    <col min="1794" max="1794" width="2" style="427" customWidth="1"/>
    <col min="1795" max="1799" width="8.28515625" style="427" customWidth="1"/>
    <col min="1800" max="1800" width="3.28515625" style="427" customWidth="1"/>
    <col min="1801" max="1801" width="2" style="427" customWidth="1"/>
    <col min="1802" max="1802" width="7" style="427" customWidth="1"/>
    <col min="1803" max="1804" width="8.28515625" style="427" customWidth="1"/>
    <col min="1805" max="1805" width="8.5703125" style="427" customWidth="1"/>
    <col min="1806" max="1806" width="8.28515625" style="427" customWidth="1"/>
    <col min="1807" max="1807" width="2" style="427" customWidth="1"/>
    <col min="1808" max="1808" width="3.28515625" style="427" customWidth="1"/>
    <col min="1809" max="2048" width="9" style="427"/>
    <col min="2049" max="2049" width="3.28515625" style="427" customWidth="1"/>
    <col min="2050" max="2050" width="2" style="427" customWidth="1"/>
    <col min="2051" max="2055" width="8.28515625" style="427" customWidth="1"/>
    <col min="2056" max="2056" width="3.28515625" style="427" customWidth="1"/>
    <col min="2057" max="2057" width="2" style="427" customWidth="1"/>
    <col min="2058" max="2058" width="7" style="427" customWidth="1"/>
    <col min="2059" max="2060" width="8.28515625" style="427" customWidth="1"/>
    <col min="2061" max="2061" width="8.5703125" style="427" customWidth="1"/>
    <col min="2062" max="2062" width="8.28515625" style="427" customWidth="1"/>
    <col min="2063" max="2063" width="2" style="427" customWidth="1"/>
    <col min="2064" max="2064" width="3.28515625" style="427" customWidth="1"/>
    <col min="2065" max="2304" width="9" style="427"/>
    <col min="2305" max="2305" width="3.28515625" style="427" customWidth="1"/>
    <col min="2306" max="2306" width="2" style="427" customWidth="1"/>
    <col min="2307" max="2311" width="8.28515625" style="427" customWidth="1"/>
    <col min="2312" max="2312" width="3.28515625" style="427" customWidth="1"/>
    <col min="2313" max="2313" width="2" style="427" customWidth="1"/>
    <col min="2314" max="2314" width="7" style="427" customWidth="1"/>
    <col min="2315" max="2316" width="8.28515625" style="427" customWidth="1"/>
    <col min="2317" max="2317" width="8.5703125" style="427" customWidth="1"/>
    <col min="2318" max="2318" width="8.28515625" style="427" customWidth="1"/>
    <col min="2319" max="2319" width="2" style="427" customWidth="1"/>
    <col min="2320" max="2320" width="3.28515625" style="427" customWidth="1"/>
    <col min="2321" max="2560" width="9" style="427"/>
    <col min="2561" max="2561" width="3.28515625" style="427" customWidth="1"/>
    <col min="2562" max="2562" width="2" style="427" customWidth="1"/>
    <col min="2563" max="2567" width="8.28515625" style="427" customWidth="1"/>
    <col min="2568" max="2568" width="3.28515625" style="427" customWidth="1"/>
    <col min="2569" max="2569" width="2" style="427" customWidth="1"/>
    <col min="2570" max="2570" width="7" style="427" customWidth="1"/>
    <col min="2571" max="2572" width="8.28515625" style="427" customWidth="1"/>
    <col min="2573" max="2573" width="8.5703125" style="427" customWidth="1"/>
    <col min="2574" max="2574" width="8.28515625" style="427" customWidth="1"/>
    <col min="2575" max="2575" width="2" style="427" customWidth="1"/>
    <col min="2576" max="2576" width="3.28515625" style="427" customWidth="1"/>
    <col min="2577" max="2816" width="9" style="427"/>
    <col min="2817" max="2817" width="3.28515625" style="427" customWidth="1"/>
    <col min="2818" max="2818" width="2" style="427" customWidth="1"/>
    <col min="2819" max="2823" width="8.28515625" style="427" customWidth="1"/>
    <col min="2824" max="2824" width="3.28515625" style="427" customWidth="1"/>
    <col min="2825" max="2825" width="2" style="427" customWidth="1"/>
    <col min="2826" max="2826" width="7" style="427" customWidth="1"/>
    <col min="2827" max="2828" width="8.28515625" style="427" customWidth="1"/>
    <col min="2829" max="2829" width="8.5703125" style="427" customWidth="1"/>
    <col min="2830" max="2830" width="8.28515625" style="427" customWidth="1"/>
    <col min="2831" max="2831" width="2" style="427" customWidth="1"/>
    <col min="2832" max="2832" width="3.28515625" style="427" customWidth="1"/>
    <col min="2833" max="3072" width="9" style="427"/>
    <col min="3073" max="3073" width="3.28515625" style="427" customWidth="1"/>
    <col min="3074" max="3074" width="2" style="427" customWidth="1"/>
    <col min="3075" max="3079" width="8.28515625" style="427" customWidth="1"/>
    <col min="3080" max="3080" width="3.28515625" style="427" customWidth="1"/>
    <col min="3081" max="3081" width="2" style="427" customWidth="1"/>
    <col min="3082" max="3082" width="7" style="427" customWidth="1"/>
    <col min="3083" max="3084" width="8.28515625" style="427" customWidth="1"/>
    <col min="3085" max="3085" width="8.5703125" style="427" customWidth="1"/>
    <col min="3086" max="3086" width="8.28515625" style="427" customWidth="1"/>
    <col min="3087" max="3087" width="2" style="427" customWidth="1"/>
    <col min="3088" max="3088" width="3.28515625" style="427" customWidth="1"/>
    <col min="3089" max="3328" width="9" style="427"/>
    <col min="3329" max="3329" width="3.28515625" style="427" customWidth="1"/>
    <col min="3330" max="3330" width="2" style="427" customWidth="1"/>
    <col min="3331" max="3335" width="8.28515625" style="427" customWidth="1"/>
    <col min="3336" max="3336" width="3.28515625" style="427" customWidth="1"/>
    <col min="3337" max="3337" width="2" style="427" customWidth="1"/>
    <col min="3338" max="3338" width="7" style="427" customWidth="1"/>
    <col min="3339" max="3340" width="8.28515625" style="427" customWidth="1"/>
    <col min="3341" max="3341" width="8.5703125" style="427" customWidth="1"/>
    <col min="3342" max="3342" width="8.28515625" style="427" customWidth="1"/>
    <col min="3343" max="3343" width="2" style="427" customWidth="1"/>
    <col min="3344" max="3344" width="3.28515625" style="427" customWidth="1"/>
    <col min="3345" max="3584" width="9" style="427"/>
    <col min="3585" max="3585" width="3.28515625" style="427" customWidth="1"/>
    <col min="3586" max="3586" width="2" style="427" customWidth="1"/>
    <col min="3587" max="3591" width="8.28515625" style="427" customWidth="1"/>
    <col min="3592" max="3592" width="3.28515625" style="427" customWidth="1"/>
    <col min="3593" max="3593" width="2" style="427" customWidth="1"/>
    <col min="3594" max="3594" width="7" style="427" customWidth="1"/>
    <col min="3595" max="3596" width="8.28515625" style="427" customWidth="1"/>
    <col min="3597" max="3597" width="8.5703125" style="427" customWidth="1"/>
    <col min="3598" max="3598" width="8.28515625" style="427" customWidth="1"/>
    <col min="3599" max="3599" width="2" style="427" customWidth="1"/>
    <col min="3600" max="3600" width="3.28515625" style="427" customWidth="1"/>
    <col min="3601" max="3840" width="9" style="427"/>
    <col min="3841" max="3841" width="3.28515625" style="427" customWidth="1"/>
    <col min="3842" max="3842" width="2" style="427" customWidth="1"/>
    <col min="3843" max="3847" width="8.28515625" style="427" customWidth="1"/>
    <col min="3848" max="3848" width="3.28515625" style="427" customWidth="1"/>
    <col min="3849" max="3849" width="2" style="427" customWidth="1"/>
    <col min="3850" max="3850" width="7" style="427" customWidth="1"/>
    <col min="3851" max="3852" width="8.28515625" style="427" customWidth="1"/>
    <col min="3853" max="3853" width="8.5703125" style="427" customWidth="1"/>
    <col min="3854" max="3854" width="8.28515625" style="427" customWidth="1"/>
    <col min="3855" max="3855" width="2" style="427" customWidth="1"/>
    <col min="3856" max="3856" width="3.28515625" style="427" customWidth="1"/>
    <col min="3857" max="4096" width="9" style="427"/>
    <col min="4097" max="4097" width="3.28515625" style="427" customWidth="1"/>
    <col min="4098" max="4098" width="2" style="427" customWidth="1"/>
    <col min="4099" max="4103" width="8.28515625" style="427" customWidth="1"/>
    <col min="4104" max="4104" width="3.28515625" style="427" customWidth="1"/>
    <col min="4105" max="4105" width="2" style="427" customWidth="1"/>
    <col min="4106" max="4106" width="7" style="427" customWidth="1"/>
    <col min="4107" max="4108" width="8.28515625" style="427" customWidth="1"/>
    <col min="4109" max="4109" width="8.5703125" style="427" customWidth="1"/>
    <col min="4110" max="4110" width="8.28515625" style="427" customWidth="1"/>
    <col min="4111" max="4111" width="2" style="427" customWidth="1"/>
    <col min="4112" max="4112" width="3.28515625" style="427" customWidth="1"/>
    <col min="4113" max="4352" width="9" style="427"/>
    <col min="4353" max="4353" width="3.28515625" style="427" customWidth="1"/>
    <col min="4354" max="4354" width="2" style="427" customWidth="1"/>
    <col min="4355" max="4359" width="8.28515625" style="427" customWidth="1"/>
    <col min="4360" max="4360" width="3.28515625" style="427" customWidth="1"/>
    <col min="4361" max="4361" width="2" style="427" customWidth="1"/>
    <col min="4362" max="4362" width="7" style="427" customWidth="1"/>
    <col min="4363" max="4364" width="8.28515625" style="427" customWidth="1"/>
    <col min="4365" max="4365" width="8.5703125" style="427" customWidth="1"/>
    <col min="4366" max="4366" width="8.28515625" style="427" customWidth="1"/>
    <col min="4367" max="4367" width="2" style="427" customWidth="1"/>
    <col min="4368" max="4368" width="3.28515625" style="427" customWidth="1"/>
    <col min="4369" max="4608" width="9" style="427"/>
    <col min="4609" max="4609" width="3.28515625" style="427" customWidth="1"/>
    <col min="4610" max="4610" width="2" style="427" customWidth="1"/>
    <col min="4611" max="4615" width="8.28515625" style="427" customWidth="1"/>
    <col min="4616" max="4616" width="3.28515625" style="427" customWidth="1"/>
    <col min="4617" max="4617" width="2" style="427" customWidth="1"/>
    <col min="4618" max="4618" width="7" style="427" customWidth="1"/>
    <col min="4619" max="4620" width="8.28515625" style="427" customWidth="1"/>
    <col min="4621" max="4621" width="8.5703125" style="427" customWidth="1"/>
    <col min="4622" max="4622" width="8.28515625" style="427" customWidth="1"/>
    <col min="4623" max="4623" width="2" style="427" customWidth="1"/>
    <col min="4624" max="4624" width="3.28515625" style="427" customWidth="1"/>
    <col min="4625" max="4864" width="9" style="427"/>
    <col min="4865" max="4865" width="3.28515625" style="427" customWidth="1"/>
    <col min="4866" max="4866" width="2" style="427" customWidth="1"/>
    <col min="4867" max="4871" width="8.28515625" style="427" customWidth="1"/>
    <col min="4872" max="4872" width="3.28515625" style="427" customWidth="1"/>
    <col min="4873" max="4873" width="2" style="427" customWidth="1"/>
    <col min="4874" max="4874" width="7" style="427" customWidth="1"/>
    <col min="4875" max="4876" width="8.28515625" style="427" customWidth="1"/>
    <col min="4877" max="4877" width="8.5703125" style="427" customWidth="1"/>
    <col min="4878" max="4878" width="8.28515625" style="427" customWidth="1"/>
    <col min="4879" max="4879" width="2" style="427" customWidth="1"/>
    <col min="4880" max="4880" width="3.28515625" style="427" customWidth="1"/>
    <col min="4881" max="5120" width="9" style="427"/>
    <col min="5121" max="5121" width="3.28515625" style="427" customWidth="1"/>
    <col min="5122" max="5122" width="2" style="427" customWidth="1"/>
    <col min="5123" max="5127" width="8.28515625" style="427" customWidth="1"/>
    <col min="5128" max="5128" width="3.28515625" style="427" customWidth="1"/>
    <col min="5129" max="5129" width="2" style="427" customWidth="1"/>
    <col min="5130" max="5130" width="7" style="427" customWidth="1"/>
    <col min="5131" max="5132" width="8.28515625" style="427" customWidth="1"/>
    <col min="5133" max="5133" width="8.5703125" style="427" customWidth="1"/>
    <col min="5134" max="5134" width="8.28515625" style="427" customWidth="1"/>
    <col min="5135" max="5135" width="2" style="427" customWidth="1"/>
    <col min="5136" max="5136" width="3.28515625" style="427" customWidth="1"/>
    <col min="5137" max="5376" width="9" style="427"/>
    <col min="5377" max="5377" width="3.28515625" style="427" customWidth="1"/>
    <col min="5378" max="5378" width="2" style="427" customWidth="1"/>
    <col min="5379" max="5383" width="8.28515625" style="427" customWidth="1"/>
    <col min="5384" max="5384" width="3.28515625" style="427" customWidth="1"/>
    <col min="5385" max="5385" width="2" style="427" customWidth="1"/>
    <col min="5386" max="5386" width="7" style="427" customWidth="1"/>
    <col min="5387" max="5388" width="8.28515625" style="427" customWidth="1"/>
    <col min="5389" max="5389" width="8.5703125" style="427" customWidth="1"/>
    <col min="5390" max="5390" width="8.28515625" style="427" customWidth="1"/>
    <col min="5391" max="5391" width="2" style="427" customWidth="1"/>
    <col min="5392" max="5392" width="3.28515625" style="427" customWidth="1"/>
    <col min="5393" max="5632" width="9" style="427"/>
    <col min="5633" max="5633" width="3.28515625" style="427" customWidth="1"/>
    <col min="5634" max="5634" width="2" style="427" customWidth="1"/>
    <col min="5635" max="5639" width="8.28515625" style="427" customWidth="1"/>
    <col min="5640" max="5640" width="3.28515625" style="427" customWidth="1"/>
    <col min="5641" max="5641" width="2" style="427" customWidth="1"/>
    <col min="5642" max="5642" width="7" style="427" customWidth="1"/>
    <col min="5643" max="5644" width="8.28515625" style="427" customWidth="1"/>
    <col min="5645" max="5645" width="8.5703125" style="427" customWidth="1"/>
    <col min="5646" max="5646" width="8.28515625" style="427" customWidth="1"/>
    <col min="5647" max="5647" width="2" style="427" customWidth="1"/>
    <col min="5648" max="5648" width="3.28515625" style="427" customWidth="1"/>
    <col min="5649" max="5888" width="9" style="427"/>
    <col min="5889" max="5889" width="3.28515625" style="427" customWidth="1"/>
    <col min="5890" max="5890" width="2" style="427" customWidth="1"/>
    <col min="5891" max="5895" width="8.28515625" style="427" customWidth="1"/>
    <col min="5896" max="5896" width="3.28515625" style="427" customWidth="1"/>
    <col min="5897" max="5897" width="2" style="427" customWidth="1"/>
    <col min="5898" max="5898" width="7" style="427" customWidth="1"/>
    <col min="5899" max="5900" width="8.28515625" style="427" customWidth="1"/>
    <col min="5901" max="5901" width="8.5703125" style="427" customWidth="1"/>
    <col min="5902" max="5902" width="8.28515625" style="427" customWidth="1"/>
    <col min="5903" max="5903" width="2" style="427" customWidth="1"/>
    <col min="5904" max="5904" width="3.28515625" style="427" customWidth="1"/>
    <col min="5905" max="6144" width="9" style="427"/>
    <col min="6145" max="6145" width="3.28515625" style="427" customWidth="1"/>
    <col min="6146" max="6146" width="2" style="427" customWidth="1"/>
    <col min="6147" max="6151" width="8.28515625" style="427" customWidth="1"/>
    <col min="6152" max="6152" width="3.28515625" style="427" customWidth="1"/>
    <col min="6153" max="6153" width="2" style="427" customWidth="1"/>
    <col min="6154" max="6154" width="7" style="427" customWidth="1"/>
    <col min="6155" max="6156" width="8.28515625" style="427" customWidth="1"/>
    <col min="6157" max="6157" width="8.5703125" style="427" customWidth="1"/>
    <col min="6158" max="6158" width="8.28515625" style="427" customWidth="1"/>
    <col min="6159" max="6159" width="2" style="427" customWidth="1"/>
    <col min="6160" max="6160" width="3.28515625" style="427" customWidth="1"/>
    <col min="6161" max="6400" width="9" style="427"/>
    <col min="6401" max="6401" width="3.28515625" style="427" customWidth="1"/>
    <col min="6402" max="6402" width="2" style="427" customWidth="1"/>
    <col min="6403" max="6407" width="8.28515625" style="427" customWidth="1"/>
    <col min="6408" max="6408" width="3.28515625" style="427" customWidth="1"/>
    <col min="6409" max="6409" width="2" style="427" customWidth="1"/>
    <col min="6410" max="6410" width="7" style="427" customWidth="1"/>
    <col min="6411" max="6412" width="8.28515625" style="427" customWidth="1"/>
    <col min="6413" max="6413" width="8.5703125" style="427" customWidth="1"/>
    <col min="6414" max="6414" width="8.28515625" style="427" customWidth="1"/>
    <col min="6415" max="6415" width="2" style="427" customWidth="1"/>
    <col min="6416" max="6416" width="3.28515625" style="427" customWidth="1"/>
    <col min="6417" max="6656" width="9" style="427"/>
    <col min="6657" max="6657" width="3.28515625" style="427" customWidth="1"/>
    <col min="6658" max="6658" width="2" style="427" customWidth="1"/>
    <col min="6659" max="6663" width="8.28515625" style="427" customWidth="1"/>
    <col min="6664" max="6664" width="3.28515625" style="427" customWidth="1"/>
    <col min="6665" max="6665" width="2" style="427" customWidth="1"/>
    <col min="6666" max="6666" width="7" style="427" customWidth="1"/>
    <col min="6667" max="6668" width="8.28515625" style="427" customWidth="1"/>
    <col min="6669" max="6669" width="8.5703125" style="427" customWidth="1"/>
    <col min="6670" max="6670" width="8.28515625" style="427" customWidth="1"/>
    <col min="6671" max="6671" width="2" style="427" customWidth="1"/>
    <col min="6672" max="6672" width="3.28515625" style="427" customWidth="1"/>
    <col min="6673" max="6912" width="9" style="427"/>
    <col min="6913" max="6913" width="3.28515625" style="427" customWidth="1"/>
    <col min="6914" max="6914" width="2" style="427" customWidth="1"/>
    <col min="6915" max="6919" width="8.28515625" style="427" customWidth="1"/>
    <col min="6920" max="6920" width="3.28515625" style="427" customWidth="1"/>
    <col min="6921" max="6921" width="2" style="427" customWidth="1"/>
    <col min="6922" max="6922" width="7" style="427" customWidth="1"/>
    <col min="6923" max="6924" width="8.28515625" style="427" customWidth="1"/>
    <col min="6925" max="6925" width="8.5703125" style="427" customWidth="1"/>
    <col min="6926" max="6926" width="8.28515625" style="427" customWidth="1"/>
    <col min="6927" max="6927" width="2" style="427" customWidth="1"/>
    <col min="6928" max="6928" width="3.28515625" style="427" customWidth="1"/>
    <col min="6929" max="7168" width="9" style="427"/>
    <col min="7169" max="7169" width="3.28515625" style="427" customWidth="1"/>
    <col min="7170" max="7170" width="2" style="427" customWidth="1"/>
    <col min="7171" max="7175" width="8.28515625" style="427" customWidth="1"/>
    <col min="7176" max="7176" width="3.28515625" style="427" customWidth="1"/>
    <col min="7177" max="7177" width="2" style="427" customWidth="1"/>
    <col min="7178" max="7178" width="7" style="427" customWidth="1"/>
    <col min="7179" max="7180" width="8.28515625" style="427" customWidth="1"/>
    <col min="7181" max="7181" width="8.5703125" style="427" customWidth="1"/>
    <col min="7182" max="7182" width="8.28515625" style="427" customWidth="1"/>
    <col min="7183" max="7183" width="2" style="427" customWidth="1"/>
    <col min="7184" max="7184" width="3.28515625" style="427" customWidth="1"/>
    <col min="7185" max="7424" width="9" style="427"/>
    <col min="7425" max="7425" width="3.28515625" style="427" customWidth="1"/>
    <col min="7426" max="7426" width="2" style="427" customWidth="1"/>
    <col min="7427" max="7431" width="8.28515625" style="427" customWidth="1"/>
    <col min="7432" max="7432" width="3.28515625" style="427" customWidth="1"/>
    <col min="7433" max="7433" width="2" style="427" customWidth="1"/>
    <col min="7434" max="7434" width="7" style="427" customWidth="1"/>
    <col min="7435" max="7436" width="8.28515625" style="427" customWidth="1"/>
    <col min="7437" max="7437" width="8.5703125" style="427" customWidth="1"/>
    <col min="7438" max="7438" width="8.28515625" style="427" customWidth="1"/>
    <col min="7439" max="7439" width="2" style="427" customWidth="1"/>
    <col min="7440" max="7440" width="3.28515625" style="427" customWidth="1"/>
    <col min="7441" max="7680" width="9" style="427"/>
    <col min="7681" max="7681" width="3.28515625" style="427" customWidth="1"/>
    <col min="7682" max="7682" width="2" style="427" customWidth="1"/>
    <col min="7683" max="7687" width="8.28515625" style="427" customWidth="1"/>
    <col min="7688" max="7688" width="3.28515625" style="427" customWidth="1"/>
    <col min="7689" max="7689" width="2" style="427" customWidth="1"/>
    <col min="7690" max="7690" width="7" style="427" customWidth="1"/>
    <col min="7691" max="7692" width="8.28515625" style="427" customWidth="1"/>
    <col min="7693" max="7693" width="8.5703125" style="427" customWidth="1"/>
    <col min="7694" max="7694" width="8.28515625" style="427" customWidth="1"/>
    <col min="7695" max="7695" width="2" style="427" customWidth="1"/>
    <col min="7696" max="7696" width="3.28515625" style="427" customWidth="1"/>
    <col min="7697" max="7936" width="9" style="427"/>
    <col min="7937" max="7937" width="3.28515625" style="427" customWidth="1"/>
    <col min="7938" max="7938" width="2" style="427" customWidth="1"/>
    <col min="7939" max="7943" width="8.28515625" style="427" customWidth="1"/>
    <col min="7944" max="7944" width="3.28515625" style="427" customWidth="1"/>
    <col min="7945" max="7945" width="2" style="427" customWidth="1"/>
    <col min="7946" max="7946" width="7" style="427" customWidth="1"/>
    <col min="7947" max="7948" width="8.28515625" style="427" customWidth="1"/>
    <col min="7949" max="7949" width="8.5703125" style="427" customWidth="1"/>
    <col min="7950" max="7950" width="8.28515625" style="427" customWidth="1"/>
    <col min="7951" max="7951" width="2" style="427" customWidth="1"/>
    <col min="7952" max="7952" width="3.28515625" style="427" customWidth="1"/>
    <col min="7953" max="8192" width="9" style="427"/>
    <col min="8193" max="8193" width="3.28515625" style="427" customWidth="1"/>
    <col min="8194" max="8194" width="2" style="427" customWidth="1"/>
    <col min="8195" max="8199" width="8.28515625" style="427" customWidth="1"/>
    <col min="8200" max="8200" width="3.28515625" style="427" customWidth="1"/>
    <col min="8201" max="8201" width="2" style="427" customWidth="1"/>
    <col min="8202" max="8202" width="7" style="427" customWidth="1"/>
    <col min="8203" max="8204" width="8.28515625" style="427" customWidth="1"/>
    <col min="8205" max="8205" width="8.5703125" style="427" customWidth="1"/>
    <col min="8206" max="8206" width="8.28515625" style="427" customWidth="1"/>
    <col min="8207" max="8207" width="2" style="427" customWidth="1"/>
    <col min="8208" max="8208" width="3.28515625" style="427" customWidth="1"/>
    <col min="8209" max="8448" width="9" style="427"/>
    <col min="8449" max="8449" width="3.28515625" style="427" customWidth="1"/>
    <col min="8450" max="8450" width="2" style="427" customWidth="1"/>
    <col min="8451" max="8455" width="8.28515625" style="427" customWidth="1"/>
    <col min="8456" max="8456" width="3.28515625" style="427" customWidth="1"/>
    <col min="8457" max="8457" width="2" style="427" customWidth="1"/>
    <col min="8458" max="8458" width="7" style="427" customWidth="1"/>
    <col min="8459" max="8460" width="8.28515625" style="427" customWidth="1"/>
    <col min="8461" max="8461" width="8.5703125" style="427" customWidth="1"/>
    <col min="8462" max="8462" width="8.28515625" style="427" customWidth="1"/>
    <col min="8463" max="8463" width="2" style="427" customWidth="1"/>
    <col min="8464" max="8464" width="3.28515625" style="427" customWidth="1"/>
    <col min="8465" max="8704" width="9" style="427"/>
    <col min="8705" max="8705" width="3.28515625" style="427" customWidth="1"/>
    <col min="8706" max="8706" width="2" style="427" customWidth="1"/>
    <col min="8707" max="8711" width="8.28515625" style="427" customWidth="1"/>
    <col min="8712" max="8712" width="3.28515625" style="427" customWidth="1"/>
    <col min="8713" max="8713" width="2" style="427" customWidth="1"/>
    <col min="8714" max="8714" width="7" style="427" customWidth="1"/>
    <col min="8715" max="8716" width="8.28515625" style="427" customWidth="1"/>
    <col min="8717" max="8717" width="8.5703125" style="427" customWidth="1"/>
    <col min="8718" max="8718" width="8.28515625" style="427" customWidth="1"/>
    <col min="8719" max="8719" width="2" style="427" customWidth="1"/>
    <col min="8720" max="8720" width="3.28515625" style="427" customWidth="1"/>
    <col min="8721" max="8960" width="9" style="427"/>
    <col min="8961" max="8961" width="3.28515625" style="427" customWidth="1"/>
    <col min="8962" max="8962" width="2" style="427" customWidth="1"/>
    <col min="8963" max="8967" width="8.28515625" style="427" customWidth="1"/>
    <col min="8968" max="8968" width="3.28515625" style="427" customWidth="1"/>
    <col min="8969" max="8969" width="2" style="427" customWidth="1"/>
    <col min="8970" max="8970" width="7" style="427" customWidth="1"/>
    <col min="8971" max="8972" width="8.28515625" style="427" customWidth="1"/>
    <col min="8973" max="8973" width="8.5703125" style="427" customWidth="1"/>
    <col min="8974" max="8974" width="8.28515625" style="427" customWidth="1"/>
    <col min="8975" max="8975" width="2" style="427" customWidth="1"/>
    <col min="8976" max="8976" width="3.28515625" style="427" customWidth="1"/>
    <col min="8977" max="9216" width="9" style="427"/>
    <col min="9217" max="9217" width="3.28515625" style="427" customWidth="1"/>
    <col min="9218" max="9218" width="2" style="427" customWidth="1"/>
    <col min="9219" max="9223" width="8.28515625" style="427" customWidth="1"/>
    <col min="9224" max="9224" width="3.28515625" style="427" customWidth="1"/>
    <col min="9225" max="9225" width="2" style="427" customWidth="1"/>
    <col min="9226" max="9226" width="7" style="427" customWidth="1"/>
    <col min="9227" max="9228" width="8.28515625" style="427" customWidth="1"/>
    <col min="9229" max="9229" width="8.5703125" style="427" customWidth="1"/>
    <col min="9230" max="9230" width="8.28515625" style="427" customWidth="1"/>
    <col min="9231" max="9231" width="2" style="427" customWidth="1"/>
    <col min="9232" max="9232" width="3.28515625" style="427" customWidth="1"/>
    <col min="9233" max="9472" width="9" style="427"/>
    <col min="9473" max="9473" width="3.28515625" style="427" customWidth="1"/>
    <col min="9474" max="9474" width="2" style="427" customWidth="1"/>
    <col min="9475" max="9479" width="8.28515625" style="427" customWidth="1"/>
    <col min="9480" max="9480" width="3.28515625" style="427" customWidth="1"/>
    <col min="9481" max="9481" width="2" style="427" customWidth="1"/>
    <col min="9482" max="9482" width="7" style="427" customWidth="1"/>
    <col min="9483" max="9484" width="8.28515625" style="427" customWidth="1"/>
    <col min="9485" max="9485" width="8.5703125" style="427" customWidth="1"/>
    <col min="9486" max="9486" width="8.28515625" style="427" customWidth="1"/>
    <col min="9487" max="9487" width="2" style="427" customWidth="1"/>
    <col min="9488" max="9488" width="3.28515625" style="427" customWidth="1"/>
    <col min="9489" max="9728" width="9" style="427"/>
    <col min="9729" max="9729" width="3.28515625" style="427" customWidth="1"/>
    <col min="9730" max="9730" width="2" style="427" customWidth="1"/>
    <col min="9731" max="9735" width="8.28515625" style="427" customWidth="1"/>
    <col min="9736" max="9736" width="3.28515625" style="427" customWidth="1"/>
    <col min="9737" max="9737" width="2" style="427" customWidth="1"/>
    <col min="9738" max="9738" width="7" style="427" customWidth="1"/>
    <col min="9739" max="9740" width="8.28515625" style="427" customWidth="1"/>
    <col min="9741" max="9741" width="8.5703125" style="427" customWidth="1"/>
    <col min="9742" max="9742" width="8.28515625" style="427" customWidth="1"/>
    <col min="9743" max="9743" width="2" style="427" customWidth="1"/>
    <col min="9744" max="9744" width="3.28515625" style="427" customWidth="1"/>
    <col min="9745" max="9984" width="9" style="427"/>
    <col min="9985" max="9985" width="3.28515625" style="427" customWidth="1"/>
    <col min="9986" max="9986" width="2" style="427" customWidth="1"/>
    <col min="9987" max="9991" width="8.28515625" style="427" customWidth="1"/>
    <col min="9992" max="9992" width="3.28515625" style="427" customWidth="1"/>
    <col min="9993" max="9993" width="2" style="427" customWidth="1"/>
    <col min="9994" max="9994" width="7" style="427" customWidth="1"/>
    <col min="9995" max="9996" width="8.28515625" style="427" customWidth="1"/>
    <col min="9997" max="9997" width="8.5703125" style="427" customWidth="1"/>
    <col min="9998" max="9998" width="8.28515625" style="427" customWidth="1"/>
    <col min="9999" max="9999" width="2" style="427" customWidth="1"/>
    <col min="10000" max="10000" width="3.28515625" style="427" customWidth="1"/>
    <col min="10001" max="10240" width="9" style="427"/>
    <col min="10241" max="10241" width="3.28515625" style="427" customWidth="1"/>
    <col min="10242" max="10242" width="2" style="427" customWidth="1"/>
    <col min="10243" max="10247" width="8.28515625" style="427" customWidth="1"/>
    <col min="10248" max="10248" width="3.28515625" style="427" customWidth="1"/>
    <col min="10249" max="10249" width="2" style="427" customWidth="1"/>
    <col min="10250" max="10250" width="7" style="427" customWidth="1"/>
    <col min="10251" max="10252" width="8.28515625" style="427" customWidth="1"/>
    <col min="10253" max="10253" width="8.5703125" style="427" customWidth="1"/>
    <col min="10254" max="10254" width="8.28515625" style="427" customWidth="1"/>
    <col min="10255" max="10255" width="2" style="427" customWidth="1"/>
    <col min="10256" max="10256" width="3.28515625" style="427" customWidth="1"/>
    <col min="10257" max="10496" width="9" style="427"/>
    <col min="10497" max="10497" width="3.28515625" style="427" customWidth="1"/>
    <col min="10498" max="10498" width="2" style="427" customWidth="1"/>
    <col min="10499" max="10503" width="8.28515625" style="427" customWidth="1"/>
    <col min="10504" max="10504" width="3.28515625" style="427" customWidth="1"/>
    <col min="10505" max="10505" width="2" style="427" customWidth="1"/>
    <col min="10506" max="10506" width="7" style="427" customWidth="1"/>
    <col min="10507" max="10508" width="8.28515625" style="427" customWidth="1"/>
    <col min="10509" max="10509" width="8.5703125" style="427" customWidth="1"/>
    <col min="10510" max="10510" width="8.28515625" style="427" customWidth="1"/>
    <col min="10511" max="10511" width="2" style="427" customWidth="1"/>
    <col min="10512" max="10512" width="3.28515625" style="427" customWidth="1"/>
    <col min="10513" max="10752" width="9" style="427"/>
    <col min="10753" max="10753" width="3.28515625" style="427" customWidth="1"/>
    <col min="10754" max="10754" width="2" style="427" customWidth="1"/>
    <col min="10755" max="10759" width="8.28515625" style="427" customWidth="1"/>
    <col min="10760" max="10760" width="3.28515625" style="427" customWidth="1"/>
    <col min="10761" max="10761" width="2" style="427" customWidth="1"/>
    <col min="10762" max="10762" width="7" style="427" customWidth="1"/>
    <col min="10763" max="10764" width="8.28515625" style="427" customWidth="1"/>
    <col min="10765" max="10765" width="8.5703125" style="427" customWidth="1"/>
    <col min="10766" max="10766" width="8.28515625" style="427" customWidth="1"/>
    <col min="10767" max="10767" width="2" style="427" customWidth="1"/>
    <col min="10768" max="10768" width="3.28515625" style="427" customWidth="1"/>
    <col min="10769" max="11008" width="9" style="427"/>
    <col min="11009" max="11009" width="3.28515625" style="427" customWidth="1"/>
    <col min="11010" max="11010" width="2" style="427" customWidth="1"/>
    <col min="11011" max="11015" width="8.28515625" style="427" customWidth="1"/>
    <col min="11016" max="11016" width="3.28515625" style="427" customWidth="1"/>
    <col min="11017" max="11017" width="2" style="427" customWidth="1"/>
    <col min="11018" max="11018" width="7" style="427" customWidth="1"/>
    <col min="11019" max="11020" width="8.28515625" style="427" customWidth="1"/>
    <col min="11021" max="11021" width="8.5703125" style="427" customWidth="1"/>
    <col min="11022" max="11022" width="8.28515625" style="427" customWidth="1"/>
    <col min="11023" max="11023" width="2" style="427" customWidth="1"/>
    <col min="11024" max="11024" width="3.28515625" style="427" customWidth="1"/>
    <col min="11025" max="11264" width="9" style="427"/>
    <col min="11265" max="11265" width="3.28515625" style="427" customWidth="1"/>
    <col min="11266" max="11266" width="2" style="427" customWidth="1"/>
    <col min="11267" max="11271" width="8.28515625" style="427" customWidth="1"/>
    <col min="11272" max="11272" width="3.28515625" style="427" customWidth="1"/>
    <col min="11273" max="11273" width="2" style="427" customWidth="1"/>
    <col min="11274" max="11274" width="7" style="427" customWidth="1"/>
    <col min="11275" max="11276" width="8.28515625" style="427" customWidth="1"/>
    <col min="11277" max="11277" width="8.5703125" style="427" customWidth="1"/>
    <col min="11278" max="11278" width="8.28515625" style="427" customWidth="1"/>
    <col min="11279" max="11279" width="2" style="427" customWidth="1"/>
    <col min="11280" max="11280" width="3.28515625" style="427" customWidth="1"/>
    <col min="11281" max="11520" width="9" style="427"/>
    <col min="11521" max="11521" width="3.28515625" style="427" customWidth="1"/>
    <col min="11522" max="11522" width="2" style="427" customWidth="1"/>
    <col min="11523" max="11527" width="8.28515625" style="427" customWidth="1"/>
    <col min="11528" max="11528" width="3.28515625" style="427" customWidth="1"/>
    <col min="11529" max="11529" width="2" style="427" customWidth="1"/>
    <col min="11530" max="11530" width="7" style="427" customWidth="1"/>
    <col min="11531" max="11532" width="8.28515625" style="427" customWidth="1"/>
    <col min="11533" max="11533" width="8.5703125" style="427" customWidth="1"/>
    <col min="11534" max="11534" width="8.28515625" style="427" customWidth="1"/>
    <col min="11535" max="11535" width="2" style="427" customWidth="1"/>
    <col min="11536" max="11536" width="3.28515625" style="427" customWidth="1"/>
    <col min="11537" max="11776" width="9" style="427"/>
    <col min="11777" max="11777" width="3.28515625" style="427" customWidth="1"/>
    <col min="11778" max="11778" width="2" style="427" customWidth="1"/>
    <col min="11779" max="11783" width="8.28515625" style="427" customWidth="1"/>
    <col min="11784" max="11784" width="3.28515625" style="427" customWidth="1"/>
    <col min="11785" max="11785" width="2" style="427" customWidth="1"/>
    <col min="11786" max="11786" width="7" style="427" customWidth="1"/>
    <col min="11787" max="11788" width="8.28515625" style="427" customWidth="1"/>
    <col min="11789" max="11789" width="8.5703125" style="427" customWidth="1"/>
    <col min="11790" max="11790" width="8.28515625" style="427" customWidth="1"/>
    <col min="11791" max="11791" width="2" style="427" customWidth="1"/>
    <col min="11792" max="11792" width="3.28515625" style="427" customWidth="1"/>
    <col min="11793" max="12032" width="9" style="427"/>
    <col min="12033" max="12033" width="3.28515625" style="427" customWidth="1"/>
    <col min="12034" max="12034" width="2" style="427" customWidth="1"/>
    <col min="12035" max="12039" width="8.28515625" style="427" customWidth="1"/>
    <col min="12040" max="12040" width="3.28515625" style="427" customWidth="1"/>
    <col min="12041" max="12041" width="2" style="427" customWidth="1"/>
    <col min="12042" max="12042" width="7" style="427" customWidth="1"/>
    <col min="12043" max="12044" width="8.28515625" style="427" customWidth="1"/>
    <col min="12045" max="12045" width="8.5703125" style="427" customWidth="1"/>
    <col min="12046" max="12046" width="8.28515625" style="427" customWidth="1"/>
    <col min="12047" max="12047" width="2" style="427" customWidth="1"/>
    <col min="12048" max="12048" width="3.28515625" style="427" customWidth="1"/>
    <col min="12049" max="12288" width="9" style="427"/>
    <col min="12289" max="12289" width="3.28515625" style="427" customWidth="1"/>
    <col min="12290" max="12290" width="2" style="427" customWidth="1"/>
    <col min="12291" max="12295" width="8.28515625" style="427" customWidth="1"/>
    <col min="12296" max="12296" width="3.28515625" style="427" customWidth="1"/>
    <col min="12297" max="12297" width="2" style="427" customWidth="1"/>
    <col min="12298" max="12298" width="7" style="427" customWidth="1"/>
    <col min="12299" max="12300" width="8.28515625" style="427" customWidth="1"/>
    <col min="12301" max="12301" width="8.5703125" style="427" customWidth="1"/>
    <col min="12302" max="12302" width="8.28515625" style="427" customWidth="1"/>
    <col min="12303" max="12303" width="2" style="427" customWidth="1"/>
    <col min="12304" max="12304" width="3.28515625" style="427" customWidth="1"/>
    <col min="12305" max="12544" width="9" style="427"/>
    <col min="12545" max="12545" width="3.28515625" style="427" customWidth="1"/>
    <col min="12546" max="12546" width="2" style="427" customWidth="1"/>
    <col min="12547" max="12551" width="8.28515625" style="427" customWidth="1"/>
    <col min="12552" max="12552" width="3.28515625" style="427" customWidth="1"/>
    <col min="12553" max="12553" width="2" style="427" customWidth="1"/>
    <col min="12554" max="12554" width="7" style="427" customWidth="1"/>
    <col min="12555" max="12556" width="8.28515625" style="427" customWidth="1"/>
    <col min="12557" max="12557" width="8.5703125" style="427" customWidth="1"/>
    <col min="12558" max="12558" width="8.28515625" style="427" customWidth="1"/>
    <col min="12559" max="12559" width="2" style="427" customWidth="1"/>
    <col min="12560" max="12560" width="3.28515625" style="427" customWidth="1"/>
    <col min="12561" max="12800" width="9" style="427"/>
    <col min="12801" max="12801" width="3.28515625" style="427" customWidth="1"/>
    <col min="12802" max="12802" width="2" style="427" customWidth="1"/>
    <col min="12803" max="12807" width="8.28515625" style="427" customWidth="1"/>
    <col min="12808" max="12808" width="3.28515625" style="427" customWidth="1"/>
    <col min="12809" max="12809" width="2" style="427" customWidth="1"/>
    <col min="12810" max="12810" width="7" style="427" customWidth="1"/>
    <col min="12811" max="12812" width="8.28515625" style="427" customWidth="1"/>
    <col min="12813" max="12813" width="8.5703125" style="427" customWidth="1"/>
    <col min="12814" max="12814" width="8.28515625" style="427" customWidth="1"/>
    <col min="12815" max="12815" width="2" style="427" customWidth="1"/>
    <col min="12816" max="12816" width="3.28515625" style="427" customWidth="1"/>
    <col min="12817" max="13056" width="9" style="427"/>
    <col min="13057" max="13057" width="3.28515625" style="427" customWidth="1"/>
    <col min="13058" max="13058" width="2" style="427" customWidth="1"/>
    <col min="13059" max="13063" width="8.28515625" style="427" customWidth="1"/>
    <col min="13064" max="13064" width="3.28515625" style="427" customWidth="1"/>
    <col min="13065" max="13065" width="2" style="427" customWidth="1"/>
    <col min="13066" max="13066" width="7" style="427" customWidth="1"/>
    <col min="13067" max="13068" width="8.28515625" style="427" customWidth="1"/>
    <col min="13069" max="13069" width="8.5703125" style="427" customWidth="1"/>
    <col min="13070" max="13070" width="8.28515625" style="427" customWidth="1"/>
    <col min="13071" max="13071" width="2" style="427" customWidth="1"/>
    <col min="13072" max="13072" width="3.28515625" style="427" customWidth="1"/>
    <col min="13073" max="13312" width="9" style="427"/>
    <col min="13313" max="13313" width="3.28515625" style="427" customWidth="1"/>
    <col min="13314" max="13314" width="2" style="427" customWidth="1"/>
    <col min="13315" max="13319" width="8.28515625" style="427" customWidth="1"/>
    <col min="13320" max="13320" width="3.28515625" style="427" customWidth="1"/>
    <col min="13321" max="13321" width="2" style="427" customWidth="1"/>
    <col min="13322" max="13322" width="7" style="427" customWidth="1"/>
    <col min="13323" max="13324" width="8.28515625" style="427" customWidth="1"/>
    <col min="13325" max="13325" width="8.5703125" style="427" customWidth="1"/>
    <col min="13326" max="13326" width="8.28515625" style="427" customWidth="1"/>
    <col min="13327" max="13327" width="2" style="427" customWidth="1"/>
    <col min="13328" max="13328" width="3.28515625" style="427" customWidth="1"/>
    <col min="13329" max="13568" width="9" style="427"/>
    <col min="13569" max="13569" width="3.28515625" style="427" customWidth="1"/>
    <col min="13570" max="13570" width="2" style="427" customWidth="1"/>
    <col min="13571" max="13575" width="8.28515625" style="427" customWidth="1"/>
    <col min="13576" max="13576" width="3.28515625" style="427" customWidth="1"/>
    <col min="13577" max="13577" width="2" style="427" customWidth="1"/>
    <col min="13578" max="13578" width="7" style="427" customWidth="1"/>
    <col min="13579" max="13580" width="8.28515625" style="427" customWidth="1"/>
    <col min="13581" max="13581" width="8.5703125" style="427" customWidth="1"/>
    <col min="13582" max="13582" width="8.28515625" style="427" customWidth="1"/>
    <col min="13583" max="13583" width="2" style="427" customWidth="1"/>
    <col min="13584" max="13584" width="3.28515625" style="427" customWidth="1"/>
    <col min="13585" max="13824" width="9" style="427"/>
    <col min="13825" max="13825" width="3.28515625" style="427" customWidth="1"/>
    <col min="13826" max="13826" width="2" style="427" customWidth="1"/>
    <col min="13827" max="13831" width="8.28515625" style="427" customWidth="1"/>
    <col min="13832" max="13832" width="3.28515625" style="427" customWidth="1"/>
    <col min="13833" max="13833" width="2" style="427" customWidth="1"/>
    <col min="13834" max="13834" width="7" style="427" customWidth="1"/>
    <col min="13835" max="13836" width="8.28515625" style="427" customWidth="1"/>
    <col min="13837" max="13837" width="8.5703125" style="427" customWidth="1"/>
    <col min="13838" max="13838" width="8.28515625" style="427" customWidth="1"/>
    <col min="13839" max="13839" width="2" style="427" customWidth="1"/>
    <col min="13840" max="13840" width="3.28515625" style="427" customWidth="1"/>
    <col min="13841" max="14080" width="9" style="427"/>
    <col min="14081" max="14081" width="3.28515625" style="427" customWidth="1"/>
    <col min="14082" max="14082" width="2" style="427" customWidth="1"/>
    <col min="14083" max="14087" width="8.28515625" style="427" customWidth="1"/>
    <col min="14088" max="14088" width="3.28515625" style="427" customWidth="1"/>
    <col min="14089" max="14089" width="2" style="427" customWidth="1"/>
    <col min="14090" max="14090" width="7" style="427" customWidth="1"/>
    <col min="14091" max="14092" width="8.28515625" style="427" customWidth="1"/>
    <col min="14093" max="14093" width="8.5703125" style="427" customWidth="1"/>
    <col min="14094" max="14094" width="8.28515625" style="427" customWidth="1"/>
    <col min="14095" max="14095" width="2" style="427" customWidth="1"/>
    <col min="14096" max="14096" width="3.28515625" style="427" customWidth="1"/>
    <col min="14097" max="14336" width="9" style="427"/>
    <col min="14337" max="14337" width="3.28515625" style="427" customWidth="1"/>
    <col min="14338" max="14338" width="2" style="427" customWidth="1"/>
    <col min="14339" max="14343" width="8.28515625" style="427" customWidth="1"/>
    <col min="14344" max="14344" width="3.28515625" style="427" customWidth="1"/>
    <col min="14345" max="14345" width="2" style="427" customWidth="1"/>
    <col min="14346" max="14346" width="7" style="427" customWidth="1"/>
    <col min="14347" max="14348" width="8.28515625" style="427" customWidth="1"/>
    <col min="14349" max="14349" width="8.5703125" style="427" customWidth="1"/>
    <col min="14350" max="14350" width="8.28515625" style="427" customWidth="1"/>
    <col min="14351" max="14351" width="2" style="427" customWidth="1"/>
    <col min="14352" max="14352" width="3.28515625" style="427" customWidth="1"/>
    <col min="14353" max="14592" width="9" style="427"/>
    <col min="14593" max="14593" width="3.28515625" style="427" customWidth="1"/>
    <col min="14594" max="14594" width="2" style="427" customWidth="1"/>
    <col min="14595" max="14599" width="8.28515625" style="427" customWidth="1"/>
    <col min="14600" max="14600" width="3.28515625" style="427" customWidth="1"/>
    <col min="14601" max="14601" width="2" style="427" customWidth="1"/>
    <col min="14602" max="14602" width="7" style="427" customWidth="1"/>
    <col min="14603" max="14604" width="8.28515625" style="427" customWidth="1"/>
    <col min="14605" max="14605" width="8.5703125" style="427" customWidth="1"/>
    <col min="14606" max="14606" width="8.28515625" style="427" customWidth="1"/>
    <col min="14607" max="14607" width="2" style="427" customWidth="1"/>
    <col min="14608" max="14608" width="3.28515625" style="427" customWidth="1"/>
    <col min="14609" max="14848" width="9" style="427"/>
    <col min="14849" max="14849" width="3.28515625" style="427" customWidth="1"/>
    <col min="14850" max="14850" width="2" style="427" customWidth="1"/>
    <col min="14851" max="14855" width="8.28515625" style="427" customWidth="1"/>
    <col min="14856" max="14856" width="3.28515625" style="427" customWidth="1"/>
    <col min="14857" max="14857" width="2" style="427" customWidth="1"/>
    <col min="14858" max="14858" width="7" style="427" customWidth="1"/>
    <col min="14859" max="14860" width="8.28515625" style="427" customWidth="1"/>
    <col min="14861" max="14861" width="8.5703125" style="427" customWidth="1"/>
    <col min="14862" max="14862" width="8.28515625" style="427" customWidth="1"/>
    <col min="14863" max="14863" width="2" style="427" customWidth="1"/>
    <col min="14864" max="14864" width="3.28515625" style="427" customWidth="1"/>
    <col min="14865" max="15104" width="9" style="427"/>
    <col min="15105" max="15105" width="3.28515625" style="427" customWidth="1"/>
    <col min="15106" max="15106" width="2" style="427" customWidth="1"/>
    <col min="15107" max="15111" width="8.28515625" style="427" customWidth="1"/>
    <col min="15112" max="15112" width="3.28515625" style="427" customWidth="1"/>
    <col min="15113" max="15113" width="2" style="427" customWidth="1"/>
    <col min="15114" max="15114" width="7" style="427" customWidth="1"/>
    <col min="15115" max="15116" width="8.28515625" style="427" customWidth="1"/>
    <col min="15117" max="15117" width="8.5703125" style="427" customWidth="1"/>
    <col min="15118" max="15118" width="8.28515625" style="427" customWidth="1"/>
    <col min="15119" max="15119" width="2" style="427" customWidth="1"/>
    <col min="15120" max="15120" width="3.28515625" style="427" customWidth="1"/>
    <col min="15121" max="15360" width="9" style="427"/>
    <col min="15361" max="15361" width="3.28515625" style="427" customWidth="1"/>
    <col min="15362" max="15362" width="2" style="427" customWidth="1"/>
    <col min="15363" max="15367" width="8.28515625" style="427" customWidth="1"/>
    <col min="15368" max="15368" width="3.28515625" style="427" customWidth="1"/>
    <col min="15369" max="15369" width="2" style="427" customWidth="1"/>
    <col min="15370" max="15370" width="7" style="427" customWidth="1"/>
    <col min="15371" max="15372" width="8.28515625" style="427" customWidth="1"/>
    <col min="15373" max="15373" width="8.5703125" style="427" customWidth="1"/>
    <col min="15374" max="15374" width="8.28515625" style="427" customWidth="1"/>
    <col min="15375" max="15375" width="2" style="427" customWidth="1"/>
    <col min="15376" max="15376" width="3.28515625" style="427" customWidth="1"/>
    <col min="15377" max="15616" width="9" style="427"/>
    <col min="15617" max="15617" width="3.28515625" style="427" customWidth="1"/>
    <col min="15618" max="15618" width="2" style="427" customWidth="1"/>
    <col min="15619" max="15623" width="8.28515625" style="427" customWidth="1"/>
    <col min="15624" max="15624" width="3.28515625" style="427" customWidth="1"/>
    <col min="15625" max="15625" width="2" style="427" customWidth="1"/>
    <col min="15626" max="15626" width="7" style="427" customWidth="1"/>
    <col min="15627" max="15628" width="8.28515625" style="427" customWidth="1"/>
    <col min="15629" max="15629" width="8.5703125" style="427" customWidth="1"/>
    <col min="15630" max="15630" width="8.28515625" style="427" customWidth="1"/>
    <col min="15631" max="15631" width="2" style="427" customWidth="1"/>
    <col min="15632" max="15632" width="3.28515625" style="427" customWidth="1"/>
    <col min="15633" max="15872" width="9" style="427"/>
    <col min="15873" max="15873" width="3.28515625" style="427" customWidth="1"/>
    <col min="15874" max="15874" width="2" style="427" customWidth="1"/>
    <col min="15875" max="15879" width="8.28515625" style="427" customWidth="1"/>
    <col min="15880" max="15880" width="3.28515625" style="427" customWidth="1"/>
    <col min="15881" max="15881" width="2" style="427" customWidth="1"/>
    <col min="15882" max="15882" width="7" style="427" customWidth="1"/>
    <col min="15883" max="15884" width="8.28515625" style="427" customWidth="1"/>
    <col min="15885" max="15885" width="8.5703125" style="427" customWidth="1"/>
    <col min="15886" max="15886" width="8.28515625" style="427" customWidth="1"/>
    <col min="15887" max="15887" width="2" style="427" customWidth="1"/>
    <col min="15888" max="15888" width="3.28515625" style="427" customWidth="1"/>
    <col min="15889" max="16128" width="9" style="427"/>
    <col min="16129" max="16129" width="3.28515625" style="427" customWidth="1"/>
    <col min="16130" max="16130" width="2" style="427" customWidth="1"/>
    <col min="16131" max="16135" width="8.28515625" style="427" customWidth="1"/>
    <col min="16136" max="16136" width="3.28515625" style="427" customWidth="1"/>
    <col min="16137" max="16137" width="2" style="427" customWidth="1"/>
    <col min="16138" max="16138" width="7" style="427" customWidth="1"/>
    <col min="16139" max="16140" width="8.28515625" style="427" customWidth="1"/>
    <col min="16141" max="16141" width="8.5703125" style="427" customWidth="1"/>
    <col min="16142" max="16142" width="8.28515625" style="427" customWidth="1"/>
    <col min="16143" max="16143" width="2" style="427" customWidth="1"/>
    <col min="16144" max="16144" width="3.28515625" style="427" customWidth="1"/>
    <col min="16145" max="16384" width="9" style="427"/>
  </cols>
  <sheetData>
    <row r="1" spans="1:16" ht="9.9499999999999993" customHeight="1">
      <c r="A1" s="425"/>
      <c r="B1" s="426"/>
      <c r="C1" s="426"/>
      <c r="E1" s="428"/>
      <c r="F1" s="429"/>
      <c r="G1" s="430"/>
      <c r="H1" s="430"/>
      <c r="I1" s="430"/>
      <c r="J1" s="430"/>
      <c r="K1" s="431"/>
      <c r="L1" s="432"/>
      <c r="M1" s="432"/>
      <c r="N1" s="433"/>
      <c r="O1" s="433"/>
      <c r="P1" s="434"/>
    </row>
    <row r="2" spans="1:16" ht="9.9499999999999993" customHeight="1">
      <c r="A2" s="1198"/>
      <c r="B2" s="1199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435"/>
      <c r="P2" s="436"/>
    </row>
    <row r="3" spans="1:16" ht="9.9499999999999993" customHeight="1">
      <c r="A3" s="1201"/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435"/>
      <c r="P3" s="436"/>
    </row>
    <row r="4" spans="1:16" ht="15" customHeight="1">
      <c r="A4" s="437"/>
      <c r="B4" s="438"/>
      <c r="C4" s="438"/>
      <c r="D4" s="438"/>
      <c r="E4" s="439"/>
      <c r="F4" s="440"/>
      <c r="G4" s="440"/>
      <c r="H4" s="440"/>
      <c r="I4" s="440"/>
      <c r="J4" s="440"/>
      <c r="K4" s="441"/>
      <c r="L4" s="441"/>
      <c r="M4" s="441"/>
      <c r="N4" s="442"/>
      <c r="O4" s="443"/>
      <c r="P4" s="434"/>
    </row>
    <row r="5" spans="1:16" ht="15" customHeight="1">
      <c r="A5" s="444"/>
      <c r="B5" s="445"/>
      <c r="C5" s="445"/>
      <c r="D5" s="445"/>
      <c r="E5" s="445"/>
      <c r="F5" s="445"/>
      <c r="G5" s="445"/>
      <c r="H5" s="445"/>
      <c r="I5" s="445"/>
      <c r="J5" s="445"/>
      <c r="K5" s="446"/>
      <c r="L5" s="446"/>
      <c r="M5" s="446"/>
      <c r="N5" s="447"/>
      <c r="O5" s="448"/>
      <c r="P5" s="449"/>
    </row>
    <row r="6" spans="1:16" ht="15" customHeight="1">
      <c r="A6" s="450"/>
      <c r="B6" s="451"/>
      <c r="C6" s="1202"/>
      <c r="D6" s="1202"/>
      <c r="E6" s="1202"/>
      <c r="F6" s="1202"/>
      <c r="G6" s="451"/>
      <c r="H6" s="451"/>
      <c r="I6" s="451"/>
      <c r="J6" s="451"/>
      <c r="K6" s="446"/>
      <c r="L6" s="446"/>
      <c r="M6" s="446"/>
      <c r="N6" s="447"/>
      <c r="O6" s="448"/>
      <c r="P6" s="452"/>
    </row>
    <row r="7" spans="1:16" ht="7.5" customHeight="1">
      <c r="A7" s="453"/>
      <c r="B7" s="430"/>
      <c r="C7" s="1203"/>
      <c r="D7" s="1203"/>
      <c r="E7" s="1203"/>
      <c r="F7" s="1203"/>
      <c r="G7" s="430"/>
      <c r="H7" s="430"/>
      <c r="I7" s="430"/>
      <c r="J7" s="430"/>
      <c r="K7" s="454"/>
      <c r="L7" s="454"/>
      <c r="M7" s="454"/>
      <c r="N7" s="448"/>
      <c r="O7" s="448"/>
      <c r="P7" s="452"/>
    </row>
    <row r="8" spans="1:16" ht="13.5" customHeight="1">
      <c r="A8" s="455"/>
      <c r="B8" s="456"/>
      <c r="C8" s="1204"/>
      <c r="D8" s="1204"/>
      <c r="E8" s="1204"/>
      <c r="F8" s="1204"/>
      <c r="G8" s="457"/>
      <c r="H8" s="458"/>
      <c r="I8" s="458"/>
      <c r="J8" s="458"/>
      <c r="K8" s="458"/>
      <c r="L8" s="458"/>
      <c r="M8" s="457"/>
      <c r="N8" s="458"/>
      <c r="O8" s="459"/>
      <c r="P8" s="452"/>
    </row>
    <row r="9" spans="1:16" ht="12.75" customHeight="1">
      <c r="A9" s="453"/>
      <c r="B9" s="1069"/>
      <c r="C9" s="1070"/>
      <c r="D9" s="1070"/>
      <c r="E9" s="1070"/>
      <c r="F9" s="1340" t="s">
        <v>386</v>
      </c>
      <c r="G9" s="1340"/>
      <c r="H9" s="1341">
        <f ca="1">TODAY()</f>
        <v>45400</v>
      </c>
      <c r="I9" s="1341"/>
      <c r="J9" s="1341"/>
      <c r="K9" s="1341"/>
      <c r="L9" s="1070"/>
      <c r="M9" s="1070"/>
      <c r="N9" s="1070"/>
      <c r="O9" s="1071"/>
      <c r="P9" s="452"/>
    </row>
    <row r="10" spans="1:16" ht="9.75" hidden="1" customHeight="1">
      <c r="A10" s="453"/>
      <c r="B10" s="1072"/>
      <c r="C10" s="1189"/>
      <c r="D10" s="1189"/>
      <c r="E10" s="1189"/>
      <c r="F10" s="1189"/>
      <c r="G10" s="499"/>
      <c r="H10" s="499"/>
      <c r="I10" s="499"/>
      <c r="J10" s="499"/>
      <c r="K10" s="500"/>
      <c r="L10" s="500"/>
      <c r="M10" s="500"/>
      <c r="N10" s="501"/>
      <c r="O10" s="1073"/>
      <c r="P10" s="452"/>
    </row>
    <row r="11" spans="1:16" ht="15" hidden="1" customHeight="1">
      <c r="A11" s="453"/>
      <c r="B11" s="1072"/>
      <c r="C11" s="499"/>
      <c r="D11" s="499"/>
      <c r="E11" s="499"/>
      <c r="F11" s="499"/>
      <c r="G11" s="499"/>
      <c r="H11" s="499"/>
      <c r="I11" s="499"/>
      <c r="J11" s="499"/>
      <c r="K11" s="500"/>
      <c r="L11" s="500"/>
      <c r="M11" s="500"/>
      <c r="N11" s="501"/>
      <c r="O11" s="1073"/>
      <c r="P11" s="452"/>
    </row>
    <row r="12" spans="1:16" ht="15" customHeight="1">
      <c r="A12" s="453"/>
      <c r="B12" s="1342" t="s">
        <v>536</v>
      </c>
      <c r="C12" s="1190"/>
      <c r="D12" s="1190"/>
      <c r="E12" s="1190"/>
      <c r="F12" s="1190"/>
      <c r="G12" s="1190"/>
      <c r="H12" s="1190"/>
      <c r="I12" s="1190"/>
      <c r="J12" s="1190"/>
      <c r="K12" s="1190"/>
      <c r="L12" s="1190"/>
      <c r="M12" s="1190"/>
      <c r="N12" s="1190"/>
      <c r="O12" s="1343"/>
      <c r="P12" s="452"/>
    </row>
    <row r="13" spans="1:16" ht="9.9499999999999993" customHeight="1">
      <c r="A13" s="460"/>
      <c r="B13" s="495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3"/>
      <c r="P13" s="462"/>
    </row>
    <row r="14" spans="1:16" ht="9.9499999999999993" customHeight="1">
      <c r="A14" s="460"/>
      <c r="B14" s="1338" t="s">
        <v>189</v>
      </c>
      <c r="C14" s="1179"/>
      <c r="D14" s="1179"/>
      <c r="E14" s="1179"/>
      <c r="F14" s="1179"/>
      <c r="G14" s="1180"/>
      <c r="H14" s="461"/>
      <c r="I14" s="1178" t="s">
        <v>190</v>
      </c>
      <c r="J14" s="1179"/>
      <c r="K14" s="1179"/>
      <c r="L14" s="1179"/>
      <c r="M14" s="1179"/>
      <c r="N14" s="1179"/>
      <c r="O14" s="1292"/>
      <c r="P14" s="462"/>
    </row>
    <row r="15" spans="1:16" ht="9.9499999999999993" customHeight="1">
      <c r="A15" s="460"/>
      <c r="B15" s="1339"/>
      <c r="C15" s="1182"/>
      <c r="D15" s="1182"/>
      <c r="E15" s="1182"/>
      <c r="F15" s="1182"/>
      <c r="G15" s="1183"/>
      <c r="H15" s="461"/>
      <c r="I15" s="1181"/>
      <c r="J15" s="1182"/>
      <c r="K15" s="1182"/>
      <c r="L15" s="1182"/>
      <c r="M15" s="1182"/>
      <c r="N15" s="1182"/>
      <c r="O15" s="1293"/>
      <c r="P15" s="462"/>
    </row>
    <row r="16" spans="1:16" ht="9.9499999999999993" customHeight="1">
      <c r="A16" s="461"/>
      <c r="B16" s="1074"/>
      <c r="C16" s="464"/>
      <c r="D16" s="464"/>
      <c r="E16" s="464"/>
      <c r="F16" s="464"/>
      <c r="G16" s="465"/>
      <c r="H16" s="461"/>
      <c r="I16" s="466"/>
      <c r="J16" s="1344" t="s">
        <v>306</v>
      </c>
      <c r="K16" s="1345"/>
      <c r="L16" s="1345"/>
      <c r="M16" s="1346"/>
      <c r="N16" s="1347"/>
      <c r="O16" s="795"/>
      <c r="P16" s="462"/>
    </row>
    <row r="17" spans="1:17" ht="5.0999999999999996" customHeight="1">
      <c r="A17" s="461"/>
      <c r="B17" s="495"/>
      <c r="C17" s="467"/>
      <c r="D17" s="467"/>
      <c r="E17" s="467"/>
      <c r="F17" s="467"/>
      <c r="G17" s="468"/>
      <c r="H17" s="461"/>
      <c r="I17" s="469"/>
      <c r="J17" s="1345"/>
      <c r="K17" s="1345"/>
      <c r="L17" s="1345"/>
      <c r="M17" s="1346"/>
      <c r="N17" s="1347"/>
      <c r="O17" s="1075"/>
      <c r="P17" s="462"/>
    </row>
    <row r="18" spans="1:17" ht="9.9499999999999993" customHeight="1">
      <c r="A18" s="461"/>
      <c r="B18" s="495"/>
      <c r="C18" s="471" t="s">
        <v>191</v>
      </c>
      <c r="D18" s="472"/>
      <c r="E18" s="472"/>
      <c r="F18" s="473"/>
      <c r="G18" s="474"/>
      <c r="H18" s="461"/>
      <c r="I18" s="469"/>
      <c r="J18" s="1345"/>
      <c r="K18" s="1345"/>
      <c r="L18" s="1345"/>
      <c r="M18" s="1346"/>
      <c r="N18" s="1347"/>
      <c r="O18" s="794"/>
      <c r="P18" s="462"/>
    </row>
    <row r="19" spans="1:17" ht="9.9499999999999993" customHeight="1">
      <c r="A19" s="461"/>
      <c r="B19" s="495"/>
      <c r="C19" s="475" t="s">
        <v>192</v>
      </c>
      <c r="D19" s="1076" t="s">
        <v>193</v>
      </c>
      <c r="E19" s="472"/>
      <c r="F19" s="477"/>
      <c r="G19" s="478"/>
      <c r="H19" s="461"/>
      <c r="I19" s="469"/>
      <c r="J19" s="1345"/>
      <c r="K19" s="1345"/>
      <c r="L19" s="1345"/>
      <c r="M19" s="1346"/>
      <c r="N19" s="1347"/>
      <c r="O19" s="794"/>
      <c r="P19" s="462"/>
    </row>
    <row r="20" spans="1:17" ht="9.9499999999999993" customHeight="1">
      <c r="A20" s="461"/>
      <c r="B20" s="495"/>
      <c r="C20" s="475" t="s">
        <v>194</v>
      </c>
      <c r="D20" s="472" t="s">
        <v>195</v>
      </c>
      <c r="E20" s="472"/>
      <c r="F20" s="473"/>
      <c r="G20" s="474"/>
      <c r="H20" s="461"/>
      <c r="I20" s="469"/>
      <c r="J20" s="1345"/>
      <c r="K20" s="1345"/>
      <c r="L20" s="1345"/>
      <c r="M20" s="1346"/>
      <c r="N20" s="1347"/>
      <c r="O20" s="794"/>
      <c r="P20" s="462"/>
    </row>
    <row r="21" spans="1:17" ht="9.9499999999999993" customHeight="1">
      <c r="A21" s="461"/>
      <c r="B21" s="495"/>
      <c r="C21" s="502" t="s">
        <v>196</v>
      </c>
      <c r="D21" s="503"/>
      <c r="E21" s="479"/>
      <c r="F21" s="479"/>
      <c r="G21" s="474"/>
      <c r="H21" s="461"/>
      <c r="I21" s="469"/>
      <c r="J21" s="1345"/>
      <c r="K21" s="1345"/>
      <c r="L21" s="1345"/>
      <c r="M21" s="1346"/>
      <c r="N21" s="1347"/>
      <c r="O21" s="794"/>
      <c r="P21" s="462"/>
    </row>
    <row r="22" spans="1:17" ht="5.0999999999999996" customHeight="1">
      <c r="A22" s="461"/>
      <c r="B22" s="495"/>
      <c r="C22" s="502"/>
      <c r="D22" s="503"/>
      <c r="E22" s="479"/>
      <c r="F22" s="479"/>
      <c r="G22" s="474"/>
      <c r="H22" s="461"/>
      <c r="I22" s="469"/>
      <c r="J22" s="1345"/>
      <c r="K22" s="1345"/>
      <c r="L22" s="1345"/>
      <c r="M22" s="1346"/>
      <c r="N22" s="1347"/>
      <c r="O22" s="794"/>
      <c r="P22" s="462"/>
    </row>
    <row r="23" spans="1:17" ht="9.9499999999999993" customHeight="1">
      <c r="A23" s="461"/>
      <c r="B23" s="1077"/>
      <c r="C23" s="481"/>
      <c r="D23" s="481"/>
      <c r="E23" s="481"/>
      <c r="F23" s="481"/>
      <c r="G23" s="482"/>
      <c r="H23" s="461"/>
      <c r="I23" s="483"/>
      <c r="J23" s="1195"/>
      <c r="K23" s="1195"/>
      <c r="L23" s="1195"/>
      <c r="M23" s="1196"/>
      <c r="N23" s="1197"/>
      <c r="O23" s="1078"/>
      <c r="P23" s="462"/>
    </row>
    <row r="24" spans="1:17" ht="9.9499999999999993" customHeight="1">
      <c r="A24" s="460"/>
      <c r="B24" s="495"/>
      <c r="C24" s="473"/>
      <c r="D24" s="473"/>
      <c r="E24" s="473"/>
      <c r="F24" s="473"/>
      <c r="G24" s="473"/>
      <c r="H24" s="461"/>
      <c r="I24" s="461"/>
      <c r="J24" s="473"/>
      <c r="K24" s="473"/>
      <c r="L24" s="473"/>
      <c r="M24" s="473"/>
      <c r="N24" s="473"/>
      <c r="O24" s="794"/>
      <c r="P24" s="462"/>
    </row>
    <row r="25" spans="1:17" ht="9.9499999999999993" customHeight="1">
      <c r="A25" s="460"/>
      <c r="B25" s="1338" t="s">
        <v>197</v>
      </c>
      <c r="C25" s="1179"/>
      <c r="D25" s="1179"/>
      <c r="E25" s="1179"/>
      <c r="F25" s="1179"/>
      <c r="G25" s="1180"/>
      <c r="H25" s="484"/>
      <c r="I25" s="1178" t="s">
        <v>200</v>
      </c>
      <c r="J25" s="1179"/>
      <c r="K25" s="1179"/>
      <c r="L25" s="1179"/>
      <c r="M25" s="1179"/>
      <c r="N25" s="1179"/>
      <c r="O25" s="1292"/>
      <c r="P25" s="462"/>
    </row>
    <row r="26" spans="1:17" ht="9.9499999999999993" customHeight="1">
      <c r="A26" s="460"/>
      <c r="B26" s="1339"/>
      <c r="C26" s="1182"/>
      <c r="D26" s="1182"/>
      <c r="E26" s="1182"/>
      <c r="F26" s="1182"/>
      <c r="G26" s="1183"/>
      <c r="H26" s="484"/>
      <c r="I26" s="1181"/>
      <c r="J26" s="1182"/>
      <c r="K26" s="1182"/>
      <c r="L26" s="1182"/>
      <c r="M26" s="1182"/>
      <c r="N26" s="1182"/>
      <c r="O26" s="1293"/>
      <c r="P26" s="462"/>
    </row>
    <row r="27" spans="1:17" ht="9.9499999999999993" customHeight="1">
      <c r="A27" s="460"/>
      <c r="B27" s="492"/>
      <c r="C27" s="783"/>
      <c r="D27" s="493"/>
      <c r="E27" s="493"/>
      <c r="F27" s="493"/>
      <c r="G27" s="494"/>
      <c r="H27" s="461"/>
      <c r="I27" s="509"/>
      <c r="J27" s="510"/>
      <c r="K27" s="799" t="s">
        <v>201</v>
      </c>
      <c r="L27" s="510"/>
      <c r="M27" s="791">
        <v>-0.125</v>
      </c>
      <c r="N27" s="510"/>
      <c r="O27" s="511"/>
      <c r="P27" s="462"/>
    </row>
    <row r="28" spans="1:17" ht="11.25" customHeight="1">
      <c r="A28" s="460"/>
      <c r="B28" s="495"/>
      <c r="C28" s="1184" t="s">
        <v>537</v>
      </c>
      <c r="D28" s="1185"/>
      <c r="E28" s="1185"/>
      <c r="F28" s="1185"/>
      <c r="G28" s="1314"/>
      <c r="H28" s="461"/>
      <c r="I28" s="1059"/>
      <c r="J28" s="1061"/>
      <c r="K28" s="797" t="s">
        <v>216</v>
      </c>
      <c r="L28" s="1061"/>
      <c r="M28" s="798">
        <v>-0.25</v>
      </c>
      <c r="N28" s="1061"/>
      <c r="O28" s="1060"/>
      <c r="P28" s="462"/>
    </row>
    <row r="29" spans="1:17" ht="11.25" customHeight="1">
      <c r="A29" s="460"/>
      <c r="B29" s="495"/>
      <c r="C29" s="772" t="s">
        <v>538</v>
      </c>
      <c r="D29" s="489"/>
      <c r="E29" s="489"/>
      <c r="F29" s="208"/>
      <c r="G29" s="209" t="s">
        <v>198</v>
      </c>
      <c r="H29" s="461"/>
      <c r="I29" s="1056"/>
      <c r="J29" s="1057"/>
      <c r="K29" s="797" t="s">
        <v>217</v>
      </c>
      <c r="L29" s="1057"/>
      <c r="M29" s="798">
        <v>-0.375</v>
      </c>
      <c r="N29" s="1057"/>
      <c r="O29" s="1058"/>
      <c r="P29" s="462"/>
      <c r="Q29" s="590"/>
    </row>
    <row r="30" spans="1:17" ht="9.9499999999999993" customHeight="1">
      <c r="A30" s="460"/>
      <c r="B30" s="495"/>
      <c r="C30" s="772" t="s">
        <v>539</v>
      </c>
      <c r="D30" s="489"/>
      <c r="E30" s="489"/>
      <c r="F30" s="208"/>
      <c r="G30" s="209" t="s">
        <v>199</v>
      </c>
      <c r="H30" s="461"/>
      <c r="I30" s="1056"/>
      <c r="J30" s="1057"/>
      <c r="K30" s="797" t="s">
        <v>218</v>
      </c>
      <c r="L30" s="1057"/>
      <c r="M30" s="798">
        <v>-0.5</v>
      </c>
      <c r="N30" s="1057"/>
      <c r="O30" s="1058"/>
      <c r="P30" s="462"/>
    </row>
    <row r="31" spans="1:17" ht="9.9499999999999993" customHeight="1">
      <c r="A31" s="460"/>
      <c r="B31" s="495"/>
      <c r="C31" s="772"/>
      <c r="D31" s="489"/>
      <c r="E31" s="489"/>
      <c r="F31" s="208"/>
      <c r="G31" s="209"/>
      <c r="H31" s="461"/>
      <c r="I31" s="512"/>
      <c r="J31" s="513"/>
      <c r="K31" s="513"/>
      <c r="L31" s="513"/>
      <c r="M31" s="513"/>
      <c r="N31" s="513"/>
      <c r="O31" s="514"/>
      <c r="P31" s="462"/>
    </row>
    <row r="32" spans="1:17" ht="9.9499999999999993" customHeight="1">
      <c r="A32" s="460"/>
      <c r="B32" s="495"/>
      <c r="C32" s="772"/>
      <c r="D32" s="489"/>
      <c r="E32" s="489"/>
      <c r="F32" s="208"/>
      <c r="G32" s="209"/>
      <c r="H32" s="461"/>
      <c r="I32" s="1323" t="s">
        <v>33</v>
      </c>
      <c r="J32" s="1324"/>
      <c r="K32" s="1324"/>
      <c r="L32" s="1324"/>
      <c r="M32" s="1324"/>
      <c r="N32" s="1324"/>
      <c r="O32" s="1325"/>
      <c r="P32" s="462"/>
    </row>
    <row r="33" spans="1:16" ht="9.9499999999999993" customHeight="1">
      <c r="A33" s="460"/>
      <c r="B33" s="504"/>
      <c r="C33" s="772"/>
      <c r="D33" s="489"/>
      <c r="E33" s="489"/>
      <c r="F33" s="208"/>
      <c r="G33" s="209"/>
      <c r="H33" s="461"/>
      <c r="I33" s="1053"/>
      <c r="J33" s="485"/>
      <c r="K33" s="485"/>
      <c r="L33" s="485"/>
      <c r="M33" s="485"/>
      <c r="N33" s="485"/>
      <c r="O33" s="793"/>
      <c r="P33" s="462"/>
    </row>
    <row r="34" spans="1:16" ht="9.9499999999999993" customHeight="1">
      <c r="A34" s="460"/>
      <c r="B34" s="495"/>
      <c r="C34" s="772"/>
      <c r="D34" s="489"/>
      <c r="E34" s="489"/>
      <c r="F34" s="208"/>
      <c r="G34" s="209"/>
      <c r="H34" s="461"/>
      <c r="I34" s="1053"/>
      <c r="J34" s="485"/>
      <c r="K34" s="485"/>
      <c r="L34" s="485"/>
      <c r="M34" s="485"/>
      <c r="N34" s="485"/>
      <c r="O34" s="793"/>
      <c r="P34" s="462"/>
    </row>
    <row r="35" spans="1:16" ht="11.45" customHeight="1">
      <c r="A35" s="460"/>
      <c r="B35" s="495"/>
      <c r="C35" s="773"/>
      <c r="D35" s="537"/>
      <c r="E35" s="537"/>
      <c r="F35" s="537"/>
      <c r="G35" s="538"/>
      <c r="H35" s="461"/>
      <c r="I35" s="1062"/>
      <c r="J35" s="790"/>
      <c r="K35" s="790"/>
      <c r="L35" s="790"/>
      <c r="M35" s="790"/>
      <c r="N35" s="790"/>
      <c r="O35" s="1054"/>
      <c r="P35" s="462"/>
    </row>
    <row r="36" spans="1:16" ht="9.9499999999999993" customHeight="1">
      <c r="A36" s="460"/>
      <c r="B36" s="495"/>
      <c r="D36" s="780"/>
      <c r="E36" s="782"/>
      <c r="O36" s="794"/>
      <c r="P36" s="462"/>
    </row>
    <row r="37" spans="1:16" ht="9.9499999999999993" customHeight="1">
      <c r="A37" s="460"/>
      <c r="B37" s="1150" t="s">
        <v>202</v>
      </c>
      <c r="C37" s="1151"/>
      <c r="D37" s="1151"/>
      <c r="E37" s="1151"/>
      <c r="F37" s="1151"/>
      <c r="G37" s="1151"/>
      <c r="H37" s="1151"/>
      <c r="I37" s="1151"/>
      <c r="J37" s="1151"/>
      <c r="K37" s="1151"/>
      <c r="L37" s="1151"/>
      <c r="M37" s="1151"/>
      <c r="N37" s="1151"/>
      <c r="O37" s="1152"/>
      <c r="P37" s="462"/>
    </row>
    <row r="38" spans="1:16" ht="9.9499999999999993" customHeight="1">
      <c r="A38" s="460"/>
      <c r="B38" s="1153"/>
      <c r="C38" s="1154"/>
      <c r="D38" s="1154"/>
      <c r="E38" s="1154"/>
      <c r="F38" s="1154"/>
      <c r="G38" s="1154"/>
      <c r="H38" s="1154"/>
      <c r="I38" s="1154"/>
      <c r="J38" s="1154"/>
      <c r="K38" s="1154"/>
      <c r="L38" s="1154"/>
      <c r="M38" s="1154"/>
      <c r="N38" s="1154"/>
      <c r="O38" s="1155"/>
      <c r="P38" s="462"/>
    </row>
    <row r="39" spans="1:16" ht="15">
      <c r="A39" s="460"/>
      <c r="B39" s="519"/>
      <c r="C39" s="71" t="s">
        <v>203</v>
      </c>
      <c r="D39" s="529"/>
      <c r="E39" s="529"/>
      <c r="F39" s="529"/>
      <c r="G39" s="529"/>
      <c r="H39" s="530"/>
      <c r="I39" s="528"/>
      <c r="J39" s="528"/>
      <c r="K39" s="528"/>
      <c r="L39" s="528"/>
      <c r="M39" s="528"/>
      <c r="N39" s="528"/>
      <c r="O39" s="522"/>
      <c r="P39" s="462"/>
    </row>
    <row r="40" spans="1:16" ht="15">
      <c r="A40" s="460"/>
      <c r="B40" s="495"/>
      <c r="C40" s="71" t="s">
        <v>408</v>
      </c>
      <c r="D40" s="71"/>
      <c r="E40" s="71"/>
      <c r="F40" s="71"/>
      <c r="G40" s="71"/>
      <c r="H40" s="71"/>
      <c r="I40" s="71"/>
      <c r="J40" s="71"/>
      <c r="K40" s="71"/>
      <c r="L40" s="71"/>
      <c r="M40" s="528"/>
      <c r="N40" s="528"/>
      <c r="O40" s="524"/>
      <c r="P40" s="462"/>
    </row>
    <row r="41" spans="1:16" ht="9.9499999999999993" customHeight="1">
      <c r="A41" s="460"/>
      <c r="B41" s="495"/>
      <c r="H41" s="461"/>
      <c r="O41" s="524"/>
      <c r="P41" s="462"/>
    </row>
    <row r="42" spans="1:16" ht="10.5" customHeight="1">
      <c r="A42" s="460"/>
      <c r="B42" s="506"/>
      <c r="C42" s="489" t="s">
        <v>204</v>
      </c>
      <c r="H42" s="461"/>
      <c r="O42" s="524"/>
      <c r="P42" s="462"/>
    </row>
    <row r="43" spans="1:16" ht="9.9499999999999993" customHeight="1">
      <c r="A43" s="460"/>
      <c r="B43" s="523"/>
      <c r="C43" s="1063"/>
      <c r="D43" s="790"/>
      <c r="E43" s="790"/>
      <c r="F43" s="790"/>
      <c r="G43" s="790"/>
      <c r="H43" s="1064"/>
      <c r="I43" s="790"/>
      <c r="J43" s="790"/>
      <c r="K43" s="790"/>
      <c r="L43" s="790"/>
      <c r="M43" s="790"/>
      <c r="N43" s="790"/>
      <c r="O43" s="526"/>
      <c r="P43" s="462"/>
    </row>
    <row r="44" spans="1:16" ht="9.9499999999999993" customHeight="1">
      <c r="A44" s="460"/>
      <c r="B44" s="1079"/>
      <c r="C44" s="1065"/>
      <c r="D44" s="1066"/>
      <c r="E44" s="1066"/>
      <c r="F44" s="1321"/>
      <c r="G44" s="1321"/>
      <c r="H44" s="1067"/>
      <c r="I44" s="782"/>
      <c r="J44" s="782"/>
      <c r="K44" s="782"/>
      <c r="L44" s="782"/>
      <c r="M44" s="782"/>
      <c r="N44" s="782"/>
      <c r="O44" s="1080"/>
      <c r="P44" s="462"/>
    </row>
    <row r="45" spans="1:16" ht="9.9499999999999993" customHeight="1" thickBot="1">
      <c r="A45" s="460"/>
      <c r="B45" s="506"/>
      <c r="C45" s="496"/>
      <c r="D45" s="496"/>
      <c r="E45" s="496"/>
      <c r="F45" s="496"/>
      <c r="G45" s="430"/>
      <c r="H45" s="430"/>
      <c r="I45" s="1068"/>
      <c r="J45" s="1068"/>
      <c r="K45" s="1068"/>
      <c r="L45" s="1068"/>
      <c r="M45" s="1068"/>
      <c r="N45" s="1068"/>
      <c r="O45" s="524"/>
      <c r="P45" s="462"/>
    </row>
    <row r="46" spans="1:16" ht="9.9499999999999993" customHeight="1">
      <c r="A46" s="460"/>
      <c r="B46" s="1326" t="s">
        <v>547</v>
      </c>
      <c r="C46" s="1327"/>
      <c r="D46" s="1327"/>
      <c r="E46" s="1327"/>
      <c r="F46" s="1327"/>
      <c r="G46" s="1327"/>
      <c r="H46" s="1327"/>
      <c r="I46" s="1327"/>
      <c r="J46" s="1327"/>
      <c r="K46" s="1327"/>
      <c r="L46" s="1327"/>
      <c r="M46" s="1327"/>
      <c r="N46" s="1327"/>
      <c r="O46" s="1328"/>
      <c r="P46" s="462"/>
    </row>
    <row r="47" spans="1:16" ht="9.9499999999999993" customHeight="1">
      <c r="A47" s="460"/>
      <c r="B47" s="1329"/>
      <c r="C47" s="1330"/>
      <c r="D47" s="1330"/>
      <c r="E47" s="1330"/>
      <c r="F47" s="1330"/>
      <c r="G47" s="1330"/>
      <c r="H47" s="1330"/>
      <c r="I47" s="1330"/>
      <c r="J47" s="1330"/>
      <c r="K47" s="1330"/>
      <c r="L47" s="1330"/>
      <c r="M47" s="1330"/>
      <c r="N47" s="1330"/>
      <c r="O47" s="1331"/>
      <c r="P47" s="462"/>
    </row>
    <row r="48" spans="1:16" ht="9.9499999999999993" customHeight="1">
      <c r="A48" s="460"/>
      <c r="B48" s="1329"/>
      <c r="C48" s="1330"/>
      <c r="D48" s="1330"/>
      <c r="E48" s="1330"/>
      <c r="F48" s="1330"/>
      <c r="G48" s="1330"/>
      <c r="H48" s="1330"/>
      <c r="I48" s="1330"/>
      <c r="J48" s="1330"/>
      <c r="K48" s="1330"/>
      <c r="L48" s="1330"/>
      <c r="M48" s="1330"/>
      <c r="N48" s="1330"/>
      <c r="O48" s="1331"/>
      <c r="P48" s="462"/>
    </row>
    <row r="49" spans="1:16" ht="9.9499999999999993" customHeight="1">
      <c r="A49" s="460"/>
      <c r="B49" s="1332"/>
      <c r="C49" s="1333"/>
      <c r="D49" s="1333"/>
      <c r="E49" s="1333"/>
      <c r="F49" s="1333"/>
      <c r="G49" s="1333"/>
      <c r="H49" s="1333"/>
      <c r="I49" s="1333"/>
      <c r="J49" s="1333"/>
      <c r="K49" s="1333"/>
      <c r="L49" s="1333"/>
      <c r="M49" s="1333"/>
      <c r="N49" s="1333"/>
      <c r="O49" s="1334"/>
      <c r="P49" s="462"/>
    </row>
    <row r="50" spans="1:16" ht="15" customHeight="1">
      <c r="A50" s="460"/>
      <c r="B50" s="1332"/>
      <c r="C50" s="1333"/>
      <c r="D50" s="1333"/>
      <c r="E50" s="1333"/>
      <c r="F50" s="1333"/>
      <c r="G50" s="1333"/>
      <c r="H50" s="1333"/>
      <c r="I50" s="1333"/>
      <c r="J50" s="1333"/>
      <c r="K50" s="1333"/>
      <c r="L50" s="1333"/>
      <c r="M50" s="1333"/>
      <c r="N50" s="1333"/>
      <c r="O50" s="1334"/>
      <c r="P50" s="462"/>
    </row>
    <row r="51" spans="1:16" ht="15" customHeight="1">
      <c r="A51" s="460"/>
      <c r="B51" s="1332"/>
      <c r="C51" s="1333"/>
      <c r="D51" s="1333"/>
      <c r="E51" s="1333"/>
      <c r="F51" s="1333"/>
      <c r="G51" s="1333"/>
      <c r="H51" s="1333"/>
      <c r="I51" s="1333"/>
      <c r="J51" s="1333"/>
      <c r="K51" s="1333"/>
      <c r="L51" s="1333"/>
      <c r="M51" s="1333"/>
      <c r="N51" s="1333"/>
      <c r="O51" s="1334"/>
      <c r="P51" s="462"/>
    </row>
    <row r="52" spans="1:16" ht="9.9499999999999993" customHeight="1">
      <c r="A52" s="460"/>
      <c r="B52" s="1332"/>
      <c r="C52" s="1333"/>
      <c r="D52" s="1333"/>
      <c r="E52" s="1333"/>
      <c r="F52" s="1333"/>
      <c r="G52" s="1333"/>
      <c r="H52" s="1333"/>
      <c r="I52" s="1333"/>
      <c r="J52" s="1333"/>
      <c r="K52" s="1333"/>
      <c r="L52" s="1333"/>
      <c r="M52" s="1333"/>
      <c r="N52" s="1333"/>
      <c r="O52" s="1334"/>
      <c r="P52" s="462"/>
    </row>
    <row r="53" spans="1:16" ht="9.9499999999999993" customHeight="1">
      <c r="A53" s="487"/>
      <c r="B53" s="1332"/>
      <c r="C53" s="1333"/>
      <c r="D53" s="1333"/>
      <c r="E53" s="1333"/>
      <c r="F53" s="1333"/>
      <c r="G53" s="1333"/>
      <c r="H53" s="1333"/>
      <c r="I53" s="1333"/>
      <c r="J53" s="1333"/>
      <c r="K53" s="1333"/>
      <c r="L53" s="1333"/>
      <c r="M53" s="1333"/>
      <c r="N53" s="1333"/>
      <c r="O53" s="1334"/>
      <c r="P53" s="488"/>
    </row>
    <row r="54" spans="1:16" ht="9.9499999999999993" customHeight="1">
      <c r="A54" s="487"/>
      <c r="B54" s="1332"/>
      <c r="C54" s="1333"/>
      <c r="D54" s="1333"/>
      <c r="E54" s="1333"/>
      <c r="F54" s="1333"/>
      <c r="G54" s="1333"/>
      <c r="H54" s="1333"/>
      <c r="I54" s="1333"/>
      <c r="J54" s="1333"/>
      <c r="K54" s="1333"/>
      <c r="L54" s="1333"/>
      <c r="M54" s="1333"/>
      <c r="N54" s="1333"/>
      <c r="O54" s="1334"/>
      <c r="P54" s="488"/>
    </row>
    <row r="55" spans="1:16" ht="9.9499999999999993" customHeight="1">
      <c r="A55" s="487"/>
      <c r="B55" s="1332"/>
      <c r="C55" s="1333"/>
      <c r="D55" s="1333"/>
      <c r="E55" s="1333"/>
      <c r="F55" s="1333"/>
      <c r="G55" s="1333"/>
      <c r="H55" s="1333"/>
      <c r="I55" s="1333"/>
      <c r="J55" s="1333"/>
      <c r="K55" s="1333"/>
      <c r="L55" s="1333"/>
      <c r="M55" s="1333"/>
      <c r="N55" s="1333"/>
      <c r="O55" s="1334"/>
      <c r="P55" s="488"/>
    </row>
    <row r="56" spans="1:16" ht="9.9499999999999993" customHeight="1">
      <c r="A56" s="487"/>
      <c r="B56" s="1332"/>
      <c r="C56" s="1333"/>
      <c r="D56" s="1333"/>
      <c r="E56" s="1333"/>
      <c r="F56" s="1333"/>
      <c r="G56" s="1333"/>
      <c r="H56" s="1333"/>
      <c r="I56" s="1333"/>
      <c r="J56" s="1333"/>
      <c r="K56" s="1333"/>
      <c r="L56" s="1333"/>
      <c r="M56" s="1333"/>
      <c r="N56" s="1333"/>
      <c r="O56" s="1334"/>
      <c r="P56" s="488"/>
    </row>
    <row r="57" spans="1:16" ht="9.9499999999999993" customHeight="1">
      <c r="A57" s="487"/>
      <c r="B57" s="1332"/>
      <c r="C57" s="1333"/>
      <c r="D57" s="1333"/>
      <c r="E57" s="1333"/>
      <c r="F57" s="1333"/>
      <c r="G57" s="1333"/>
      <c r="H57" s="1333"/>
      <c r="I57" s="1333"/>
      <c r="J57" s="1333"/>
      <c r="K57" s="1333"/>
      <c r="L57" s="1333"/>
      <c r="M57" s="1333"/>
      <c r="N57" s="1333"/>
      <c r="O57" s="1334"/>
      <c r="P57" s="488"/>
    </row>
    <row r="58" spans="1:16" ht="9.9499999999999993" customHeight="1">
      <c r="A58" s="487"/>
      <c r="B58" s="1332"/>
      <c r="C58" s="1333"/>
      <c r="D58" s="1333"/>
      <c r="E58" s="1333"/>
      <c r="F58" s="1333"/>
      <c r="G58" s="1333"/>
      <c r="H58" s="1333"/>
      <c r="I58" s="1333"/>
      <c r="J58" s="1333"/>
      <c r="K58" s="1333"/>
      <c r="L58" s="1333"/>
      <c r="M58" s="1333"/>
      <c r="N58" s="1333"/>
      <c r="O58" s="1334"/>
      <c r="P58" s="488"/>
    </row>
    <row r="59" spans="1:16" ht="9.9499999999999993" customHeight="1">
      <c r="A59" s="497"/>
      <c r="B59" s="1332"/>
      <c r="C59" s="1333"/>
      <c r="D59" s="1333"/>
      <c r="E59" s="1333"/>
      <c r="F59" s="1333"/>
      <c r="G59" s="1333"/>
      <c r="H59" s="1333"/>
      <c r="I59" s="1333"/>
      <c r="J59" s="1333"/>
      <c r="K59" s="1333"/>
      <c r="L59" s="1333"/>
      <c r="M59" s="1333"/>
      <c r="N59" s="1333"/>
      <c r="O59" s="1334"/>
      <c r="P59" s="488"/>
    </row>
    <row r="60" spans="1:16" ht="9.9499999999999993" customHeight="1">
      <c r="A60" s="497"/>
      <c r="B60" s="1332"/>
      <c r="C60" s="1333"/>
      <c r="D60" s="1333"/>
      <c r="E60" s="1333"/>
      <c r="F60" s="1333"/>
      <c r="G60" s="1333"/>
      <c r="H60" s="1333"/>
      <c r="I60" s="1333"/>
      <c r="J60" s="1333"/>
      <c r="K60" s="1333"/>
      <c r="L60" s="1333"/>
      <c r="M60" s="1333"/>
      <c r="N60" s="1333"/>
      <c r="O60" s="1334"/>
      <c r="P60" s="488"/>
    </row>
    <row r="61" spans="1:16" ht="9.9499999999999993" customHeight="1">
      <c r="A61" s="497"/>
      <c r="B61" s="1332"/>
      <c r="C61" s="1333"/>
      <c r="D61" s="1333"/>
      <c r="E61" s="1333"/>
      <c r="F61" s="1333"/>
      <c r="G61" s="1333"/>
      <c r="H61" s="1333"/>
      <c r="I61" s="1333"/>
      <c r="J61" s="1333"/>
      <c r="K61" s="1333"/>
      <c r="L61" s="1333"/>
      <c r="M61" s="1333"/>
      <c r="N61" s="1333"/>
      <c r="O61" s="1334"/>
      <c r="P61" s="496"/>
    </row>
    <row r="62" spans="1:16" ht="9.9499999999999993" customHeight="1">
      <c r="A62" s="497"/>
      <c r="B62" s="1332"/>
      <c r="C62" s="1333"/>
      <c r="D62" s="1333"/>
      <c r="E62" s="1333"/>
      <c r="F62" s="1333"/>
      <c r="G62" s="1333"/>
      <c r="H62" s="1333"/>
      <c r="I62" s="1333"/>
      <c r="J62" s="1333"/>
      <c r="K62" s="1333"/>
      <c r="L62" s="1333"/>
      <c r="M62" s="1333"/>
      <c r="N62" s="1333"/>
      <c r="O62" s="1334"/>
      <c r="P62" s="496"/>
    </row>
    <row r="63" spans="1:16" ht="9.9499999999999993" customHeight="1">
      <c r="A63" s="497"/>
      <c r="B63" s="1332"/>
      <c r="C63" s="1333"/>
      <c r="D63" s="1333"/>
      <c r="E63" s="1333"/>
      <c r="F63" s="1333"/>
      <c r="G63" s="1333"/>
      <c r="H63" s="1333"/>
      <c r="I63" s="1333"/>
      <c r="J63" s="1333"/>
      <c r="K63" s="1333"/>
      <c r="L63" s="1333"/>
      <c r="M63" s="1333"/>
      <c r="N63" s="1333"/>
      <c r="O63" s="1334"/>
      <c r="P63" s="496"/>
    </row>
    <row r="64" spans="1:16" ht="9.9499999999999993" customHeight="1">
      <c r="A64" s="497"/>
      <c r="B64" s="1332"/>
      <c r="C64" s="1333"/>
      <c r="D64" s="1333"/>
      <c r="E64" s="1333"/>
      <c r="F64" s="1333"/>
      <c r="G64" s="1333"/>
      <c r="H64" s="1333"/>
      <c r="I64" s="1333"/>
      <c r="J64" s="1333"/>
      <c r="K64" s="1333"/>
      <c r="L64" s="1333"/>
      <c r="M64" s="1333"/>
      <c r="N64" s="1333"/>
      <c r="O64" s="1334"/>
      <c r="P64" s="488"/>
    </row>
    <row r="65" spans="1:16" ht="9.9499999999999993" customHeight="1">
      <c r="A65" s="497"/>
      <c r="B65" s="1332"/>
      <c r="C65" s="1333"/>
      <c r="D65" s="1333"/>
      <c r="E65" s="1333"/>
      <c r="F65" s="1333"/>
      <c r="G65" s="1333"/>
      <c r="H65" s="1333"/>
      <c r="I65" s="1333"/>
      <c r="J65" s="1333"/>
      <c r="K65" s="1333"/>
      <c r="L65" s="1333"/>
      <c r="M65" s="1333"/>
      <c r="N65" s="1333"/>
      <c r="O65" s="1334"/>
      <c r="P65" s="488"/>
    </row>
    <row r="66" spans="1:16" ht="9.9499999999999993" customHeight="1">
      <c r="A66" s="497"/>
      <c r="B66" s="1332"/>
      <c r="C66" s="1333"/>
      <c r="D66" s="1333"/>
      <c r="E66" s="1333"/>
      <c r="F66" s="1333"/>
      <c r="G66" s="1333"/>
      <c r="H66" s="1333"/>
      <c r="I66" s="1333"/>
      <c r="J66" s="1333"/>
      <c r="K66" s="1333"/>
      <c r="L66" s="1333"/>
      <c r="M66" s="1333"/>
      <c r="N66" s="1333"/>
      <c r="O66" s="1334"/>
      <c r="P66" s="488"/>
    </row>
    <row r="67" spans="1:16" ht="9.9499999999999993" customHeight="1">
      <c r="A67" s="497"/>
      <c r="B67" s="1332"/>
      <c r="C67" s="1333"/>
      <c r="D67" s="1333"/>
      <c r="E67" s="1333"/>
      <c r="F67" s="1333"/>
      <c r="G67" s="1333"/>
      <c r="H67" s="1333"/>
      <c r="I67" s="1333"/>
      <c r="J67" s="1333"/>
      <c r="K67" s="1333"/>
      <c r="L67" s="1333"/>
      <c r="M67" s="1333"/>
      <c r="N67" s="1333"/>
      <c r="O67" s="1334"/>
      <c r="P67" s="488"/>
    </row>
    <row r="68" spans="1:16" ht="12" customHeight="1">
      <c r="A68" s="497"/>
      <c r="B68" s="1332"/>
      <c r="C68" s="1333"/>
      <c r="D68" s="1333"/>
      <c r="E68" s="1333"/>
      <c r="F68" s="1333"/>
      <c r="G68" s="1333"/>
      <c r="H68" s="1333"/>
      <c r="I68" s="1333"/>
      <c r="J68" s="1333"/>
      <c r="K68" s="1333"/>
      <c r="L68" s="1333"/>
      <c r="M68" s="1333"/>
      <c r="N68" s="1333"/>
      <c r="O68" s="1334"/>
      <c r="P68" s="488"/>
    </row>
    <row r="69" spans="1:16" ht="12" customHeight="1">
      <c r="A69" s="498"/>
      <c r="B69" s="1332"/>
      <c r="C69" s="1333"/>
      <c r="D69" s="1333"/>
      <c r="E69" s="1333"/>
      <c r="F69" s="1333"/>
      <c r="G69" s="1333"/>
      <c r="H69" s="1333"/>
      <c r="I69" s="1333"/>
      <c r="J69" s="1333"/>
      <c r="K69" s="1333"/>
      <c r="L69" s="1333"/>
      <c r="M69" s="1333"/>
      <c r="N69" s="1333"/>
      <c r="O69" s="1334"/>
      <c r="P69" s="490"/>
    </row>
    <row r="70" spans="1:16" ht="9.9499999999999993" customHeight="1">
      <c r="A70" s="491"/>
      <c r="B70" s="1332"/>
      <c r="C70" s="1333"/>
      <c r="D70" s="1333"/>
      <c r="E70" s="1333"/>
      <c r="F70" s="1333"/>
      <c r="G70" s="1333"/>
      <c r="H70" s="1333"/>
      <c r="I70" s="1333"/>
      <c r="J70" s="1333"/>
      <c r="K70" s="1333"/>
      <c r="L70" s="1333"/>
      <c r="M70" s="1333"/>
      <c r="N70" s="1333"/>
      <c r="O70" s="1334"/>
      <c r="P70" s="491"/>
    </row>
    <row r="71" spans="1:16" ht="89.25" customHeight="1" thickBot="1">
      <c r="A71" s="491"/>
      <c r="B71" s="1335"/>
      <c r="C71" s="1336"/>
      <c r="D71" s="1336"/>
      <c r="E71" s="1336"/>
      <c r="F71" s="1336"/>
      <c r="G71" s="1336"/>
      <c r="H71" s="1336"/>
      <c r="I71" s="1336"/>
      <c r="J71" s="1336"/>
      <c r="K71" s="1336"/>
      <c r="L71" s="1336"/>
      <c r="M71" s="1336"/>
      <c r="N71" s="1336"/>
      <c r="O71" s="1337"/>
      <c r="P71" s="491"/>
    </row>
    <row r="72" spans="1:16" ht="6.6" customHeight="1">
      <c r="B72" s="1322" t="s">
        <v>205</v>
      </c>
      <c r="C72" s="1167"/>
      <c r="D72" s="1167"/>
      <c r="E72" s="1167"/>
      <c r="F72" s="1167"/>
      <c r="G72" s="1167"/>
      <c r="H72" s="1167"/>
      <c r="I72" s="1167"/>
      <c r="J72" s="1167"/>
      <c r="K72" s="1167"/>
      <c r="L72" s="1167"/>
      <c r="M72" s="1167"/>
      <c r="N72" s="1167"/>
      <c r="O72" s="1168"/>
    </row>
    <row r="73" spans="1:16">
      <c r="B73" s="1166"/>
      <c r="C73" s="1167"/>
      <c r="D73" s="1167"/>
      <c r="E73" s="1167"/>
      <c r="F73" s="1167"/>
      <c r="G73" s="1167"/>
      <c r="H73" s="1167"/>
      <c r="I73" s="1167"/>
      <c r="J73" s="1167"/>
      <c r="K73" s="1167"/>
      <c r="L73" s="1167"/>
      <c r="M73" s="1167"/>
      <c r="N73" s="1167"/>
      <c r="O73" s="1168"/>
    </row>
    <row r="74" spans="1:16">
      <c r="B74" s="1173" t="s">
        <v>206</v>
      </c>
      <c r="C74" s="1174"/>
      <c r="D74" s="1174"/>
      <c r="E74" s="1174"/>
      <c r="F74" s="1174"/>
      <c r="G74" s="1174"/>
      <c r="H74" s="1174"/>
      <c r="I74" s="1174"/>
      <c r="J74" s="1174"/>
      <c r="K74" s="1174"/>
      <c r="L74" s="1174"/>
      <c r="M74" s="1174"/>
      <c r="N74" s="1174"/>
      <c r="O74" s="1175"/>
    </row>
    <row r="75" spans="1:16" ht="9.9499999999999993" customHeight="1">
      <c r="B75" s="1176" t="s">
        <v>207</v>
      </c>
      <c r="C75" s="1156"/>
      <c r="D75" s="1156"/>
      <c r="E75" s="1156"/>
      <c r="F75" s="1156"/>
      <c r="G75" s="1156"/>
      <c r="H75" s="1156"/>
      <c r="I75" s="1156"/>
      <c r="J75" s="1156"/>
      <c r="K75" s="1156"/>
      <c r="L75" s="1156"/>
      <c r="M75" s="1156"/>
      <c r="N75" s="1156"/>
      <c r="O75" s="1177"/>
    </row>
    <row r="76" spans="1:16" ht="13.5" customHeight="1">
      <c r="B76" s="1141" t="s">
        <v>208</v>
      </c>
      <c r="C76" s="1142"/>
      <c r="D76" s="1142"/>
      <c r="E76" s="1142"/>
      <c r="F76" s="1142"/>
      <c r="G76" s="1142"/>
      <c r="H76" s="1142"/>
      <c r="I76" s="1142"/>
      <c r="J76" s="1142"/>
      <c r="K76" s="1142"/>
      <c r="L76" s="1142"/>
      <c r="M76" s="1142"/>
      <c r="N76" s="1142"/>
      <c r="O76" s="1143"/>
    </row>
    <row r="77" spans="1:16">
      <c r="B77" s="1144"/>
      <c r="C77" s="1145"/>
      <c r="D77" s="1145"/>
      <c r="E77" s="1145"/>
      <c r="F77" s="1145"/>
      <c r="G77" s="1145"/>
      <c r="H77" s="1145"/>
      <c r="I77" s="1145"/>
      <c r="J77" s="1145"/>
      <c r="K77" s="1145"/>
      <c r="L77" s="1145"/>
      <c r="M77" s="1145"/>
      <c r="N77" s="1145"/>
      <c r="O77" s="1146"/>
    </row>
  </sheetData>
  <mergeCells count="23">
    <mergeCell ref="B25:G26"/>
    <mergeCell ref="I25:O26"/>
    <mergeCell ref="A2:N3"/>
    <mergeCell ref="C6:F6"/>
    <mergeCell ref="C7:F7"/>
    <mergeCell ref="C8:F8"/>
    <mergeCell ref="F9:G9"/>
    <mergeCell ref="H9:K9"/>
    <mergeCell ref="C10:F10"/>
    <mergeCell ref="B12:O12"/>
    <mergeCell ref="B14:G15"/>
    <mergeCell ref="I14:O15"/>
    <mergeCell ref="J16:N23"/>
    <mergeCell ref="B74:O74"/>
    <mergeCell ref="B75:O75"/>
    <mergeCell ref="B76:O77"/>
    <mergeCell ref="C28:G28"/>
    <mergeCell ref="B37:O38"/>
    <mergeCell ref="F44:G44"/>
    <mergeCell ref="B72:O73"/>
    <mergeCell ref="I32:O32"/>
    <mergeCell ref="B46:O48"/>
    <mergeCell ref="B49:O71"/>
  </mergeCells>
  <hyperlinks>
    <hyperlink ref="D19" r:id="rId1" xr:uid="{D2C97F2C-E36F-4ED6-B914-D93DE02142E0}"/>
    <hyperlink ref="J16:L23" r:id="rId2" display="AMC selection can be made vy clicking here.  theLender accepts transferred appraisals." xr:uid="{41ACD2C5-2DF4-4095-9B93-7A5186166797}"/>
    <hyperlink ref="J16:N23" r:id="rId3" display="AMC selection can be made by clicking here.  theLender accepts transferred appraisals." xr:uid="{1C168DF3-1F24-4E05-BDB6-C5E237194E4D}"/>
  </hyperlinks>
  <pageMargins left="0.25" right="0.25" top="0.75" bottom="0.75" header="0.3" footer="0.3"/>
  <pageSetup paperSize="5" orientation="portrait" r:id="rId4"/>
  <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3E227-6883-41AD-BCA1-36C4E7F43B36}">
  <sheetPr codeName="Sheet18">
    <pageSetUpPr fitToPage="1"/>
  </sheetPr>
  <dimension ref="A1:V73"/>
  <sheetViews>
    <sheetView showGridLines="0" topLeftCell="A33" workbookViewId="0">
      <selection activeCell="B46" sqref="B46:O48"/>
    </sheetView>
  </sheetViews>
  <sheetFormatPr defaultRowHeight="15"/>
  <cols>
    <col min="1" max="1" width="18.28515625" customWidth="1"/>
    <col min="2" max="2" width="26.42578125" customWidth="1"/>
    <col min="3" max="9" width="18.28515625" customWidth="1"/>
    <col min="10" max="10" width="16.28515625" customWidth="1"/>
    <col min="11" max="11" width="17.140625" customWidth="1"/>
    <col min="12" max="12" width="21.28515625" customWidth="1"/>
    <col min="13" max="13" width="19" customWidth="1"/>
  </cols>
  <sheetData>
    <row r="1" spans="1:14" ht="15.75" thickBo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6.25">
      <c r="A2" s="80"/>
      <c r="B2" s="81"/>
      <c r="C2" s="1207" t="s">
        <v>514</v>
      </c>
      <c r="D2" s="1207"/>
      <c r="E2" s="1207"/>
      <c r="F2" s="1207"/>
      <c r="G2" s="1207"/>
      <c r="H2" s="1207"/>
      <c r="I2" s="1207"/>
      <c r="N2" s="79"/>
    </row>
    <row r="3" spans="1:14" ht="31.5" thickBot="1">
      <c r="A3" s="82"/>
      <c r="B3" s="83"/>
      <c r="C3" s="84"/>
      <c r="D3" s="85"/>
      <c r="E3" s="85"/>
      <c r="F3" s="85"/>
      <c r="G3" s="85"/>
      <c r="H3" s="85"/>
      <c r="I3" s="787">
        <v>45400</v>
      </c>
      <c r="N3" s="79"/>
    </row>
    <row r="4" spans="1:14" ht="30.75">
      <c r="A4" s="87"/>
      <c r="B4" s="87"/>
      <c r="C4" s="87"/>
      <c r="D4" s="88"/>
      <c r="E4" s="88"/>
      <c r="F4" s="88"/>
      <c r="G4" s="88"/>
      <c r="H4" s="88"/>
      <c r="I4" s="89"/>
      <c r="N4" s="79"/>
    </row>
    <row r="5" spans="1:14">
      <c r="A5" s="90"/>
      <c r="B5" s="90"/>
      <c r="C5" s="90"/>
      <c r="D5" s="90"/>
      <c r="E5" s="90"/>
      <c r="F5" s="90"/>
      <c r="G5" s="90"/>
      <c r="H5" s="90"/>
      <c r="I5" s="90"/>
      <c r="N5" s="79"/>
    </row>
    <row r="6" spans="1:14" ht="15.75" thickBot="1">
      <c r="I6" s="565"/>
      <c r="J6" s="565"/>
      <c r="K6" s="565"/>
      <c r="L6" s="565"/>
      <c r="M6" s="566"/>
      <c r="N6" s="79"/>
    </row>
    <row r="7" spans="1:14" ht="15.75" thickBot="1">
      <c r="B7" s="1221" t="s">
        <v>513</v>
      </c>
      <c r="C7" s="1222"/>
      <c r="D7" s="1223"/>
      <c r="I7" s="565"/>
      <c r="K7" s="572"/>
      <c r="L7" s="573" t="s">
        <v>510</v>
      </c>
      <c r="M7" s="574"/>
      <c r="N7" s="79"/>
    </row>
    <row r="8" spans="1:14" ht="15.75" thickBot="1">
      <c r="A8" s="91" t="s">
        <v>2</v>
      </c>
      <c r="B8" s="92" t="s">
        <v>12</v>
      </c>
      <c r="C8" s="93" t="s">
        <v>115</v>
      </c>
      <c r="D8" s="93" t="s">
        <v>105</v>
      </c>
      <c r="F8" s="95" t="s">
        <v>110</v>
      </c>
      <c r="G8" s="97" t="s">
        <v>5</v>
      </c>
      <c r="I8" s="565"/>
      <c r="K8" s="566"/>
      <c r="L8" s="566"/>
      <c r="M8" s="566"/>
      <c r="N8" s="79"/>
    </row>
    <row r="9" spans="1:14" ht="15.75" thickBot="1">
      <c r="A9" s="593">
        <v>7.125</v>
      </c>
      <c r="B9" s="593">
        <v>95.8</v>
      </c>
      <c r="C9" s="593">
        <v>95.7</v>
      </c>
      <c r="D9" s="593">
        <v>95.7</v>
      </c>
      <c r="E9" s="127" t="s">
        <v>211</v>
      </c>
      <c r="F9" s="99" t="s">
        <v>112</v>
      </c>
      <c r="G9" s="101">
        <v>101</v>
      </c>
      <c r="I9" s="565"/>
      <c r="K9" s="591" t="s">
        <v>227</v>
      </c>
      <c r="L9" s="592" t="s">
        <v>228</v>
      </c>
      <c r="M9" s="592" t="s">
        <v>229</v>
      </c>
      <c r="N9" s="79"/>
    </row>
    <row r="10" spans="1:14" ht="15.75" thickBot="1">
      <c r="A10" s="593">
        <v>7.25</v>
      </c>
      <c r="B10" s="593">
        <v>96.55</v>
      </c>
      <c r="C10" s="593">
        <v>96.45</v>
      </c>
      <c r="D10" s="593">
        <v>96.45</v>
      </c>
      <c r="E10" s="127" t="s">
        <v>212</v>
      </c>
      <c r="F10" s="99" t="s">
        <v>113</v>
      </c>
      <c r="G10" s="101">
        <v>101</v>
      </c>
      <c r="I10" s="565"/>
      <c r="K10" s="566"/>
      <c r="L10" s="566"/>
      <c r="M10" s="566"/>
      <c r="N10" s="79"/>
    </row>
    <row r="11" spans="1:14">
      <c r="A11" s="593">
        <v>7.375</v>
      </c>
      <c r="B11" s="593">
        <v>97.3</v>
      </c>
      <c r="C11" s="593">
        <v>97.2</v>
      </c>
      <c r="D11" s="593">
        <v>97.2</v>
      </c>
      <c r="E11" s="127" t="s">
        <v>213</v>
      </c>
      <c r="F11" s="99" t="s">
        <v>6</v>
      </c>
      <c r="G11" s="101">
        <v>101</v>
      </c>
      <c r="I11" s="565"/>
      <c r="K11" s="575" t="s">
        <v>230</v>
      </c>
      <c r="L11" s="579" t="s">
        <v>222</v>
      </c>
      <c r="M11" s="584"/>
      <c r="N11" s="79"/>
    </row>
    <row r="12" spans="1:14">
      <c r="A12" s="593">
        <v>7.5</v>
      </c>
      <c r="B12" s="593">
        <v>97.924999999999997</v>
      </c>
      <c r="C12" s="593">
        <v>97.825000000000003</v>
      </c>
      <c r="D12" s="593">
        <v>97.825000000000003</v>
      </c>
      <c r="E12" s="127" t="s">
        <v>214</v>
      </c>
      <c r="F12" s="99" t="s">
        <v>8</v>
      </c>
      <c r="G12" s="101">
        <v>101</v>
      </c>
      <c r="I12" s="565"/>
      <c r="K12" s="576" t="s">
        <v>231</v>
      </c>
      <c r="L12" s="580">
        <v>7.875</v>
      </c>
      <c r="M12" s="585">
        <f>IF(L11="7/6 Arm",VLOOKUP(L12,$A$8:$D$37,2,FALSE),IF(L11="10/6 Arm",VLOOKUP(L12,$A$8:$D$37,3,FALSE),VLOOKUP(L12,$A$8:$D$37,4,FALSE)))</f>
        <v>99.613</v>
      </c>
    </row>
    <row r="13" spans="1:14">
      <c r="A13" s="593">
        <v>7.625</v>
      </c>
      <c r="B13" s="593">
        <v>98.55</v>
      </c>
      <c r="C13" s="593">
        <v>98.45</v>
      </c>
      <c r="D13" s="593">
        <v>98.45</v>
      </c>
      <c r="F13" s="99" t="s">
        <v>10</v>
      </c>
      <c r="G13" s="101">
        <v>100</v>
      </c>
      <c r="I13" s="565"/>
      <c r="K13" s="576" t="s">
        <v>412</v>
      </c>
      <c r="L13" s="580" t="s">
        <v>17</v>
      </c>
      <c r="M13" s="585"/>
    </row>
    <row r="14" spans="1:14" ht="15.75" thickBot="1">
      <c r="A14" s="593">
        <v>7.75</v>
      </c>
      <c r="B14" s="593">
        <v>99.174999999999997</v>
      </c>
      <c r="C14" s="593">
        <v>99.075000000000003</v>
      </c>
      <c r="D14" s="593">
        <v>99.075000000000003</v>
      </c>
      <c r="F14" s="102" t="s">
        <v>114</v>
      </c>
      <c r="G14" s="103">
        <v>98.5</v>
      </c>
      <c r="I14" s="861"/>
      <c r="K14" s="576" t="s">
        <v>232</v>
      </c>
      <c r="L14" s="580" t="s">
        <v>27</v>
      </c>
      <c r="M14" s="585">
        <f>IFERROR(INDEX($C$42:$G$47,MATCH(L14,B42:B47,0),MATCH(L13,C41:G41,0),1),0)</f>
        <v>-1.125</v>
      </c>
    </row>
    <row r="15" spans="1:14" ht="15.75" thickBot="1">
      <c r="A15" s="593">
        <v>7.875</v>
      </c>
      <c r="B15" s="593">
        <v>99.613</v>
      </c>
      <c r="C15" s="593">
        <v>99.513000000000005</v>
      </c>
      <c r="D15" s="593">
        <v>99.513000000000005</v>
      </c>
      <c r="G15" s="1"/>
      <c r="H15" s="1"/>
      <c r="I15" s="567"/>
      <c r="K15" s="576" t="s">
        <v>77</v>
      </c>
      <c r="L15" s="580" t="s">
        <v>221</v>
      </c>
      <c r="M15" s="585">
        <f>IFERROR(INDEX($C$51:$G$73,MATCH(L15,$B$51:$B$73,0),MATCH($L$13,$C$41:$G$41,0),1),0)</f>
        <v>0</v>
      </c>
    </row>
    <row r="16" spans="1:14">
      <c r="A16" s="593">
        <v>8</v>
      </c>
      <c r="B16" s="593">
        <v>100.05</v>
      </c>
      <c r="C16" s="593">
        <v>99.95</v>
      </c>
      <c r="D16" s="593">
        <v>99.95</v>
      </c>
      <c r="F16" s="560" t="s">
        <v>116</v>
      </c>
      <c r="G16" s="561"/>
      <c r="H16" s="562"/>
      <c r="I16" s="565"/>
      <c r="K16" s="576" t="s">
        <v>233</v>
      </c>
      <c r="L16" s="580" t="s">
        <v>221</v>
      </c>
      <c r="M16" s="585">
        <f>IFERROR(INDEX($C$51:$G$73,MATCH(L16,$B$51:$B$73,0),MATCH($L$13,$C$41:$G$41,0),1),0)</f>
        <v>0</v>
      </c>
    </row>
    <row r="17" spans="1:13">
      <c r="A17" s="593">
        <v>8.125</v>
      </c>
      <c r="B17" s="593">
        <v>100.488</v>
      </c>
      <c r="C17" s="593">
        <v>100.38800000000001</v>
      </c>
      <c r="D17" s="593">
        <v>100.38800000000001</v>
      </c>
      <c r="F17" s="1348" t="s">
        <v>303</v>
      </c>
      <c r="G17" s="1349"/>
      <c r="H17" s="1350"/>
      <c r="I17" s="565"/>
      <c r="K17" s="576" t="s">
        <v>52</v>
      </c>
      <c r="L17" s="580" t="s">
        <v>492</v>
      </c>
      <c r="M17" s="585">
        <f>IFERROR(INDEX($C$51:$G$73,MATCH(L17,$B$51:$B$73,0),MATCH($L$13,$C$41:$G$41,0),1),0)</f>
        <v>0</v>
      </c>
    </row>
    <row r="18" spans="1:13">
      <c r="A18" s="593">
        <v>8.25</v>
      </c>
      <c r="B18" s="593">
        <v>100.925</v>
      </c>
      <c r="C18" s="593">
        <v>100.825</v>
      </c>
      <c r="D18" s="593">
        <v>100.825</v>
      </c>
      <c r="F18" s="1348" t="s">
        <v>512</v>
      </c>
      <c r="G18" s="1349"/>
      <c r="H18" s="1350"/>
      <c r="I18" s="565"/>
      <c r="K18" s="576" t="s">
        <v>61</v>
      </c>
      <c r="L18" s="580" t="s">
        <v>221</v>
      </c>
      <c r="M18" s="585">
        <f>IFERROR(INDEX($C$51:$G$73,MATCH(L18,$B$51:$B$73,0),MATCH($L$13,$C$41:$G$41,0),1),0)</f>
        <v>0</v>
      </c>
    </row>
    <row r="19" spans="1:13" ht="15" customHeight="1">
      <c r="A19" s="593">
        <v>8.375</v>
      </c>
      <c r="B19" s="593">
        <v>101.3</v>
      </c>
      <c r="C19" s="593">
        <v>101.2</v>
      </c>
      <c r="D19" s="593">
        <v>101.2</v>
      </c>
      <c r="F19" s="1351" t="s">
        <v>376</v>
      </c>
      <c r="G19" s="1352"/>
      <c r="H19" s="1353"/>
      <c r="I19" s="565"/>
      <c r="K19" s="576" t="s">
        <v>156</v>
      </c>
      <c r="L19" s="580" t="s">
        <v>221</v>
      </c>
      <c r="M19" s="585">
        <f>IFERROR(INDEX($C$51:$G$73,MATCH(L19,$B$51:$B$73,0),MATCH($L$13,$C$41:$G$41,0),1),0)</f>
        <v>0</v>
      </c>
    </row>
    <row r="20" spans="1:13" ht="15.75" thickBot="1">
      <c r="A20" s="593">
        <v>8.5</v>
      </c>
      <c r="B20" s="593">
        <v>101.675</v>
      </c>
      <c r="C20" s="593">
        <v>101.575</v>
      </c>
      <c r="D20" s="593">
        <v>101.575</v>
      </c>
      <c r="F20" s="1354"/>
      <c r="G20" s="1355"/>
      <c r="H20" s="1356"/>
      <c r="I20" s="565"/>
      <c r="K20" s="576" t="s">
        <v>235</v>
      </c>
      <c r="L20" s="580" t="s">
        <v>221</v>
      </c>
      <c r="M20" s="585">
        <f>IFERROR(INDEX($C$61:$G$66,MATCH(L20,B61:B66,0),MATCH($L$13,$C$41:$G$41,0),1),0)</f>
        <v>0</v>
      </c>
    </row>
    <row r="21" spans="1:13" ht="15.75" thickBot="1">
      <c r="A21" s="593">
        <v>8.625</v>
      </c>
      <c r="B21" s="593">
        <v>102.05</v>
      </c>
      <c r="C21" s="593">
        <v>101.95</v>
      </c>
      <c r="D21" s="593">
        <v>101.95</v>
      </c>
      <c r="F21" s="1081"/>
      <c r="G21" s="1081"/>
      <c r="H21" s="1081"/>
      <c r="I21" s="565"/>
      <c r="K21" s="576" t="s">
        <v>236</v>
      </c>
      <c r="L21" s="580" t="s">
        <v>221</v>
      </c>
      <c r="M21" s="585">
        <f>IFERROR(INDEX($C$67:$G$70,MATCH(L21,B67:B70,0),MATCH($L$13,$C$41:$G$41,0),1),0)</f>
        <v>0</v>
      </c>
    </row>
    <row r="22" spans="1:13">
      <c r="A22" s="593">
        <v>8.75</v>
      </c>
      <c r="B22" s="593">
        <v>102.425</v>
      </c>
      <c r="C22" s="593">
        <v>102.325</v>
      </c>
      <c r="D22" s="593">
        <v>102.325</v>
      </c>
      <c r="F22" s="539" t="s">
        <v>117</v>
      </c>
      <c r="G22" s="540"/>
      <c r="H22" s="37"/>
      <c r="I22" s="565"/>
      <c r="K22" s="576" t="s">
        <v>74</v>
      </c>
      <c r="L22" s="580" t="s">
        <v>221</v>
      </c>
      <c r="M22" s="585">
        <f>IFERROR(INDEX($C$51:$G$73,MATCH(L22,$B$51:$B$73,0),MATCH($L$13,$C$41:$G$41,0),1),0)</f>
        <v>0</v>
      </c>
    </row>
    <row r="23" spans="1:13">
      <c r="A23" s="593">
        <v>8.875</v>
      </c>
      <c r="B23" s="593">
        <v>102.8</v>
      </c>
      <c r="C23" s="593">
        <v>102.7</v>
      </c>
      <c r="D23" s="593">
        <v>102.7</v>
      </c>
      <c r="F23" s="131" t="s">
        <v>118</v>
      </c>
      <c r="G23" s="132" t="s">
        <v>119</v>
      </c>
      <c r="H23" s="1"/>
      <c r="I23" s="567"/>
      <c r="K23" s="576" t="s">
        <v>188</v>
      </c>
      <c r="L23" s="580" t="s">
        <v>221</v>
      </c>
      <c r="M23" s="585">
        <f>IFERROR(INDEX($C$51:$G$73,MATCH(L23,$B$51:$B$73,0),MATCH($L$13,$C$41:$G$41,0),1),0)</f>
        <v>0</v>
      </c>
    </row>
    <row r="24" spans="1:13">
      <c r="A24" s="593">
        <v>9</v>
      </c>
      <c r="B24" s="593">
        <v>103.175</v>
      </c>
      <c r="C24" s="593">
        <v>103.075</v>
      </c>
      <c r="D24" s="593">
        <v>103.075</v>
      </c>
      <c r="F24" s="131" t="s">
        <v>120</v>
      </c>
      <c r="G24" s="544">
        <v>6.5</v>
      </c>
      <c r="I24" s="567"/>
      <c r="K24" s="576" t="s">
        <v>160</v>
      </c>
      <c r="L24" s="580" t="s">
        <v>221</v>
      </c>
      <c r="M24" s="585">
        <f>IFERROR(INDEX($C$51:$G$73,MATCH(L24,$B$51:$B$73,0),MATCH($L$13,$C$41:$G$41,0),1),0)</f>
        <v>0</v>
      </c>
    </row>
    <row r="25" spans="1:13">
      <c r="A25" s="593">
        <v>9.125</v>
      </c>
      <c r="B25" s="593">
        <v>103.55</v>
      </c>
      <c r="C25" s="593">
        <v>103.45</v>
      </c>
      <c r="D25" s="593">
        <v>103.45</v>
      </c>
      <c r="F25" s="131" t="s">
        <v>304</v>
      </c>
      <c r="G25" s="545" t="s">
        <v>285</v>
      </c>
      <c r="I25" s="565"/>
      <c r="K25" s="576" t="s">
        <v>237</v>
      </c>
      <c r="L25" s="580">
        <v>45</v>
      </c>
      <c r="M25" s="585">
        <f>IF(L25=15,0,IF(L25=30,G29,IF(L25=45,G30,0)))</f>
        <v>-0.375</v>
      </c>
    </row>
    <row r="26" spans="1:13" ht="15.75" thickBot="1">
      <c r="A26" s="593">
        <v>9.25</v>
      </c>
      <c r="B26" s="593">
        <v>103.925</v>
      </c>
      <c r="C26" s="593">
        <v>103.825</v>
      </c>
      <c r="D26" s="593">
        <v>103.825</v>
      </c>
      <c r="F26" s="136" t="s">
        <v>122</v>
      </c>
      <c r="G26" s="137" t="s">
        <v>123</v>
      </c>
      <c r="I26" s="565"/>
      <c r="K26" s="577" t="s">
        <v>238</v>
      </c>
      <c r="L26" s="581"/>
      <c r="M26" s="586">
        <f>M15+M16+M17+M18+M19+M20+M21+M22+M23+M25+M14+M24</f>
        <v>-1.5</v>
      </c>
    </row>
    <row r="27" spans="1:13" ht="15.75" thickBot="1">
      <c r="A27" s="593">
        <v>9.375</v>
      </c>
      <c r="B27" s="593">
        <v>104.3</v>
      </c>
      <c r="C27" s="593">
        <v>104.2</v>
      </c>
      <c r="D27" s="593">
        <v>104.2</v>
      </c>
      <c r="G27" s="1"/>
      <c r="I27" s="565"/>
      <c r="K27" s="568"/>
      <c r="L27" s="569"/>
      <c r="M27" s="578"/>
    </row>
    <row r="28" spans="1:13" ht="15.75" thickBot="1">
      <c r="A28" s="593">
        <v>9.5</v>
      </c>
      <c r="B28" s="593">
        <v>104.675</v>
      </c>
      <c r="C28" s="593">
        <v>104.575</v>
      </c>
      <c r="D28" s="593">
        <v>104.575</v>
      </c>
      <c r="F28" s="539" t="s">
        <v>124</v>
      </c>
      <c r="G28" s="540"/>
      <c r="I28" s="565"/>
      <c r="K28" s="570" t="s">
        <v>239</v>
      </c>
      <c r="L28" s="571"/>
      <c r="M28" s="587" t="e">
        <f>IF(L20="Choose a Selection",(MIN(M26+M12,VLOOKUP($L$21,$E$9:$G$14,3,FALSE))),MIN(M26+M12,VLOOKUP($L$20,$F$9:$G$14,2,FALSE)))</f>
        <v>#N/A</v>
      </c>
    </row>
    <row r="29" spans="1:13" ht="15.75" thickBot="1">
      <c r="A29" s="593">
        <v>9.625</v>
      </c>
      <c r="B29" s="593">
        <v>105.05</v>
      </c>
      <c r="C29" s="593">
        <v>104.95</v>
      </c>
      <c r="D29" s="593">
        <v>104.95</v>
      </c>
      <c r="F29" s="1082" t="s">
        <v>125</v>
      </c>
      <c r="G29" s="1083">
        <v>-0.25</v>
      </c>
      <c r="H29" s="1"/>
      <c r="I29" s="565"/>
      <c r="K29" s="565"/>
      <c r="L29" s="565"/>
      <c r="M29" s="565"/>
    </row>
    <row r="30" spans="1:13" ht="15.75" thickBot="1">
      <c r="A30" s="593">
        <v>9.75</v>
      </c>
      <c r="B30" s="593">
        <v>105.3</v>
      </c>
      <c r="C30" s="593">
        <v>105.2</v>
      </c>
      <c r="D30" s="593">
        <v>105.2</v>
      </c>
      <c r="F30" s="136" t="s">
        <v>126</v>
      </c>
      <c r="G30" s="993">
        <v>-0.375</v>
      </c>
      <c r="I30" s="565"/>
      <c r="K30" s="1004" t="s">
        <v>519</v>
      </c>
      <c r="L30" s="1005"/>
      <c r="M30" s="1006"/>
    </row>
    <row r="31" spans="1:13">
      <c r="A31" s="593">
        <v>9.875</v>
      </c>
      <c r="B31" s="593">
        <v>105.55</v>
      </c>
      <c r="C31" s="593">
        <v>105.45</v>
      </c>
      <c r="D31" s="593">
        <v>105.45</v>
      </c>
      <c r="I31" s="565"/>
    </row>
    <row r="32" spans="1:13">
      <c r="A32" s="593">
        <v>10</v>
      </c>
      <c r="B32" s="593">
        <v>105.8</v>
      </c>
      <c r="C32" s="593">
        <v>105.7</v>
      </c>
      <c r="D32" s="593">
        <v>105.7</v>
      </c>
      <c r="F32" s="1357"/>
      <c r="G32" s="1357"/>
      <c r="H32" s="1357"/>
      <c r="I32" s="1357"/>
    </row>
    <row r="33" spans="1:22">
      <c r="A33" s="593">
        <v>10.125</v>
      </c>
      <c r="B33" s="593">
        <v>106.05</v>
      </c>
      <c r="C33" s="593">
        <v>105.95</v>
      </c>
      <c r="D33" s="593">
        <v>105.95</v>
      </c>
      <c r="F33" s="6"/>
      <c r="G33" s="1050"/>
      <c r="J33" s="565"/>
    </row>
    <row r="34" spans="1:22">
      <c r="A34" s="593">
        <v>10.25</v>
      </c>
      <c r="B34" s="593">
        <v>106.3</v>
      </c>
      <c r="C34" s="593">
        <v>106.2</v>
      </c>
      <c r="D34" s="593">
        <v>106.2</v>
      </c>
      <c r="F34" s="588"/>
      <c r="G34" s="1050"/>
      <c r="J34" s="565"/>
      <c r="K34" s="565"/>
      <c r="L34" s="565"/>
      <c r="M34" s="565"/>
    </row>
    <row r="35" spans="1:22" ht="15" customHeight="1">
      <c r="A35" s="593">
        <v>10.375</v>
      </c>
      <c r="B35" s="593">
        <v>106.55</v>
      </c>
      <c r="C35" s="593">
        <v>106.45</v>
      </c>
      <c r="D35" s="593">
        <v>106.45</v>
      </c>
      <c r="F35" s="991"/>
      <c r="G35" s="991"/>
      <c r="H35" s="991"/>
      <c r="I35" s="991"/>
      <c r="J35" s="565"/>
      <c r="K35" s="565"/>
      <c r="L35" s="565"/>
      <c r="M35" s="565"/>
    </row>
    <row r="36" spans="1:22">
      <c r="A36" s="593">
        <v>10.5</v>
      </c>
      <c r="B36" s="593">
        <v>106.8</v>
      </c>
      <c r="C36" s="593">
        <v>106.7</v>
      </c>
      <c r="D36" s="593">
        <v>106.7</v>
      </c>
      <c r="F36" s="588"/>
      <c r="G36" s="1050"/>
      <c r="H36" s="588"/>
      <c r="I36" s="1050"/>
      <c r="J36" s="565"/>
      <c r="K36" s="565"/>
      <c r="L36" s="565"/>
      <c r="M36" s="565"/>
    </row>
    <row r="37" spans="1:22">
      <c r="A37" s="593">
        <v>10.625</v>
      </c>
      <c r="B37" s="593">
        <v>107.05</v>
      </c>
      <c r="C37" s="593">
        <v>106.95</v>
      </c>
      <c r="D37" s="593">
        <v>106.95</v>
      </c>
      <c r="F37" s="588"/>
      <c r="G37" s="1050"/>
      <c r="H37" s="588"/>
      <c r="I37" s="1050"/>
      <c r="J37" s="565"/>
      <c r="K37" s="565"/>
      <c r="L37" s="565"/>
      <c r="M37" s="565"/>
    </row>
    <row r="38" spans="1:22">
      <c r="F38" s="588"/>
      <c r="G38" s="1051"/>
      <c r="H38" s="588"/>
      <c r="I38" s="1051"/>
      <c r="M38" s="565"/>
    </row>
    <row r="39" spans="1:22">
      <c r="F39" s="588"/>
      <c r="G39" s="1050"/>
      <c r="H39" s="588"/>
      <c r="I39" s="1050"/>
    </row>
    <row r="40" spans="1:22">
      <c r="A40" s="3" t="s">
        <v>555</v>
      </c>
      <c r="B40" s="3"/>
      <c r="C40" s="1"/>
      <c r="D40" s="1"/>
      <c r="E40" s="1"/>
      <c r="F40" s="24"/>
      <c r="G40" s="1"/>
      <c r="H40" s="25"/>
      <c r="I40" s="24"/>
      <c r="J40" s="564"/>
    </row>
    <row r="41" spans="1:22">
      <c r="A41" s="995"/>
      <c r="B41" s="563" t="s">
        <v>221</v>
      </c>
      <c r="C41" s="550" t="s">
        <v>14</v>
      </c>
      <c r="D41" s="550" t="s">
        <v>15</v>
      </c>
      <c r="E41" s="550" t="s">
        <v>16</v>
      </c>
      <c r="F41" s="550" t="s">
        <v>17</v>
      </c>
      <c r="G41" s="551" t="s">
        <v>18</v>
      </c>
      <c r="H41" s="98"/>
    </row>
    <row r="42" spans="1:22">
      <c r="A42" s="996"/>
      <c r="B42" s="552" t="s">
        <v>129</v>
      </c>
      <c r="C42" s="602">
        <v>1.875</v>
      </c>
      <c r="D42" s="600">
        <v>1.625</v>
      </c>
      <c r="E42" s="600">
        <v>1.375</v>
      </c>
      <c r="F42" s="600">
        <v>0.875</v>
      </c>
      <c r="G42" s="601">
        <v>0.25</v>
      </c>
      <c r="H42" s="98"/>
      <c r="Q42" s="120"/>
      <c r="R42" s="120"/>
      <c r="S42" s="120"/>
      <c r="T42" s="120"/>
      <c r="U42" s="120"/>
      <c r="V42" s="120"/>
    </row>
    <row r="43" spans="1:22">
      <c r="A43" s="996"/>
      <c r="B43" s="552" t="s">
        <v>23</v>
      </c>
      <c r="C43" s="603">
        <v>1.75</v>
      </c>
      <c r="D43" s="163">
        <v>1.5</v>
      </c>
      <c r="E43" s="163">
        <v>1.2499999999999998</v>
      </c>
      <c r="F43" s="163">
        <v>0.75</v>
      </c>
      <c r="G43" s="599">
        <v>-1.1102230246251565E-16</v>
      </c>
      <c r="H43" s="98"/>
      <c r="Q43" s="120"/>
      <c r="R43" s="120"/>
      <c r="S43" s="120"/>
      <c r="T43" s="120"/>
      <c r="U43" s="120"/>
      <c r="V43" s="120"/>
    </row>
    <row r="44" spans="1:22">
      <c r="A44" s="996"/>
      <c r="B44" s="552" t="s">
        <v>24</v>
      </c>
      <c r="C44" s="604">
        <v>1.5</v>
      </c>
      <c r="D44" s="162">
        <v>1.25</v>
      </c>
      <c r="E44" s="162">
        <v>0.99999999999999978</v>
      </c>
      <c r="F44" s="162">
        <v>0.5</v>
      </c>
      <c r="G44" s="598">
        <v>-0.25</v>
      </c>
      <c r="H44" s="98"/>
      <c r="Q44" s="120"/>
      <c r="R44" s="120"/>
      <c r="S44" s="120"/>
      <c r="T44" s="120"/>
      <c r="U44" s="120"/>
      <c r="V44" s="120"/>
    </row>
    <row r="45" spans="1:22">
      <c r="A45" s="211" t="s">
        <v>127</v>
      </c>
      <c r="B45" s="552" t="s">
        <v>25</v>
      </c>
      <c r="C45" s="603">
        <v>0.87499999999999989</v>
      </c>
      <c r="D45" s="163">
        <v>0.625</v>
      </c>
      <c r="E45" s="163">
        <v>0.37499999999999978</v>
      </c>
      <c r="F45" s="163">
        <v>-0.125</v>
      </c>
      <c r="G45" s="599">
        <v>-1</v>
      </c>
      <c r="H45" s="98"/>
      <c r="Q45" s="120"/>
      <c r="R45" s="120"/>
      <c r="S45" s="120"/>
      <c r="T45" s="120"/>
      <c r="U45" s="120"/>
      <c r="V45" s="120"/>
    </row>
    <row r="46" spans="1:22">
      <c r="A46" s="211" t="s">
        <v>515</v>
      </c>
      <c r="B46" s="552" t="s">
        <v>26</v>
      </c>
      <c r="C46" s="604">
        <v>0.24999999999999992</v>
      </c>
      <c r="D46" s="162">
        <v>-0.12500000000000011</v>
      </c>
      <c r="E46" s="162">
        <v>-0.12500000000000011</v>
      </c>
      <c r="F46" s="162">
        <v>-0.625</v>
      </c>
      <c r="G46" s="598" t="s">
        <v>13</v>
      </c>
      <c r="H46" s="98"/>
      <c r="Q46" s="120"/>
      <c r="R46" s="120"/>
      <c r="S46" s="120"/>
      <c r="T46" s="120"/>
      <c r="U46" s="120"/>
      <c r="V46" s="120"/>
    </row>
    <row r="47" spans="1:22">
      <c r="A47" s="997"/>
      <c r="B47" s="553" t="s">
        <v>27</v>
      </c>
      <c r="C47" s="860">
        <v>-8.3266726846886741E-17</v>
      </c>
      <c r="D47" s="596">
        <v>-0.37500000000000011</v>
      </c>
      <c r="E47" s="596">
        <v>-0.62500000000000011</v>
      </c>
      <c r="F47" s="596">
        <v>-1.125</v>
      </c>
      <c r="G47" s="597" t="s">
        <v>13</v>
      </c>
      <c r="H47" s="98"/>
      <c r="Q47" s="120"/>
      <c r="R47" s="120"/>
      <c r="S47" s="120"/>
      <c r="T47" s="120"/>
      <c r="U47" s="120"/>
      <c r="V47" s="120"/>
    </row>
    <row r="48" spans="1:22">
      <c r="A48" s="555"/>
      <c r="B48" s="564" t="s">
        <v>221</v>
      </c>
    </row>
    <row r="49" spans="1:8">
      <c r="A49" s="3" t="s">
        <v>556</v>
      </c>
      <c r="H49" s="1047"/>
    </row>
    <row r="50" spans="1:8">
      <c r="A50" s="104"/>
      <c r="B50" s="158" t="s">
        <v>351</v>
      </c>
      <c r="C50" s="550" t="s">
        <v>14</v>
      </c>
      <c r="D50" s="550" t="s">
        <v>15</v>
      </c>
      <c r="E50" s="550" t="s">
        <v>16</v>
      </c>
      <c r="F50" s="550" t="s">
        <v>17</v>
      </c>
      <c r="G50" s="551" t="s">
        <v>18</v>
      </c>
      <c r="H50" s="98"/>
    </row>
    <row r="51" spans="1:8">
      <c r="A51" s="557" t="s">
        <v>77</v>
      </c>
      <c r="B51" s="107" t="s">
        <v>79</v>
      </c>
      <c r="C51" s="977">
        <v>-0.25</v>
      </c>
      <c r="D51" s="977">
        <v>-0.25</v>
      </c>
      <c r="E51" s="977">
        <v>-0.25</v>
      </c>
      <c r="F51" s="977">
        <v>-0.25</v>
      </c>
      <c r="G51" s="978">
        <v>-0.25</v>
      </c>
      <c r="H51" s="98"/>
    </row>
    <row r="52" spans="1:8" ht="17.25" customHeight="1">
      <c r="A52" s="1104" t="s">
        <v>185</v>
      </c>
      <c r="B52" s="1045" t="s">
        <v>141</v>
      </c>
      <c r="C52" s="190">
        <v>0</v>
      </c>
      <c r="D52" s="190">
        <v>0</v>
      </c>
      <c r="E52" s="190">
        <v>0</v>
      </c>
      <c r="F52" s="190">
        <v>0</v>
      </c>
      <c r="G52" s="1046">
        <v>0</v>
      </c>
      <c r="H52" s="98"/>
    </row>
    <row r="53" spans="1:8">
      <c r="A53" s="998"/>
      <c r="B53" s="979" t="s">
        <v>518</v>
      </c>
      <c r="C53" s="192">
        <v>0</v>
      </c>
      <c r="D53" s="192">
        <v>0</v>
      </c>
      <c r="E53" s="192">
        <v>0</v>
      </c>
      <c r="F53" s="192">
        <v>0</v>
      </c>
      <c r="G53" s="980">
        <v>0</v>
      </c>
      <c r="H53" s="98"/>
    </row>
    <row r="54" spans="1:8">
      <c r="A54" s="998"/>
      <c r="B54" s="982" t="s">
        <v>145</v>
      </c>
      <c r="C54" s="192">
        <v>0</v>
      </c>
      <c r="D54" s="192">
        <v>0</v>
      </c>
      <c r="E54" s="192">
        <v>0</v>
      </c>
      <c r="F54" s="192">
        <v>0</v>
      </c>
      <c r="G54" s="980">
        <v>0</v>
      </c>
      <c r="H54" s="98"/>
    </row>
    <row r="55" spans="1:8">
      <c r="A55" s="988" t="s">
        <v>52</v>
      </c>
      <c r="B55" s="982" t="s">
        <v>146</v>
      </c>
      <c r="C55" s="192">
        <v>0</v>
      </c>
      <c r="D55" s="192">
        <v>0</v>
      </c>
      <c r="E55" s="192">
        <v>0</v>
      </c>
      <c r="F55" s="192">
        <v>0</v>
      </c>
      <c r="G55" s="980">
        <v>0</v>
      </c>
      <c r="H55" s="98"/>
    </row>
    <row r="56" spans="1:8">
      <c r="A56" s="998"/>
      <c r="B56" s="982" t="s">
        <v>147</v>
      </c>
      <c r="C56" s="192">
        <v>0</v>
      </c>
      <c r="D56" s="192">
        <v>0</v>
      </c>
      <c r="E56" s="192">
        <v>0</v>
      </c>
      <c r="F56" s="192">
        <v>0</v>
      </c>
      <c r="G56" s="980">
        <v>0</v>
      </c>
      <c r="H56" s="98"/>
    </row>
    <row r="57" spans="1:8">
      <c r="A57" s="998"/>
      <c r="B57" s="982" t="s">
        <v>148</v>
      </c>
      <c r="C57" s="192">
        <v>0</v>
      </c>
      <c r="D57" s="192">
        <v>0</v>
      </c>
      <c r="E57" s="192">
        <v>0</v>
      </c>
      <c r="F57" s="192">
        <v>0</v>
      </c>
      <c r="G57" s="980">
        <v>0</v>
      </c>
      <c r="H57" s="98"/>
    </row>
    <row r="58" spans="1:8">
      <c r="A58" s="998"/>
      <c r="B58" s="983" t="s">
        <v>149</v>
      </c>
      <c r="C58" s="194">
        <v>0</v>
      </c>
      <c r="D58" s="194">
        <v>0</v>
      </c>
      <c r="E58" s="194">
        <v>0</v>
      </c>
      <c r="F58" s="194">
        <v>0</v>
      </c>
      <c r="G58" s="981">
        <v>0</v>
      </c>
      <c r="H58" s="98"/>
    </row>
    <row r="59" spans="1:8">
      <c r="A59" s="1100" t="s">
        <v>61</v>
      </c>
      <c r="B59" s="1101" t="s">
        <v>548</v>
      </c>
      <c r="C59" s="1102">
        <v>-0.375</v>
      </c>
      <c r="D59" s="1102">
        <v>-0.375</v>
      </c>
      <c r="E59" s="1102">
        <v>-0.375</v>
      </c>
      <c r="F59" s="1102">
        <v>-0.5</v>
      </c>
      <c r="G59" s="1103" t="s">
        <v>13</v>
      </c>
      <c r="H59" s="98"/>
    </row>
    <row r="60" spans="1:8">
      <c r="A60" s="1099" t="s">
        <v>70</v>
      </c>
      <c r="B60" s="979" t="s">
        <v>156</v>
      </c>
      <c r="C60" s="192">
        <v>-0.5</v>
      </c>
      <c r="D60" s="192">
        <v>-0.5</v>
      </c>
      <c r="E60" s="192">
        <v>-0.5</v>
      </c>
      <c r="F60" s="192">
        <v>-0.5</v>
      </c>
      <c r="G60" s="980">
        <v>-0.625</v>
      </c>
      <c r="H60" s="98"/>
    </row>
    <row r="61" spans="1:8">
      <c r="A61" s="558"/>
      <c r="B61" s="984" t="s">
        <v>112</v>
      </c>
      <c r="C61" s="196">
        <v>1</v>
      </c>
      <c r="D61" s="196">
        <v>1</v>
      </c>
      <c r="E61" s="196">
        <v>1</v>
      </c>
      <c r="F61" s="196">
        <v>1</v>
      </c>
      <c r="G61" s="985">
        <v>1.125</v>
      </c>
      <c r="H61" s="98"/>
    </row>
    <row r="62" spans="1:8">
      <c r="A62" s="559" t="s">
        <v>157</v>
      </c>
      <c r="B62" s="979" t="s">
        <v>113</v>
      </c>
      <c r="C62" s="192">
        <v>0.75</v>
      </c>
      <c r="D62" s="192">
        <v>0.75</v>
      </c>
      <c r="E62" s="192">
        <v>0.75</v>
      </c>
      <c r="F62" s="192">
        <v>0.75</v>
      </c>
      <c r="G62" s="980">
        <v>0.875</v>
      </c>
      <c r="H62" s="98"/>
    </row>
    <row r="63" spans="1:8">
      <c r="A63" s="558" t="s">
        <v>158</v>
      </c>
      <c r="B63" s="979" t="s">
        <v>6</v>
      </c>
      <c r="C63" s="192">
        <v>0.25</v>
      </c>
      <c r="D63" s="192">
        <v>0.25</v>
      </c>
      <c r="E63" s="192">
        <v>0.25</v>
      </c>
      <c r="F63" s="192">
        <v>0.25</v>
      </c>
      <c r="G63" s="980">
        <v>0.25</v>
      </c>
      <c r="H63" s="98"/>
    </row>
    <row r="64" spans="1:8">
      <c r="A64" s="558" t="s">
        <v>517</v>
      </c>
      <c r="B64" s="979" t="s">
        <v>8</v>
      </c>
      <c r="C64" s="192">
        <v>-0.375</v>
      </c>
      <c r="D64" s="192">
        <v>-0.375</v>
      </c>
      <c r="E64" s="192">
        <v>-0.375</v>
      </c>
      <c r="F64" s="192">
        <v>-0.375</v>
      </c>
      <c r="G64" s="980">
        <v>-0.5</v>
      </c>
      <c r="H64" s="98"/>
    </row>
    <row r="65" spans="1:8">
      <c r="A65" s="558"/>
      <c r="B65" s="979" t="s">
        <v>10</v>
      </c>
      <c r="C65" s="192">
        <v>-1.125</v>
      </c>
      <c r="D65" s="192">
        <v>-1.125</v>
      </c>
      <c r="E65" s="192">
        <v>-1.375</v>
      </c>
      <c r="F65" s="192">
        <v>-1.375</v>
      </c>
      <c r="G65" s="980">
        <v>-1.6250000000000002</v>
      </c>
      <c r="H65" s="98"/>
    </row>
    <row r="66" spans="1:8">
      <c r="A66" s="583"/>
      <c r="B66" s="119" t="s">
        <v>114</v>
      </c>
      <c r="C66" s="194">
        <v>-1.7500000000000002</v>
      </c>
      <c r="D66" s="194">
        <v>-1.7500000000000002</v>
      </c>
      <c r="E66" s="194">
        <v>-2</v>
      </c>
      <c r="F66" s="194">
        <v>-2</v>
      </c>
      <c r="G66" s="981">
        <v>-2.25</v>
      </c>
      <c r="H66" s="98"/>
    </row>
    <row r="67" spans="1:8">
      <c r="A67" s="1236" t="s">
        <v>516</v>
      </c>
      <c r="B67" s="986" t="s">
        <v>211</v>
      </c>
      <c r="C67" s="192">
        <v>0.75</v>
      </c>
      <c r="D67" s="192">
        <v>0.75</v>
      </c>
      <c r="E67" s="192">
        <v>0.75</v>
      </c>
      <c r="F67" s="192">
        <v>0.75</v>
      </c>
      <c r="G67" s="980">
        <v>0.875</v>
      </c>
      <c r="H67" s="98"/>
    </row>
    <row r="68" spans="1:8">
      <c r="A68" s="1238"/>
      <c r="B68" s="986" t="s">
        <v>212</v>
      </c>
      <c r="C68" s="192">
        <v>0.5</v>
      </c>
      <c r="D68" s="192">
        <v>0.5</v>
      </c>
      <c r="E68" s="192">
        <v>0.5</v>
      </c>
      <c r="F68" s="192">
        <v>0.5</v>
      </c>
      <c r="G68" s="980">
        <v>0.625</v>
      </c>
      <c r="H68" s="98"/>
    </row>
    <row r="69" spans="1:8">
      <c r="A69" s="1238"/>
      <c r="B69" s="986" t="s">
        <v>213</v>
      </c>
      <c r="C69" s="192">
        <v>0</v>
      </c>
      <c r="D69" s="192">
        <v>0</v>
      </c>
      <c r="E69" s="192">
        <v>0</v>
      </c>
      <c r="F69" s="192">
        <v>0</v>
      </c>
      <c r="G69" s="980">
        <v>0</v>
      </c>
      <c r="H69" s="98"/>
    </row>
    <row r="70" spans="1:8">
      <c r="A70" s="1237"/>
      <c r="B70" s="987" t="s">
        <v>214</v>
      </c>
      <c r="C70" s="194">
        <v>-0.375</v>
      </c>
      <c r="D70" s="194">
        <v>-0.375</v>
      </c>
      <c r="E70" s="194">
        <v>-0.375</v>
      </c>
      <c r="F70" s="194">
        <v>-0.375</v>
      </c>
      <c r="G70" s="981">
        <v>-0.5</v>
      </c>
      <c r="H70" s="98"/>
    </row>
    <row r="71" spans="1:8">
      <c r="A71" s="595" t="s">
        <v>73</v>
      </c>
      <c r="B71" s="984" t="s">
        <v>74</v>
      </c>
      <c r="C71" s="196">
        <v>-0.25</v>
      </c>
      <c r="D71" s="196">
        <v>-0.25</v>
      </c>
      <c r="E71" s="196">
        <v>-0.25</v>
      </c>
      <c r="F71" s="196">
        <v>-0.25</v>
      </c>
      <c r="G71" s="985">
        <v>-0.25</v>
      </c>
      <c r="H71" s="98"/>
    </row>
    <row r="72" spans="1:8">
      <c r="A72" s="594"/>
      <c r="B72" s="119" t="s">
        <v>188</v>
      </c>
      <c r="C72" s="194">
        <v>-0.25</v>
      </c>
      <c r="D72" s="194">
        <v>-0.25</v>
      </c>
      <c r="E72" s="194">
        <v>-0.25</v>
      </c>
      <c r="F72" s="194">
        <v>-0.25</v>
      </c>
      <c r="G72" s="981">
        <v>-0.25</v>
      </c>
    </row>
    <row r="73" spans="1:8">
      <c r="A73" s="594" t="s">
        <v>361</v>
      </c>
      <c r="B73" s="119" t="s">
        <v>160</v>
      </c>
      <c r="C73" s="194">
        <v>-2.25</v>
      </c>
      <c r="D73" s="194">
        <v>-2.25</v>
      </c>
      <c r="E73" s="194">
        <v>-2.375</v>
      </c>
      <c r="F73" s="194">
        <v>-2.375</v>
      </c>
      <c r="G73" s="981" t="s">
        <v>13</v>
      </c>
    </row>
  </sheetData>
  <mergeCells count="7">
    <mergeCell ref="A67:A70"/>
    <mergeCell ref="C2:I2"/>
    <mergeCell ref="B7:D7"/>
    <mergeCell ref="F17:H17"/>
    <mergeCell ref="F18:H18"/>
    <mergeCell ref="F19:H20"/>
    <mergeCell ref="F32:I32"/>
  </mergeCells>
  <dataValidations count="4">
    <dataValidation type="list" allowBlank="1" showInputMessage="1" showErrorMessage="1" sqref="L11" xr:uid="{6D92440F-BE71-4235-81EE-F4007762AA8D}">
      <formula1>$B$8:$D$8</formula1>
    </dataValidation>
    <dataValidation type="list" allowBlank="1" showInputMessage="1" showErrorMessage="1" sqref="L12" xr:uid="{4EBE7AB8-B292-4B63-B261-B9756D41DDB8}">
      <formula1>$A$9:$A$37</formula1>
    </dataValidation>
    <dataValidation type="list" allowBlank="1" showInputMessage="1" showErrorMessage="1" sqref="L13" xr:uid="{AD294254-D85B-48C2-8D11-5FAA82539D17}">
      <formula1>$B$41:$H$41</formula1>
    </dataValidation>
    <dataValidation type="list" allowBlank="1" showInputMessage="1" showErrorMessage="1" sqref="L14" xr:uid="{2D0F45F0-6BCF-4207-B6FB-9F5516C93B5F}">
      <formula1>$B$42:$B$47</formula1>
    </dataValidation>
  </dataValidations>
  <pageMargins left="0.7" right="0.7" top="0.75" bottom="0.75" header="0.3" footer="0.3"/>
  <pageSetup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3DD19262-BEAA-411E-855C-6461FB1C4FC8}">
          <x14:formula1>
            <xm:f>margins!$AT$153:$AT$154</xm:f>
          </x14:formula1>
          <xm:sqref>L24</xm:sqref>
        </x14:dataValidation>
        <x14:dataValidation type="list" allowBlank="1" showInputMessage="1" showErrorMessage="1" xr:uid="{32386AE4-6832-4C90-8896-1C57F8098636}">
          <x14:formula1>
            <xm:f>margins!$AT$117:$AT$123</xm:f>
          </x14:formula1>
          <xm:sqref>L17</xm:sqref>
        </x14:dataValidation>
        <x14:dataValidation type="list" allowBlank="1" showInputMessage="1" showErrorMessage="1" xr:uid="{55A44B80-C3B1-4274-9E27-DED3FF593B75}">
          <x14:formula1>
            <xm:f>margins!$C$119:$C$122</xm:f>
          </x14:formula1>
          <xm:sqref>L25</xm:sqref>
        </x14:dataValidation>
        <x14:dataValidation type="list" allowBlank="1" showInputMessage="1" showErrorMessage="1" xr:uid="{3212D844-83CA-4E07-88A6-004E3C77A716}">
          <x14:formula1>
            <xm:f>margins!$A$166:$A$167</xm:f>
          </x14:formula1>
          <xm:sqref>L23</xm:sqref>
        </x14:dataValidation>
        <x14:dataValidation type="list" allowBlank="1" showInputMessage="1" showErrorMessage="1" xr:uid="{25CDCF04-A345-4D03-975E-2C1BDB2C3A77}">
          <x14:formula1>
            <xm:f>margins!$A$146:$A$147</xm:f>
          </x14:formula1>
          <xm:sqref>L22</xm:sqref>
        </x14:dataValidation>
        <x14:dataValidation type="list" allowBlank="1" showInputMessage="1" showErrorMessage="1" xr:uid="{2B9D864F-C035-4EB2-9059-E9ABD1536DCF}">
          <x14:formula1>
            <xm:f>margins!$AT$141:$AT$145</xm:f>
          </x14:formula1>
          <xm:sqref>L21</xm:sqref>
        </x14:dataValidation>
        <x14:dataValidation type="list" allowBlank="1" showInputMessage="1" showErrorMessage="1" xr:uid="{20745473-6B77-4D61-A532-3922539F66D6}">
          <x14:formula1>
            <xm:f>margins!$A$137:$A$143</xm:f>
          </x14:formula1>
          <xm:sqref>L20</xm:sqref>
        </x14:dataValidation>
        <x14:dataValidation type="list" allowBlank="1" showInputMessage="1" showErrorMessage="1" xr:uid="{E1347817-E47D-4E15-B597-3200AD4D5776}">
          <x14:formula1>
            <xm:f>margins!$A$135:$A$136</xm:f>
          </x14:formula1>
          <xm:sqref>L19</xm:sqref>
        </x14:dataValidation>
        <x14:dataValidation type="list" allowBlank="1" showInputMessage="1" showErrorMessage="1" xr:uid="{05BBFA43-6467-4574-96A6-92941A29B87C}">
          <x14:formula1>
            <xm:f>margins!$AT$126:$AT$128</xm:f>
          </x14:formula1>
          <xm:sqref>L18</xm:sqref>
        </x14:dataValidation>
        <x14:dataValidation type="list" allowBlank="1" showInputMessage="1" showErrorMessage="1" xr:uid="{1127E663-A991-4762-8E22-50CFDD1FFED2}">
          <x14:formula1>
            <xm:f>margins!$A$119:$A$120</xm:f>
          </x14:formula1>
          <xm:sqref>L16</xm:sqref>
        </x14:dataValidation>
        <x14:dataValidation type="list" allowBlank="1" showInputMessage="1" showErrorMessage="1" xr:uid="{69E6B21A-DEE7-4D9C-AD9F-01C33CB70DA3}">
          <x14:formula1>
            <xm:f>margins!$A$116:$A$117</xm:f>
          </x14:formula1>
          <xm:sqref>L15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33F03-B095-46DB-949F-F8BE91632D00}">
  <sheetPr codeName="Sheet10"/>
  <dimension ref="A1:CN186"/>
  <sheetViews>
    <sheetView topLeftCell="A21" workbookViewId="0">
      <selection activeCell="M5" sqref="M5"/>
    </sheetView>
  </sheetViews>
  <sheetFormatPr defaultRowHeight="15"/>
  <cols>
    <col min="56" max="56" width="14" bestFit="1" customWidth="1"/>
    <col min="84" max="84" width="9.7109375" bestFit="1" customWidth="1"/>
  </cols>
  <sheetData>
    <row r="1" spans="1:92" ht="15.75" thickBot="1">
      <c r="A1" s="1359" t="s">
        <v>244</v>
      </c>
      <c r="B1" s="1360"/>
      <c r="C1" s="1360"/>
      <c r="D1" s="1360"/>
      <c r="E1" s="1360"/>
      <c r="F1" s="1360"/>
      <c r="G1" s="1360"/>
      <c r="H1" s="1360"/>
      <c r="I1" s="1360"/>
      <c r="J1" s="1360"/>
      <c r="K1" s="1360"/>
      <c r="L1" s="1360"/>
      <c r="M1" s="1361"/>
      <c r="O1" s="331" t="s">
        <v>245</v>
      </c>
      <c r="P1" s="213"/>
      <c r="Q1" s="213"/>
      <c r="R1" s="1358"/>
      <c r="S1" s="1358"/>
      <c r="T1" s="1358"/>
      <c r="U1" s="1358"/>
      <c r="V1" s="214"/>
      <c r="W1" s="215" t="s">
        <v>246</v>
      </c>
      <c r="X1" s="216"/>
      <c r="AC1" s="71" t="s">
        <v>36</v>
      </c>
      <c r="AG1" s="71" t="s">
        <v>37</v>
      </c>
      <c r="AK1" s="71" t="s">
        <v>242</v>
      </c>
      <c r="AQ1" s="78" t="s">
        <v>109</v>
      </c>
      <c r="AU1" s="78" t="s">
        <v>102</v>
      </c>
      <c r="AV1" s="78" t="s">
        <v>103</v>
      </c>
      <c r="AW1" s="78" t="s">
        <v>12</v>
      </c>
      <c r="AX1" s="78" t="s">
        <v>100</v>
      </c>
      <c r="AY1" s="78" t="s">
        <v>104</v>
      </c>
      <c r="AZ1" s="78" t="s">
        <v>105</v>
      </c>
      <c r="BA1" s="78" t="s">
        <v>106</v>
      </c>
      <c r="BB1" s="78" t="s">
        <v>107</v>
      </c>
      <c r="BD1" s="78" t="s">
        <v>108</v>
      </c>
      <c r="BE1" s="78" t="s">
        <v>103</v>
      </c>
      <c r="BF1" s="78" t="s">
        <v>12</v>
      </c>
      <c r="BG1" s="78" t="s">
        <v>104</v>
      </c>
      <c r="BH1" s="78" t="s">
        <v>105</v>
      </c>
      <c r="BK1" s="78" t="s">
        <v>109</v>
      </c>
      <c r="BP1" s="71" t="s">
        <v>161</v>
      </c>
      <c r="BQ1" s="71" t="s">
        <v>162</v>
      </c>
      <c r="BS1" s="71"/>
      <c r="BW1" s="71"/>
      <c r="CF1" s="1297" t="s">
        <v>308</v>
      </c>
      <c r="CG1" s="1297"/>
      <c r="CH1" s="1297"/>
      <c r="CI1" s="1297"/>
      <c r="CJ1" t="s">
        <v>505</v>
      </c>
    </row>
    <row r="2" spans="1:92" ht="15.75" thickBot="1">
      <c r="O2" s="213"/>
      <c r="P2" s="213"/>
      <c r="Q2" s="213"/>
      <c r="R2" s="1358"/>
      <c r="S2" s="1358"/>
      <c r="T2" s="1358"/>
      <c r="U2" s="1358"/>
      <c r="V2" s="214"/>
      <c r="W2" s="215" t="s">
        <v>247</v>
      </c>
      <c r="X2" s="217"/>
      <c r="AC2" s="31" t="s">
        <v>35</v>
      </c>
      <c r="AD2" s="32" t="s">
        <v>3</v>
      </c>
      <c r="AE2" s="32" t="s">
        <v>4</v>
      </c>
      <c r="AG2" s="31" t="s">
        <v>35</v>
      </c>
      <c r="AH2" s="32" t="s">
        <v>3</v>
      </c>
      <c r="AI2" s="32" t="s">
        <v>4</v>
      </c>
      <c r="AK2" s="31" t="s">
        <v>35</v>
      </c>
      <c r="AL2" s="32" t="s">
        <v>3</v>
      </c>
      <c r="AM2" s="32" t="s">
        <v>4</v>
      </c>
      <c r="AN2" s="877"/>
      <c r="AQ2">
        <v>0</v>
      </c>
      <c r="AU2" s="120">
        <f>'[1]DSCR Multi'!$A$9</f>
        <v>8.125</v>
      </c>
      <c r="AV2">
        <f>BA2</f>
        <v>2.875</v>
      </c>
      <c r="AW2">
        <f>BA2</f>
        <v>2.875</v>
      </c>
      <c r="AX2">
        <f>BA2</f>
        <v>2.875</v>
      </c>
      <c r="AY2">
        <f>BB2</f>
        <v>2.875</v>
      </c>
      <c r="AZ2">
        <f>BB2</f>
        <v>2.875</v>
      </c>
      <c r="BA2">
        <v>2.875</v>
      </c>
      <c r="BB2">
        <v>2.875</v>
      </c>
      <c r="BD2" s="212">
        <v>44901</v>
      </c>
      <c r="BE2">
        <v>3</v>
      </c>
      <c r="BF2">
        <v>3</v>
      </c>
      <c r="BG2">
        <v>3</v>
      </c>
      <c r="BH2">
        <v>3</v>
      </c>
      <c r="BK2">
        <v>0</v>
      </c>
      <c r="BN2" s="95" t="s">
        <v>110</v>
      </c>
      <c r="BO2" s="96" t="s">
        <v>111</v>
      </c>
      <c r="BP2" s="97" t="s">
        <v>5</v>
      </c>
      <c r="BQ2" s="97" t="s">
        <v>5</v>
      </c>
      <c r="BS2" s="31" t="s">
        <v>35</v>
      </c>
      <c r="BT2" s="32" t="s">
        <v>309</v>
      </c>
      <c r="BU2" s="32"/>
      <c r="BW2" s="31" t="s">
        <v>35</v>
      </c>
      <c r="BX2" s="32" t="s">
        <v>310</v>
      </c>
      <c r="BY2" s="32"/>
      <c r="CA2" s="31" t="s">
        <v>35</v>
      </c>
      <c r="CB2" s="32" t="s">
        <v>421</v>
      </c>
      <c r="CC2" s="32"/>
      <c r="CF2" s="71" t="s">
        <v>311</v>
      </c>
      <c r="CG2" s="71" t="s">
        <v>309</v>
      </c>
      <c r="CH2" s="71" t="s">
        <v>310</v>
      </c>
      <c r="CI2" s="71"/>
      <c r="CJ2" s="31" t="s">
        <v>35</v>
      </c>
      <c r="CK2" s="975" t="s">
        <v>506</v>
      </c>
      <c r="CL2" s="975" t="s">
        <v>507</v>
      </c>
      <c r="CM2" s="975" t="s">
        <v>508</v>
      </c>
      <c r="CN2" s="976" t="s">
        <v>509</v>
      </c>
    </row>
    <row r="3" spans="1:92" ht="15.75" thickBot="1">
      <c r="A3" s="218" t="s">
        <v>127</v>
      </c>
      <c r="B3" s="213"/>
      <c r="C3" s="213"/>
      <c r="D3" s="309"/>
      <c r="E3" s="309"/>
      <c r="F3" s="309"/>
      <c r="H3" s="1136" t="s">
        <v>553</v>
      </c>
      <c r="I3" s="1137"/>
      <c r="J3" s="1138" t="s">
        <v>554</v>
      </c>
      <c r="K3" s="1138"/>
      <c r="L3" s="1137"/>
      <c r="M3" s="1139"/>
      <c r="O3" s="218" t="s">
        <v>127</v>
      </c>
      <c r="P3" s="213"/>
      <c r="Q3" s="213"/>
      <c r="R3" s="219"/>
      <c r="S3" s="219"/>
      <c r="T3" s="219"/>
      <c r="U3" s="219"/>
      <c r="V3" s="219"/>
      <c r="W3" s="213"/>
      <c r="X3" s="213"/>
      <c r="Y3" s="220"/>
      <c r="AC3" s="33">
        <f>[1]Prime!A9</f>
        <v>6.75</v>
      </c>
      <c r="AD3" s="16">
        <f>1.775+0.05+0.1+0.1-0.25+0.21+0.1</f>
        <v>2.085</v>
      </c>
      <c r="AE3" s="16">
        <f>1.525+0.05+0.1+0.1-0.25+0.21+0.1</f>
        <v>1.8350000000000002</v>
      </c>
      <c r="AG3" s="33">
        <f>[1]Credit!A9</f>
        <v>7</v>
      </c>
      <c r="AH3" s="16">
        <f>1.775+0.05+0.1+0.1-0.25+0.21+0.1</f>
        <v>2.085</v>
      </c>
      <c r="AI3" s="16">
        <f>1.525+0.05+0.1+0.1-0.25+0.21+0.1</f>
        <v>1.8350000000000002</v>
      </c>
      <c r="AK3" s="33">
        <f>[1]Prime!A9</f>
        <v>6.75</v>
      </c>
      <c r="AL3" s="16">
        <f>IF(AK3&lt;8,AD3-0.75,AD3-0.5)+0.05+0.1+0.1</f>
        <v>1.5850000000000002</v>
      </c>
      <c r="AM3" s="16">
        <f>IF(AK3&lt;8,AE3-0.75,AE3-0.5)+0.05+0.1+0.1</f>
        <v>1.3350000000000004</v>
      </c>
      <c r="AN3" s="861">
        <f>AH3-AL3</f>
        <v>0.49999999999999978</v>
      </c>
      <c r="AO3" s="120">
        <f>AI3-AM3</f>
        <v>0.49999999999999978</v>
      </c>
      <c r="AU3" s="120">
        <f>AU2+0.125</f>
        <v>8.25</v>
      </c>
      <c r="AV3">
        <f>AV2</f>
        <v>2.875</v>
      </c>
      <c r="AW3">
        <f t="shared" ref="AW3:AW30" si="0">AW2</f>
        <v>2.875</v>
      </c>
      <c r="AX3">
        <f t="shared" ref="AX3:AX30" si="1">AX2</f>
        <v>2.875</v>
      </c>
      <c r="AY3">
        <f t="shared" ref="AY3:AY30" si="2">AY2</f>
        <v>2.875</v>
      </c>
      <c r="AZ3">
        <f t="shared" ref="AZ3:AZ30" si="3">AZ2</f>
        <v>2.875</v>
      </c>
      <c r="BD3" s="212">
        <v>44902</v>
      </c>
      <c r="BE3">
        <v>2.5</v>
      </c>
      <c r="BF3">
        <v>2.5</v>
      </c>
      <c r="BG3">
        <v>2.5</v>
      </c>
      <c r="BH3">
        <v>2.5</v>
      </c>
      <c r="BN3" s="99" t="s">
        <v>112</v>
      </c>
      <c r="BO3" s="121">
        <v>98</v>
      </c>
      <c r="BP3" s="101">
        <v>106</v>
      </c>
      <c r="BQ3" s="122">
        <f>BP3-$BB$2</f>
        <v>103.125</v>
      </c>
      <c r="BS3" s="33">
        <f>[2]Price!D54</f>
        <v>13.375</v>
      </c>
      <c r="BT3" s="16">
        <f>2-0.05-0.25</f>
        <v>1.7</v>
      </c>
      <c r="BU3" s="16"/>
      <c r="BW3" s="33">
        <f>[2]Price!D175</f>
        <v>14.625</v>
      </c>
      <c r="BX3" s="16">
        <f>2-0.05-0.25</f>
        <v>1.7</v>
      </c>
      <c r="BY3" s="16"/>
      <c r="CA3" s="33">
        <f>[1]CES!A8</f>
        <v>8.25</v>
      </c>
      <c r="CB3" s="16">
        <f>2-0.05-0.25</f>
        <v>1.7</v>
      </c>
      <c r="CC3" s="16"/>
      <c r="CF3" t="s">
        <v>402</v>
      </c>
      <c r="CG3">
        <v>2.5</v>
      </c>
      <c r="CH3">
        <v>2.5</v>
      </c>
      <c r="CJ3">
        <f>'[1]DSCR CC'!A8</f>
        <v>7.125</v>
      </c>
      <c r="CK3">
        <f>'[1]DSCR CC'!C8</f>
        <v>98.3</v>
      </c>
      <c r="CL3">
        <f>'[1]DSCR CC'!D8</f>
        <v>98.2</v>
      </c>
      <c r="CM3">
        <f>'[1]DSCR CC'!F8</f>
        <v>98.2</v>
      </c>
      <c r="CN3">
        <v>2.5</v>
      </c>
    </row>
    <row r="4" spans="1:92" ht="15.75" thickTop="1">
      <c r="A4" s="221" t="s">
        <v>248</v>
      </c>
      <c r="B4" s="221" t="s">
        <v>249</v>
      </c>
      <c r="C4" s="222" t="s">
        <v>12</v>
      </c>
      <c r="D4" s="310" t="s">
        <v>100</v>
      </c>
      <c r="E4" s="310" t="s">
        <v>250</v>
      </c>
      <c r="F4" s="311" t="s">
        <v>251</v>
      </c>
      <c r="H4" s="1134" t="s">
        <v>248</v>
      </c>
      <c r="I4" s="1134" t="s">
        <v>249</v>
      </c>
      <c r="J4" s="1134" t="s">
        <v>12</v>
      </c>
      <c r="K4" s="1135" t="s">
        <v>100</v>
      </c>
      <c r="L4" s="1135" t="s">
        <v>250</v>
      </c>
      <c r="M4" s="1135" t="s">
        <v>251</v>
      </c>
      <c r="O4" s="221" t="s">
        <v>248</v>
      </c>
      <c r="P4" s="221" t="s">
        <v>249</v>
      </c>
      <c r="Q4" s="222" t="s">
        <v>12</v>
      </c>
      <c r="R4" s="222" t="s">
        <v>100</v>
      </c>
      <c r="S4" s="222" t="s">
        <v>250</v>
      </c>
      <c r="T4" s="221" t="s">
        <v>251</v>
      </c>
      <c r="U4" s="213"/>
      <c r="V4" s="223" t="s">
        <v>252</v>
      </c>
      <c r="W4" s="224"/>
      <c r="X4" s="224"/>
      <c r="Y4" s="225"/>
      <c r="AC4" s="33">
        <f>[1]Prime!A10</f>
        <v>6.875</v>
      </c>
      <c r="AD4" s="16">
        <f>AD3</f>
        <v>2.085</v>
      </c>
      <c r="AE4" s="16">
        <f>AE3</f>
        <v>1.8350000000000002</v>
      </c>
      <c r="AG4" s="33">
        <f>[1]Credit!A10</f>
        <v>7.125</v>
      </c>
      <c r="AH4" s="16">
        <f>AH3</f>
        <v>2.085</v>
      </c>
      <c r="AI4" s="16">
        <f>AI3</f>
        <v>1.8350000000000002</v>
      </c>
      <c r="AK4" s="33">
        <f>[1]Prime!A10</f>
        <v>6.875</v>
      </c>
      <c r="AL4" s="16">
        <f t="shared" ref="AL4:AL15" si="4">IF(AK4&lt;8,AD4-0.75,AD4-0.5)+0.05+0.1+0.1</f>
        <v>1.5850000000000002</v>
      </c>
      <c r="AM4" s="16">
        <f t="shared" ref="AM4:AM15" si="5">IF(AK4&lt;8,AE4-0.75,AE4-0.5)+0.05+0.1+0.1</f>
        <v>1.3350000000000004</v>
      </c>
      <c r="AN4" s="861">
        <f t="shared" ref="AN4:AN27" si="6">AH4-AL4</f>
        <v>0.49999999999999978</v>
      </c>
      <c r="AO4" s="120">
        <f t="shared" ref="AO4:AO27" si="7">AI4-AM4</f>
        <v>0.49999999999999978</v>
      </c>
      <c r="AU4" s="120">
        <f t="shared" ref="AU4:AU30" si="8">AU3+0.125</f>
        <v>8.375</v>
      </c>
      <c r="AV4">
        <f t="shared" ref="AV4:AV30" si="9">AV3</f>
        <v>2.875</v>
      </c>
      <c r="AW4">
        <f t="shared" si="0"/>
        <v>2.875</v>
      </c>
      <c r="AX4">
        <f t="shared" si="1"/>
        <v>2.875</v>
      </c>
      <c r="AY4">
        <f t="shared" si="2"/>
        <v>2.875</v>
      </c>
      <c r="AZ4">
        <f t="shared" si="3"/>
        <v>2.875</v>
      </c>
      <c r="BD4" s="212">
        <v>45077</v>
      </c>
      <c r="BE4">
        <v>2.6</v>
      </c>
      <c r="BF4">
        <v>2.6</v>
      </c>
      <c r="BG4">
        <v>2.6</v>
      </c>
      <c r="BH4">
        <v>2.6</v>
      </c>
      <c r="BN4" s="99" t="s">
        <v>113</v>
      </c>
      <c r="BO4" s="121">
        <v>98</v>
      </c>
      <c r="BP4" s="101">
        <v>105.5</v>
      </c>
      <c r="BQ4" s="123">
        <f t="shared" ref="BQ4:BQ8" si="10">BP4-$BB$2</f>
        <v>102.625</v>
      </c>
      <c r="BS4" s="33">
        <f>[2]Price!D55</f>
        <v>13.25</v>
      </c>
      <c r="BT4" s="16">
        <f>BT3</f>
        <v>1.7</v>
      </c>
      <c r="BU4" s="16"/>
      <c r="BW4" s="33">
        <f>[2]Price!D176</f>
        <v>14.5</v>
      </c>
      <c r="BX4" s="16">
        <f>BX3</f>
        <v>1.7</v>
      </c>
      <c r="BY4" s="16"/>
      <c r="CA4" s="33">
        <f>[1]CES!A9</f>
        <v>8.375</v>
      </c>
      <c r="CB4" s="16">
        <f>CB3</f>
        <v>1.7</v>
      </c>
      <c r="CC4" s="16"/>
      <c r="CF4" s="212">
        <v>44951</v>
      </c>
      <c r="CG4">
        <v>2</v>
      </c>
      <c r="CH4">
        <v>2</v>
      </c>
      <c r="CJ4">
        <f>'[1]DSCR CC'!A9</f>
        <v>7.25</v>
      </c>
      <c r="CK4">
        <f>'[1]DSCR CC'!C9</f>
        <v>99.05</v>
      </c>
      <c r="CL4">
        <f>'[1]DSCR CC'!D9</f>
        <v>98.95</v>
      </c>
      <c r="CM4">
        <f>'[1]DSCR CC'!F9</f>
        <v>98.95</v>
      </c>
      <c r="CN4">
        <v>2.5</v>
      </c>
    </row>
    <row r="5" spans="1:92" ht="16.5">
      <c r="A5" s="120">
        <f>O5</f>
        <v>7.125</v>
      </c>
      <c r="C5" s="120">
        <f>VLOOKUP(A5,$H$5:$M$33,3,FALSE)</f>
        <v>0.5</v>
      </c>
      <c r="D5" s="120">
        <f>VLOOKUP(A5,$H$5:$M$33,4,FALSE)</f>
        <v>0.5</v>
      </c>
      <c r="F5" s="120">
        <f>VLOOKUP(A5,$H$5:$M$33,6,FALSE)</f>
        <v>0.5</v>
      </c>
      <c r="H5" s="120">
        <v>7.125</v>
      </c>
      <c r="J5" s="1106">
        <v>0.5</v>
      </c>
      <c r="K5" s="1106">
        <v>0.5</v>
      </c>
      <c r="M5" s="1106">
        <v>0.5</v>
      </c>
      <c r="O5" s="226">
        <f>[1]DSCR!A8</f>
        <v>7.125</v>
      </c>
      <c r="P5" s="226">
        <f>[1]DSCR!B8</f>
        <v>98.35</v>
      </c>
      <c r="Q5" s="226">
        <f>[1]DSCR!C8</f>
        <v>98.3</v>
      </c>
      <c r="R5" s="226">
        <f>[1]DSCR!D8</f>
        <v>98.2</v>
      </c>
      <c r="S5" s="226">
        <f>[1]DSCR!E8</f>
        <v>98.35</v>
      </c>
      <c r="T5" s="226">
        <f>[1]DSCR!F8</f>
        <v>98.2</v>
      </c>
      <c r="U5" s="213"/>
      <c r="V5" s="227" t="s">
        <v>253</v>
      </c>
      <c r="W5" s="228"/>
      <c r="X5" s="228"/>
      <c r="Y5" s="229">
        <v>400</v>
      </c>
      <c r="AC5" s="33">
        <f>[1]Prime!A11</f>
        <v>7</v>
      </c>
      <c r="AD5" s="16">
        <f t="shared" ref="AD5:AD27" si="11">AD4</f>
        <v>2.085</v>
      </c>
      <c r="AE5" s="16">
        <f t="shared" ref="AE5:AE27" si="12">AE4</f>
        <v>1.8350000000000002</v>
      </c>
      <c r="AG5" s="33">
        <f>[1]Credit!A11</f>
        <v>7.25</v>
      </c>
      <c r="AH5" s="16">
        <f t="shared" ref="AH5:AH27" si="13">AH4</f>
        <v>2.085</v>
      </c>
      <c r="AI5" s="16">
        <f t="shared" ref="AI5:AI27" si="14">AI4</f>
        <v>1.8350000000000002</v>
      </c>
      <c r="AK5" s="33">
        <f>[1]Prime!A11</f>
        <v>7</v>
      </c>
      <c r="AL5" s="16">
        <f t="shared" si="4"/>
        <v>1.5850000000000002</v>
      </c>
      <c r="AM5" s="16">
        <f t="shared" si="5"/>
        <v>1.3350000000000004</v>
      </c>
      <c r="AN5" s="861">
        <f t="shared" si="6"/>
        <v>0.49999999999999978</v>
      </c>
      <c r="AO5" s="120">
        <f t="shared" si="7"/>
        <v>0.49999999999999978</v>
      </c>
      <c r="AU5" s="120">
        <f t="shared" si="8"/>
        <v>8.5</v>
      </c>
      <c r="AV5">
        <f t="shared" si="9"/>
        <v>2.875</v>
      </c>
      <c r="AW5">
        <f t="shared" si="0"/>
        <v>2.875</v>
      </c>
      <c r="AX5">
        <f t="shared" si="1"/>
        <v>2.875</v>
      </c>
      <c r="AY5">
        <f t="shared" si="2"/>
        <v>2.875</v>
      </c>
      <c r="AZ5">
        <f t="shared" si="3"/>
        <v>2.875</v>
      </c>
      <c r="BD5" s="212">
        <v>45091</v>
      </c>
      <c r="BE5">
        <v>2.4500000000000002</v>
      </c>
      <c r="BF5">
        <v>2.4500000000000002</v>
      </c>
      <c r="BG5">
        <v>2.4500000000000002</v>
      </c>
      <c r="BH5">
        <v>2.4500000000000002</v>
      </c>
      <c r="BN5" s="99" t="s">
        <v>6</v>
      </c>
      <c r="BO5" s="121">
        <v>98</v>
      </c>
      <c r="BP5" s="101">
        <v>105</v>
      </c>
      <c r="BQ5" s="123">
        <f t="shared" si="10"/>
        <v>102.125</v>
      </c>
      <c r="BS5" s="33">
        <f>[2]Price!D56</f>
        <v>13.125</v>
      </c>
      <c r="BT5" s="16">
        <f t="shared" ref="BT5:BT43" si="15">BT4</f>
        <v>1.7</v>
      </c>
      <c r="BU5" s="16"/>
      <c r="BW5" s="33">
        <f>[2]Price!D177</f>
        <v>14.375</v>
      </c>
      <c r="BX5" s="16">
        <f t="shared" ref="BX5:BX43" si="16">BX4</f>
        <v>1.7</v>
      </c>
      <c r="BY5" s="16"/>
      <c r="CA5" s="33">
        <f>[1]CES!A10</f>
        <v>8.5</v>
      </c>
      <c r="CB5" s="16">
        <f t="shared" ref="CB5:CB49" si="17">CB4</f>
        <v>1.7</v>
      </c>
      <c r="CC5" s="16"/>
      <c r="CF5" s="212">
        <v>45296</v>
      </c>
      <c r="CG5">
        <f>CG4-0.25</f>
        <v>1.75</v>
      </c>
      <c r="CH5">
        <f>CH4-0.25</f>
        <v>1.75</v>
      </c>
      <c r="CJ5">
        <f>'[1]DSCR CC'!A10</f>
        <v>7.375</v>
      </c>
      <c r="CK5">
        <f>'[1]DSCR CC'!C10</f>
        <v>99.8</v>
      </c>
      <c r="CL5">
        <f>'[1]DSCR CC'!D10</f>
        <v>99.7</v>
      </c>
      <c r="CM5">
        <f>'[1]DSCR CC'!F10</f>
        <v>99.7</v>
      </c>
      <c r="CN5">
        <v>2.5</v>
      </c>
    </row>
    <row r="6" spans="1:92" ht="16.5">
      <c r="A6" s="120">
        <f t="shared" ref="A6:A33" si="18">O6</f>
        <v>7.25</v>
      </c>
      <c r="C6" s="120">
        <f t="shared" ref="C6:C33" si="19">VLOOKUP(A6,$H$5:$M$33,3,FALSE)</f>
        <v>0.5</v>
      </c>
      <c r="D6" s="120">
        <f t="shared" ref="D6:D33" si="20">VLOOKUP(A6,$H$5:$M$33,4,FALSE)</f>
        <v>0.5</v>
      </c>
      <c r="F6" s="120">
        <f t="shared" ref="F6:F33" si="21">VLOOKUP(A6,$H$5:$M$33,6,FALSE)</f>
        <v>0.5</v>
      </c>
      <c r="H6" s="120">
        <v>7.25</v>
      </c>
      <c r="J6" s="1106">
        <v>0.5</v>
      </c>
      <c r="K6" s="1106">
        <v>0.5</v>
      </c>
      <c r="M6" s="1106">
        <v>0.5</v>
      </c>
      <c r="O6" s="226">
        <f>[1]DSCR!A9</f>
        <v>7.25</v>
      </c>
      <c r="P6" s="226">
        <f>[1]DSCR!B9</f>
        <v>99.1</v>
      </c>
      <c r="Q6" s="226">
        <f>[1]DSCR!C9</f>
        <v>99.05</v>
      </c>
      <c r="R6" s="226">
        <f>[1]DSCR!D9</f>
        <v>98.95</v>
      </c>
      <c r="S6" s="226">
        <f>[1]DSCR!E9</f>
        <v>99.1</v>
      </c>
      <c r="T6" s="226">
        <f>[1]DSCR!F9</f>
        <v>98.95</v>
      </c>
      <c r="U6" s="213"/>
      <c r="V6" s="230" t="s">
        <v>254</v>
      </c>
      <c r="W6" s="231"/>
      <c r="X6" s="231"/>
      <c r="Y6" s="232">
        <v>500</v>
      </c>
      <c r="AC6" s="33">
        <f>[1]Prime!A12</f>
        <v>7.125</v>
      </c>
      <c r="AD6" s="16">
        <f t="shared" si="11"/>
        <v>2.085</v>
      </c>
      <c r="AE6" s="16">
        <f t="shared" si="12"/>
        <v>1.8350000000000002</v>
      </c>
      <c r="AG6" s="33">
        <f>[1]Credit!A12</f>
        <v>7.375</v>
      </c>
      <c r="AH6" s="16">
        <f t="shared" si="13"/>
        <v>2.085</v>
      </c>
      <c r="AI6" s="16">
        <f t="shared" si="14"/>
        <v>1.8350000000000002</v>
      </c>
      <c r="AK6" s="33">
        <f>[1]Prime!A12</f>
        <v>7.125</v>
      </c>
      <c r="AL6" s="16">
        <f t="shared" si="4"/>
        <v>1.5850000000000002</v>
      </c>
      <c r="AM6" s="16">
        <f t="shared" si="5"/>
        <v>1.3350000000000004</v>
      </c>
      <c r="AN6" s="861">
        <f t="shared" si="6"/>
        <v>0.49999999999999978</v>
      </c>
      <c r="AO6" s="120">
        <f t="shared" si="7"/>
        <v>0.49999999999999978</v>
      </c>
      <c r="AU6" s="120">
        <f t="shared" si="8"/>
        <v>8.625</v>
      </c>
      <c r="AV6">
        <f t="shared" si="9"/>
        <v>2.875</v>
      </c>
      <c r="AW6">
        <f t="shared" si="0"/>
        <v>2.875</v>
      </c>
      <c r="AX6">
        <f t="shared" si="1"/>
        <v>2.875</v>
      </c>
      <c r="AY6">
        <f t="shared" si="2"/>
        <v>2.875</v>
      </c>
      <c r="AZ6">
        <f t="shared" si="3"/>
        <v>2.875</v>
      </c>
      <c r="BD6" s="212">
        <v>45120</v>
      </c>
      <c r="BE6">
        <v>2.6</v>
      </c>
      <c r="BF6">
        <v>2.6</v>
      </c>
      <c r="BG6">
        <v>2.6</v>
      </c>
      <c r="BH6">
        <v>2.6</v>
      </c>
      <c r="BN6" s="99" t="s">
        <v>8</v>
      </c>
      <c r="BO6" s="121">
        <v>98</v>
      </c>
      <c r="BP6" s="101">
        <v>104.5</v>
      </c>
      <c r="BQ6" s="123">
        <f t="shared" si="10"/>
        <v>101.625</v>
      </c>
      <c r="BS6" s="33">
        <f>[2]Price!D57</f>
        <v>13</v>
      </c>
      <c r="BT6" s="16">
        <f t="shared" si="15"/>
        <v>1.7</v>
      </c>
      <c r="BU6" s="16"/>
      <c r="BW6" s="33">
        <f>[2]Price!D178</f>
        <v>14.25</v>
      </c>
      <c r="BX6" s="16">
        <f t="shared" si="16"/>
        <v>1.7</v>
      </c>
      <c r="BY6" s="16"/>
      <c r="CA6" s="33">
        <f>[1]CES!A11</f>
        <v>8.625</v>
      </c>
      <c r="CB6" s="16">
        <f t="shared" si="17"/>
        <v>1.7</v>
      </c>
      <c r="CC6" s="16"/>
      <c r="CJ6">
        <f>'[1]DSCR CC'!A11</f>
        <v>7.5</v>
      </c>
      <c r="CK6">
        <f>'[1]DSCR CC'!C11</f>
        <v>100.425</v>
      </c>
      <c r="CL6">
        <f>'[1]DSCR CC'!D11</f>
        <v>100.325</v>
      </c>
      <c r="CM6">
        <f>'[1]DSCR CC'!F11</f>
        <v>100.325</v>
      </c>
      <c r="CN6">
        <v>2.5</v>
      </c>
    </row>
    <row r="7" spans="1:92" ht="16.5">
      <c r="A7" s="120">
        <f t="shared" si="18"/>
        <v>7.375</v>
      </c>
      <c r="C7" s="120">
        <f t="shared" si="19"/>
        <v>0.5</v>
      </c>
      <c r="D7" s="120">
        <f t="shared" si="20"/>
        <v>0.5</v>
      </c>
      <c r="F7" s="120">
        <f t="shared" si="21"/>
        <v>0.5</v>
      </c>
      <c r="H7" s="120">
        <v>7.375</v>
      </c>
      <c r="J7" s="1106">
        <v>0.5</v>
      </c>
      <c r="K7" s="1106">
        <v>0.5</v>
      </c>
      <c r="M7" s="1106">
        <v>0.5</v>
      </c>
      <c r="O7" s="226">
        <f>[1]DSCR!A10</f>
        <v>7.375</v>
      </c>
      <c r="P7" s="226">
        <f>[1]DSCR!B10</f>
        <v>99.85</v>
      </c>
      <c r="Q7" s="226">
        <f>[1]DSCR!C10</f>
        <v>99.8</v>
      </c>
      <c r="R7" s="226">
        <f>[1]DSCR!D10</f>
        <v>99.7</v>
      </c>
      <c r="S7" s="226">
        <f>[1]DSCR!E10</f>
        <v>99.85</v>
      </c>
      <c r="T7" s="226">
        <f>[1]DSCR!F10</f>
        <v>99.7</v>
      </c>
      <c r="U7" s="213"/>
      <c r="V7" s="227" t="s">
        <v>255</v>
      </c>
      <c r="W7" s="228"/>
      <c r="X7" s="233"/>
      <c r="Y7" s="229">
        <v>575</v>
      </c>
      <c r="AC7" s="33">
        <f>[1]Prime!A13</f>
        <v>7.25</v>
      </c>
      <c r="AD7" s="16">
        <f t="shared" si="11"/>
        <v>2.085</v>
      </c>
      <c r="AE7" s="16">
        <f t="shared" si="12"/>
        <v>1.8350000000000002</v>
      </c>
      <c r="AG7" s="33">
        <f>[1]Credit!A13</f>
        <v>7.5</v>
      </c>
      <c r="AH7" s="16">
        <f t="shared" si="13"/>
        <v>2.085</v>
      </c>
      <c r="AI7" s="16">
        <f t="shared" si="14"/>
        <v>1.8350000000000002</v>
      </c>
      <c r="AK7" s="33">
        <f>[1]Prime!A13</f>
        <v>7.25</v>
      </c>
      <c r="AL7" s="16">
        <f t="shared" si="4"/>
        <v>1.5850000000000002</v>
      </c>
      <c r="AM7" s="16">
        <f t="shared" si="5"/>
        <v>1.3350000000000004</v>
      </c>
      <c r="AN7" s="861">
        <f t="shared" si="6"/>
        <v>0.49999999999999978</v>
      </c>
      <c r="AO7" s="120">
        <f t="shared" si="7"/>
        <v>0.49999999999999978</v>
      </c>
      <c r="AQ7" s="1362" t="s">
        <v>127</v>
      </c>
      <c r="AR7" s="1362"/>
      <c r="AS7" s="1362"/>
      <c r="AU7" s="120">
        <f t="shared" si="8"/>
        <v>8.75</v>
      </c>
      <c r="AV7">
        <f t="shared" si="9"/>
        <v>2.875</v>
      </c>
      <c r="AW7">
        <f t="shared" si="0"/>
        <v>2.875</v>
      </c>
      <c r="AX7">
        <f t="shared" si="1"/>
        <v>2.875</v>
      </c>
      <c r="AY7">
        <f t="shared" si="2"/>
        <v>2.875</v>
      </c>
      <c r="AZ7">
        <f t="shared" si="3"/>
        <v>2.875</v>
      </c>
      <c r="BD7" s="212">
        <v>45127</v>
      </c>
      <c r="BE7">
        <f>BE6+0.15</f>
        <v>2.75</v>
      </c>
      <c r="BF7">
        <f t="shared" ref="BF7:BH7" si="22">BF6+0.15</f>
        <v>2.75</v>
      </c>
      <c r="BG7">
        <f t="shared" si="22"/>
        <v>2.75</v>
      </c>
      <c r="BH7">
        <f t="shared" si="22"/>
        <v>2.75</v>
      </c>
      <c r="BN7" s="99" t="s">
        <v>10</v>
      </c>
      <c r="BO7" s="121">
        <v>98</v>
      </c>
      <c r="BP7" s="101">
        <v>102</v>
      </c>
      <c r="BQ7" s="123">
        <f t="shared" si="10"/>
        <v>99.125</v>
      </c>
      <c r="BS7" s="33">
        <f>[2]Price!D58</f>
        <v>12.875</v>
      </c>
      <c r="BT7" s="16">
        <f t="shared" si="15"/>
        <v>1.7</v>
      </c>
      <c r="BU7" s="16"/>
      <c r="BW7" s="33">
        <f>[2]Price!D179</f>
        <v>14.125</v>
      </c>
      <c r="BX7" s="16">
        <f t="shared" si="16"/>
        <v>1.7</v>
      </c>
      <c r="BY7" s="16"/>
      <c r="CA7" s="33">
        <f>[1]CES!A12</f>
        <v>8.75</v>
      </c>
      <c r="CB7" s="16">
        <f t="shared" si="17"/>
        <v>1.7</v>
      </c>
      <c r="CC7" s="16"/>
      <c r="CJ7">
        <f>'[1]DSCR CC'!A12</f>
        <v>7.625</v>
      </c>
      <c r="CK7">
        <f>'[1]DSCR CC'!C12</f>
        <v>101.05</v>
      </c>
      <c r="CL7">
        <f>'[1]DSCR CC'!D12</f>
        <v>100.95</v>
      </c>
      <c r="CM7">
        <f>'[1]DSCR CC'!F12</f>
        <v>100.95</v>
      </c>
      <c r="CN7">
        <v>2.5</v>
      </c>
    </row>
    <row r="8" spans="1:92" ht="15.75" thickBot="1">
      <c r="A8" s="120">
        <f t="shared" si="18"/>
        <v>7.5</v>
      </c>
      <c r="C8" s="120">
        <f t="shared" si="19"/>
        <v>0.25</v>
      </c>
      <c r="D8" s="120">
        <f t="shared" si="20"/>
        <v>0.25</v>
      </c>
      <c r="F8" s="120">
        <f t="shared" si="21"/>
        <v>0.25</v>
      </c>
      <c r="H8" s="120">
        <v>7.5</v>
      </c>
      <c r="J8" s="1106">
        <v>0.25</v>
      </c>
      <c r="K8" s="1106">
        <v>0.25</v>
      </c>
      <c r="M8" s="1106">
        <v>0.25</v>
      </c>
      <c r="O8" s="226">
        <f>[1]DSCR!A11</f>
        <v>7.5</v>
      </c>
      <c r="P8" s="226">
        <f>[1]DSCR!B11</f>
        <v>100.47499999999999</v>
      </c>
      <c r="Q8" s="226">
        <f>[1]DSCR!C11</f>
        <v>100.425</v>
      </c>
      <c r="R8" s="226">
        <f>[1]DSCR!D11</f>
        <v>100.325</v>
      </c>
      <c r="S8" s="226">
        <f>[1]DSCR!E11</f>
        <v>100.47499999999999</v>
      </c>
      <c r="T8" s="226">
        <f>[1]DSCR!F11</f>
        <v>100.325</v>
      </c>
      <c r="U8" s="213"/>
      <c r="V8" s="230"/>
      <c r="W8" s="231"/>
      <c r="X8" s="231"/>
      <c r="Y8" s="232"/>
      <c r="AC8" s="33">
        <f>[1]Prime!A14</f>
        <v>7.375</v>
      </c>
      <c r="AD8" s="16">
        <f t="shared" si="11"/>
        <v>2.085</v>
      </c>
      <c r="AE8" s="16">
        <f t="shared" si="12"/>
        <v>1.8350000000000002</v>
      </c>
      <c r="AG8" s="33">
        <f>[1]Credit!A14</f>
        <v>7.625</v>
      </c>
      <c r="AH8" s="16">
        <f t="shared" si="13"/>
        <v>2.085</v>
      </c>
      <c r="AI8" s="16">
        <f t="shared" si="14"/>
        <v>1.8350000000000002</v>
      </c>
      <c r="AK8" s="33">
        <f>[1]Prime!A14</f>
        <v>7.375</v>
      </c>
      <c r="AL8" s="16">
        <f t="shared" si="4"/>
        <v>1.5850000000000002</v>
      </c>
      <c r="AM8" s="16">
        <f t="shared" si="5"/>
        <v>1.3350000000000004</v>
      </c>
      <c r="AN8" s="861">
        <f t="shared" si="6"/>
        <v>0.49999999999999978</v>
      </c>
      <c r="AO8" s="120">
        <f t="shared" si="7"/>
        <v>0.49999999999999978</v>
      </c>
      <c r="AQ8" t="s">
        <v>110</v>
      </c>
      <c r="AR8" t="s">
        <v>111</v>
      </c>
      <c r="AS8" t="s">
        <v>5</v>
      </c>
      <c r="AU8" s="120">
        <f t="shared" si="8"/>
        <v>8.875</v>
      </c>
      <c r="AV8">
        <f t="shared" si="9"/>
        <v>2.875</v>
      </c>
      <c r="AW8">
        <f t="shared" si="0"/>
        <v>2.875</v>
      </c>
      <c r="AX8">
        <f t="shared" si="1"/>
        <v>2.875</v>
      </c>
      <c r="AY8">
        <f t="shared" si="2"/>
        <v>2.875</v>
      </c>
      <c r="AZ8">
        <f t="shared" si="3"/>
        <v>2.875</v>
      </c>
      <c r="BD8" s="212">
        <v>45131</v>
      </c>
      <c r="BE8">
        <v>2.85</v>
      </c>
      <c r="BF8">
        <v>2.85</v>
      </c>
      <c r="BG8">
        <v>2.85</v>
      </c>
      <c r="BH8">
        <v>2.85</v>
      </c>
      <c r="BN8" s="102" t="s">
        <v>114</v>
      </c>
      <c r="BO8" s="124">
        <v>98</v>
      </c>
      <c r="BP8" s="103">
        <v>101</v>
      </c>
      <c r="BQ8" s="125">
        <f t="shared" si="10"/>
        <v>98.125</v>
      </c>
      <c r="BS8" s="33">
        <f>[2]Price!D59</f>
        <v>12.75</v>
      </c>
      <c r="BT8" s="16">
        <f t="shared" si="15"/>
        <v>1.7</v>
      </c>
      <c r="BU8" s="16"/>
      <c r="BW8" s="33">
        <f>[2]Price!D180</f>
        <v>14</v>
      </c>
      <c r="BX8" s="16">
        <f t="shared" si="16"/>
        <v>1.7</v>
      </c>
      <c r="BY8" s="16"/>
      <c r="CA8" s="33">
        <f>[1]CES!A13</f>
        <v>8.875</v>
      </c>
      <c r="CB8" s="16">
        <f t="shared" si="17"/>
        <v>1.7</v>
      </c>
      <c r="CC8" s="16"/>
      <c r="CJ8">
        <f>'[1]DSCR CC'!A13</f>
        <v>7.75</v>
      </c>
      <c r="CK8">
        <f>'[1]DSCR CC'!C13</f>
        <v>101.675</v>
      </c>
      <c r="CL8">
        <f>'[1]DSCR CC'!D13</f>
        <v>101.575</v>
      </c>
      <c r="CM8">
        <f>'[1]DSCR CC'!F13</f>
        <v>101.575</v>
      </c>
      <c r="CN8">
        <v>2.5</v>
      </c>
    </row>
    <row r="9" spans="1:92">
      <c r="A9" s="120">
        <f t="shared" si="18"/>
        <v>7.625</v>
      </c>
      <c r="C9" s="120">
        <f t="shared" si="19"/>
        <v>-0.25</v>
      </c>
      <c r="D9" s="120">
        <f t="shared" si="20"/>
        <v>-0.25</v>
      </c>
      <c r="F9" s="120">
        <f t="shared" si="21"/>
        <v>-0.25</v>
      </c>
      <c r="H9" s="120">
        <v>7.625</v>
      </c>
      <c r="J9" s="1106">
        <v>-0.25</v>
      </c>
      <c r="K9" s="1106">
        <v>-0.25</v>
      </c>
      <c r="M9" s="1106">
        <v>-0.25</v>
      </c>
      <c r="O9" s="226">
        <f>[1]DSCR!A12</f>
        <v>7.625</v>
      </c>
      <c r="P9" s="226">
        <f>[1]DSCR!B12</f>
        <v>101.1</v>
      </c>
      <c r="Q9" s="226">
        <f>[1]DSCR!C12</f>
        <v>101.05</v>
      </c>
      <c r="R9" s="226">
        <f>[1]DSCR!D12</f>
        <v>100.95</v>
      </c>
      <c r="S9" s="226">
        <f>[1]DSCR!E12</f>
        <v>101.1</v>
      </c>
      <c r="T9" s="226">
        <f>[1]DSCR!F12</f>
        <v>100.95</v>
      </c>
      <c r="U9" s="213"/>
      <c r="V9" s="227"/>
      <c r="W9" s="228"/>
      <c r="X9" s="228"/>
      <c r="Y9" s="229"/>
      <c r="AC9" s="33">
        <f>[1]Prime!A15</f>
        <v>7.5</v>
      </c>
      <c r="AD9" s="16">
        <f t="shared" si="11"/>
        <v>2.085</v>
      </c>
      <c r="AE9" s="16">
        <f t="shared" si="12"/>
        <v>1.8350000000000002</v>
      </c>
      <c r="AG9" s="33">
        <f>[1]Credit!A15</f>
        <v>7.75</v>
      </c>
      <c r="AH9" s="16">
        <f t="shared" si="13"/>
        <v>2.085</v>
      </c>
      <c r="AI9" s="16">
        <f t="shared" si="14"/>
        <v>1.8350000000000002</v>
      </c>
      <c r="AK9" s="33">
        <f>[1]Prime!A15</f>
        <v>7.5</v>
      </c>
      <c r="AL9" s="16">
        <f t="shared" si="4"/>
        <v>1.5850000000000002</v>
      </c>
      <c r="AM9" s="16">
        <f t="shared" si="5"/>
        <v>1.3350000000000004</v>
      </c>
      <c r="AN9" s="861">
        <f t="shared" si="6"/>
        <v>0.49999999999999978</v>
      </c>
      <c r="AO9" s="120">
        <f t="shared" si="7"/>
        <v>0.49999999999999978</v>
      </c>
      <c r="AQ9" t="s">
        <v>112</v>
      </c>
      <c r="AR9">
        <v>98</v>
      </c>
      <c r="AS9">
        <f>[1]DSCR!K19</f>
        <v>106</v>
      </c>
      <c r="AU9" s="120">
        <f t="shared" si="8"/>
        <v>9</v>
      </c>
      <c r="AV9">
        <f t="shared" si="9"/>
        <v>2.875</v>
      </c>
      <c r="AW9">
        <f t="shared" si="0"/>
        <v>2.875</v>
      </c>
      <c r="AX9">
        <f t="shared" si="1"/>
        <v>2.875</v>
      </c>
      <c r="AY9">
        <f t="shared" si="2"/>
        <v>2.875</v>
      </c>
      <c r="AZ9">
        <f t="shared" si="3"/>
        <v>2.875</v>
      </c>
      <c r="BD9" s="212">
        <v>45132</v>
      </c>
      <c r="BE9">
        <v>2.5</v>
      </c>
      <c r="BF9">
        <v>2.5</v>
      </c>
      <c r="BG9">
        <v>2.5</v>
      </c>
      <c r="BH9">
        <v>2.5</v>
      </c>
      <c r="BS9" s="33">
        <f>[2]Price!D60</f>
        <v>12.625</v>
      </c>
      <c r="BT9" s="16">
        <f t="shared" si="15"/>
        <v>1.7</v>
      </c>
      <c r="BU9" s="16"/>
      <c r="BW9" s="33">
        <f>[2]Price!D181</f>
        <v>13.875</v>
      </c>
      <c r="BX9" s="16">
        <f t="shared" si="16"/>
        <v>1.7</v>
      </c>
      <c r="BY9" s="16"/>
      <c r="CA9" s="33">
        <f>[1]CES!A14</f>
        <v>9</v>
      </c>
      <c r="CB9" s="16">
        <f t="shared" si="17"/>
        <v>1.7</v>
      </c>
      <c r="CC9" s="16"/>
      <c r="CJ9">
        <f>'[1]DSCR CC'!A14</f>
        <v>7.875</v>
      </c>
      <c r="CK9">
        <f>'[1]DSCR CC'!C14</f>
        <v>102.113</v>
      </c>
      <c r="CL9">
        <f>'[1]DSCR CC'!D14</f>
        <v>102.01300000000001</v>
      </c>
      <c r="CM9">
        <f>'[1]DSCR CC'!F14</f>
        <v>102.01300000000001</v>
      </c>
      <c r="CN9">
        <v>2.5</v>
      </c>
    </row>
    <row r="10" spans="1:92">
      <c r="A10" s="120">
        <f t="shared" si="18"/>
        <v>7.75</v>
      </c>
      <c r="C10" s="120">
        <f t="shared" si="19"/>
        <v>-0.375</v>
      </c>
      <c r="D10" s="120">
        <f t="shared" si="20"/>
        <v>-0.375</v>
      </c>
      <c r="F10" s="120">
        <f t="shared" si="21"/>
        <v>-0.375</v>
      </c>
      <c r="H10" s="120">
        <v>7.75</v>
      </c>
      <c r="J10" s="1106">
        <v>-0.375</v>
      </c>
      <c r="K10" s="1106">
        <v>-0.375</v>
      </c>
      <c r="M10" s="1106">
        <v>-0.375</v>
      </c>
      <c r="O10" s="226">
        <f>[1]DSCR!A13</f>
        <v>7.75</v>
      </c>
      <c r="P10" s="226">
        <f>[1]DSCR!B13</f>
        <v>101.72499999999999</v>
      </c>
      <c r="Q10" s="226">
        <f>[1]DSCR!C13</f>
        <v>101.675</v>
      </c>
      <c r="R10" s="226">
        <f>[1]DSCR!D13</f>
        <v>101.575</v>
      </c>
      <c r="S10" s="226">
        <f>[1]DSCR!E13</f>
        <v>101.72499999999999</v>
      </c>
      <c r="T10" s="226">
        <f>[1]DSCR!F13</f>
        <v>101.575</v>
      </c>
      <c r="U10" s="213"/>
      <c r="V10" s="234"/>
      <c r="W10" s="235"/>
      <c r="X10" s="235"/>
      <c r="Y10" s="236"/>
      <c r="AC10" s="33">
        <f>[1]Prime!A16</f>
        <v>7.625</v>
      </c>
      <c r="AD10" s="16">
        <f t="shared" si="11"/>
        <v>2.085</v>
      </c>
      <c r="AE10" s="16">
        <f t="shared" si="12"/>
        <v>1.8350000000000002</v>
      </c>
      <c r="AG10" s="33">
        <f>[1]Credit!A16</f>
        <v>7.875</v>
      </c>
      <c r="AH10" s="16">
        <f t="shared" si="13"/>
        <v>2.085</v>
      </c>
      <c r="AI10" s="16">
        <f t="shared" si="14"/>
        <v>1.8350000000000002</v>
      </c>
      <c r="AK10" s="33">
        <f>[1]Prime!A16</f>
        <v>7.625</v>
      </c>
      <c r="AL10" s="16">
        <f t="shared" si="4"/>
        <v>1.5850000000000002</v>
      </c>
      <c r="AM10" s="16">
        <f t="shared" si="5"/>
        <v>1.3350000000000004</v>
      </c>
      <c r="AN10" s="861">
        <f t="shared" si="6"/>
        <v>0.49999999999999978</v>
      </c>
      <c r="AO10" s="120">
        <f t="shared" si="7"/>
        <v>0.49999999999999978</v>
      </c>
      <c r="AQ10" t="s">
        <v>113</v>
      </c>
      <c r="AR10">
        <v>98</v>
      </c>
      <c r="AS10">
        <f>[1]DSCR!K20</f>
        <v>105.5</v>
      </c>
      <c r="AU10" s="120">
        <f t="shared" si="8"/>
        <v>9.125</v>
      </c>
      <c r="AV10">
        <f t="shared" si="9"/>
        <v>2.875</v>
      </c>
      <c r="AW10">
        <f t="shared" si="0"/>
        <v>2.875</v>
      </c>
      <c r="AX10">
        <f t="shared" si="1"/>
        <v>2.875</v>
      </c>
      <c r="AY10">
        <f t="shared" si="2"/>
        <v>2.875</v>
      </c>
      <c r="AZ10">
        <f t="shared" si="3"/>
        <v>2.875</v>
      </c>
      <c r="BD10" s="212">
        <v>45148</v>
      </c>
      <c r="BE10">
        <v>2.375</v>
      </c>
      <c r="BF10">
        <v>2.375</v>
      </c>
      <c r="BG10">
        <v>2.375</v>
      </c>
      <c r="BH10">
        <v>2.375</v>
      </c>
      <c r="BS10" s="33">
        <f>[2]Price!D61</f>
        <v>12.5</v>
      </c>
      <c r="BT10" s="16">
        <f t="shared" si="15"/>
        <v>1.7</v>
      </c>
      <c r="BU10" s="16"/>
      <c r="BW10" s="33">
        <f>[2]Price!D182</f>
        <v>13.75</v>
      </c>
      <c r="BX10" s="16">
        <f t="shared" si="16"/>
        <v>1.7</v>
      </c>
      <c r="BY10" s="16"/>
      <c r="CA10" s="33">
        <f>[1]CES!A15</f>
        <v>9.125</v>
      </c>
      <c r="CB10" s="16">
        <f t="shared" si="17"/>
        <v>1.7</v>
      </c>
      <c r="CC10" s="16"/>
      <c r="CJ10">
        <f>'[1]DSCR CC'!A15</f>
        <v>8</v>
      </c>
      <c r="CK10">
        <f>'[1]DSCR CC'!C15</f>
        <v>102.55</v>
      </c>
      <c r="CL10">
        <f>'[1]DSCR CC'!D15</f>
        <v>102.45</v>
      </c>
      <c r="CM10">
        <f>'[1]DSCR CC'!F15</f>
        <v>102.45</v>
      </c>
      <c r="CN10">
        <v>2.5</v>
      </c>
    </row>
    <row r="11" spans="1:92">
      <c r="A11" s="120">
        <f t="shared" si="18"/>
        <v>7.875</v>
      </c>
      <c r="C11" s="120">
        <f t="shared" si="19"/>
        <v>-0.625</v>
      </c>
      <c r="D11" s="120">
        <f t="shared" si="20"/>
        <v>-0.625</v>
      </c>
      <c r="F11" s="120">
        <f t="shared" si="21"/>
        <v>-0.625</v>
      </c>
      <c r="H11" s="120">
        <v>7.875</v>
      </c>
      <c r="J11" s="1106">
        <v>-0.625</v>
      </c>
      <c r="K11" s="1106">
        <v>-0.625</v>
      </c>
      <c r="M11" s="1106">
        <v>-0.625</v>
      </c>
      <c r="O11" s="226">
        <f>[1]DSCR!A14</f>
        <v>7.875</v>
      </c>
      <c r="P11" s="226">
        <f>[1]DSCR!B14</f>
        <v>102.163</v>
      </c>
      <c r="Q11" s="226">
        <f>[1]DSCR!C14</f>
        <v>102.113</v>
      </c>
      <c r="R11" s="226">
        <f>[1]DSCR!D14</f>
        <v>102.01300000000001</v>
      </c>
      <c r="S11" s="226">
        <f>[1]DSCR!E14</f>
        <v>102.163</v>
      </c>
      <c r="T11" s="226">
        <f>[1]DSCR!F14</f>
        <v>102.01300000000001</v>
      </c>
      <c r="U11" s="213"/>
      <c r="V11" s="237" t="s">
        <v>256</v>
      </c>
      <c r="W11" s="231"/>
      <c r="X11" s="231"/>
      <c r="Y11" s="232"/>
      <c r="AC11" s="33">
        <f>[1]Prime!A17</f>
        <v>7.75</v>
      </c>
      <c r="AD11" s="16">
        <f t="shared" si="11"/>
        <v>2.085</v>
      </c>
      <c r="AE11" s="16">
        <f t="shared" si="12"/>
        <v>1.8350000000000002</v>
      </c>
      <c r="AG11" s="33">
        <f>[1]Credit!A17</f>
        <v>8</v>
      </c>
      <c r="AH11" s="16">
        <f t="shared" si="13"/>
        <v>2.085</v>
      </c>
      <c r="AI11" s="16">
        <f t="shared" si="14"/>
        <v>1.8350000000000002</v>
      </c>
      <c r="AK11" s="33">
        <f>[1]Prime!A17</f>
        <v>7.75</v>
      </c>
      <c r="AL11" s="16">
        <f t="shared" si="4"/>
        <v>1.5850000000000002</v>
      </c>
      <c r="AM11" s="16">
        <f t="shared" si="5"/>
        <v>1.3350000000000004</v>
      </c>
      <c r="AN11" s="861">
        <f t="shared" si="6"/>
        <v>0.49999999999999978</v>
      </c>
      <c r="AO11" s="120">
        <f t="shared" si="7"/>
        <v>0.49999999999999978</v>
      </c>
      <c r="AQ11" t="s">
        <v>6</v>
      </c>
      <c r="AR11">
        <v>98</v>
      </c>
      <c r="AS11">
        <f>[1]DSCR!K21</f>
        <v>105</v>
      </c>
      <c r="AU11" s="120">
        <f t="shared" si="8"/>
        <v>9.25</v>
      </c>
      <c r="AV11">
        <f t="shared" si="9"/>
        <v>2.875</v>
      </c>
      <c r="AW11">
        <f t="shared" si="0"/>
        <v>2.875</v>
      </c>
      <c r="AX11">
        <f t="shared" si="1"/>
        <v>2.875</v>
      </c>
      <c r="AY11">
        <f t="shared" si="2"/>
        <v>2.875</v>
      </c>
      <c r="AZ11">
        <f t="shared" si="3"/>
        <v>2.875</v>
      </c>
      <c r="BD11" s="212">
        <v>45153</v>
      </c>
      <c r="BE11">
        <v>2.4750000000000001</v>
      </c>
      <c r="BF11">
        <v>2.4750000000000001</v>
      </c>
      <c r="BG11">
        <v>2.4750000000000001</v>
      </c>
      <c r="BH11">
        <v>2.4750000000000001</v>
      </c>
      <c r="BS11" s="33">
        <f>[2]Price!D62</f>
        <v>12.375</v>
      </c>
      <c r="BT11" s="16">
        <f t="shared" si="15"/>
        <v>1.7</v>
      </c>
      <c r="BU11" s="16"/>
      <c r="BW11" s="33">
        <f>[2]Price!D183</f>
        <v>13.625</v>
      </c>
      <c r="BX11" s="16">
        <f t="shared" si="16"/>
        <v>1.7</v>
      </c>
      <c r="BY11" s="16"/>
      <c r="CA11" s="33">
        <f>[1]CES!A16</f>
        <v>9.25</v>
      </c>
      <c r="CB11" s="16">
        <f t="shared" si="17"/>
        <v>1.7</v>
      </c>
      <c r="CC11" s="16"/>
      <c r="CJ11">
        <f>'[1]DSCR CC'!A16</f>
        <v>8.125</v>
      </c>
      <c r="CK11">
        <f>'[1]DSCR CC'!C16</f>
        <v>102.988</v>
      </c>
      <c r="CL11">
        <f>'[1]DSCR CC'!D16</f>
        <v>102.88800000000001</v>
      </c>
      <c r="CM11">
        <f>'[1]DSCR CC'!F16</f>
        <v>102.88800000000001</v>
      </c>
      <c r="CN11">
        <v>2.5</v>
      </c>
    </row>
    <row r="12" spans="1:92">
      <c r="A12" s="120">
        <f t="shared" si="18"/>
        <v>8</v>
      </c>
      <c r="C12" s="120">
        <f t="shared" si="19"/>
        <v>-0.625</v>
      </c>
      <c r="D12" s="120">
        <f t="shared" si="20"/>
        <v>-0.625</v>
      </c>
      <c r="F12" s="120">
        <f t="shared" si="21"/>
        <v>-0.625</v>
      </c>
      <c r="H12" s="120">
        <v>8</v>
      </c>
      <c r="J12" s="1106">
        <v>-0.625</v>
      </c>
      <c r="K12" s="1106">
        <v>-0.625</v>
      </c>
      <c r="M12" s="1106">
        <v>-0.625</v>
      </c>
      <c r="O12" s="226">
        <f>[1]DSCR!A15</f>
        <v>8</v>
      </c>
      <c r="P12" s="226">
        <f>[1]DSCR!B15</f>
        <v>102.6</v>
      </c>
      <c r="Q12" s="226">
        <f>[1]DSCR!C15</f>
        <v>102.55</v>
      </c>
      <c r="R12" s="226">
        <f>[1]DSCR!D15</f>
        <v>102.45</v>
      </c>
      <c r="S12" s="226">
        <f>[1]DSCR!E15</f>
        <v>102.6</v>
      </c>
      <c r="T12" s="226">
        <f>[1]DSCR!F15</f>
        <v>102.45</v>
      </c>
      <c r="U12" s="213"/>
      <c r="V12" s="238" t="s">
        <v>257</v>
      </c>
      <c r="W12" s="213"/>
      <c r="X12" s="213"/>
      <c r="Y12" s="239"/>
      <c r="AC12" s="33">
        <f>[1]Prime!A18</f>
        <v>7.875</v>
      </c>
      <c r="AD12" s="16">
        <f t="shared" si="11"/>
        <v>2.085</v>
      </c>
      <c r="AE12" s="16">
        <f t="shared" si="12"/>
        <v>1.8350000000000002</v>
      </c>
      <c r="AG12" s="33">
        <f>[1]Credit!A18</f>
        <v>8.125</v>
      </c>
      <c r="AH12" s="16">
        <f t="shared" si="13"/>
        <v>2.085</v>
      </c>
      <c r="AI12" s="16">
        <f t="shared" si="14"/>
        <v>1.8350000000000002</v>
      </c>
      <c r="AK12" s="33">
        <f>[1]Prime!A18</f>
        <v>7.875</v>
      </c>
      <c r="AL12" s="16">
        <f t="shared" si="4"/>
        <v>1.5850000000000002</v>
      </c>
      <c r="AM12" s="16">
        <f t="shared" si="5"/>
        <v>1.3350000000000004</v>
      </c>
      <c r="AN12" s="861">
        <f t="shared" si="6"/>
        <v>0.49999999999999978</v>
      </c>
      <c r="AO12" s="120">
        <f t="shared" si="7"/>
        <v>0.49999999999999978</v>
      </c>
      <c r="AQ12" t="s">
        <v>8</v>
      </c>
      <c r="AR12">
        <v>98</v>
      </c>
      <c r="AS12">
        <f>[1]DSCR!K22</f>
        <v>104.5</v>
      </c>
      <c r="AU12" s="120">
        <f t="shared" si="8"/>
        <v>9.375</v>
      </c>
      <c r="AV12">
        <f t="shared" si="9"/>
        <v>2.875</v>
      </c>
      <c r="AW12">
        <f t="shared" si="0"/>
        <v>2.875</v>
      </c>
      <c r="AX12">
        <f t="shared" si="1"/>
        <v>2.875</v>
      </c>
      <c r="AY12">
        <f t="shared" si="2"/>
        <v>2.875</v>
      </c>
      <c r="AZ12">
        <f t="shared" si="3"/>
        <v>2.875</v>
      </c>
      <c r="BD12" s="212">
        <v>45160</v>
      </c>
      <c r="BE12">
        <v>2.375</v>
      </c>
      <c r="BF12">
        <v>2.375</v>
      </c>
      <c r="BG12">
        <v>2.375</v>
      </c>
      <c r="BH12">
        <v>2.375</v>
      </c>
      <c r="BS12" s="33">
        <f>[2]Price!D63</f>
        <v>12.25</v>
      </c>
      <c r="BT12" s="16">
        <f t="shared" si="15"/>
        <v>1.7</v>
      </c>
      <c r="BU12" s="16"/>
      <c r="BW12" s="33">
        <f>[2]Price!D184</f>
        <v>13.5</v>
      </c>
      <c r="BX12" s="16">
        <f t="shared" si="16"/>
        <v>1.7</v>
      </c>
      <c r="BY12" s="16"/>
      <c r="CA12" s="33">
        <f>[1]CES!A17</f>
        <v>9.375</v>
      </c>
      <c r="CB12" s="16">
        <f t="shared" si="17"/>
        <v>1.7</v>
      </c>
      <c r="CC12" s="16"/>
      <c r="CJ12">
        <f>'[1]DSCR CC'!A17</f>
        <v>8.25</v>
      </c>
      <c r="CK12">
        <f>'[1]DSCR CC'!C17</f>
        <v>103.425</v>
      </c>
      <c r="CL12">
        <f>'[1]DSCR CC'!D17</f>
        <v>103.325</v>
      </c>
      <c r="CM12">
        <f>'[1]DSCR CC'!F17</f>
        <v>103.325</v>
      </c>
      <c r="CN12">
        <v>2.5</v>
      </c>
    </row>
    <row r="13" spans="1:92">
      <c r="A13" s="120">
        <f t="shared" si="18"/>
        <v>8.125</v>
      </c>
      <c r="C13" s="120">
        <f t="shared" si="19"/>
        <v>-0.75</v>
      </c>
      <c r="D13" s="120">
        <f t="shared" si="20"/>
        <v>-0.75</v>
      </c>
      <c r="F13" s="120">
        <f t="shared" si="21"/>
        <v>-0.75</v>
      </c>
      <c r="H13" s="120">
        <v>8.125</v>
      </c>
      <c r="J13" s="1106">
        <v>-0.75</v>
      </c>
      <c r="K13" s="1106">
        <v>-0.75</v>
      </c>
      <c r="M13" s="1106">
        <v>-0.75</v>
      </c>
      <c r="O13" s="226">
        <f>[1]DSCR!A16</f>
        <v>8.125</v>
      </c>
      <c r="P13" s="226">
        <f>[1]DSCR!B16</f>
        <v>103.038</v>
      </c>
      <c r="Q13" s="226">
        <f>[1]DSCR!C16</f>
        <v>102.988</v>
      </c>
      <c r="R13" s="226">
        <f>[1]DSCR!D16</f>
        <v>102.88800000000001</v>
      </c>
      <c r="S13" s="226">
        <f>[1]DSCR!E16</f>
        <v>103.038</v>
      </c>
      <c r="T13" s="226">
        <f>[1]DSCR!F16</f>
        <v>102.88800000000001</v>
      </c>
      <c r="U13" s="213"/>
      <c r="V13" s="238" t="s">
        <v>258</v>
      </c>
      <c r="W13" s="213"/>
      <c r="X13" s="213"/>
      <c r="Y13" s="239"/>
      <c r="AC13" s="33">
        <f>[1]Prime!A19</f>
        <v>8</v>
      </c>
      <c r="AD13" s="16">
        <f t="shared" si="11"/>
        <v>2.085</v>
      </c>
      <c r="AE13" s="16">
        <f t="shared" si="12"/>
        <v>1.8350000000000002</v>
      </c>
      <c r="AG13" s="33">
        <f>[1]Credit!A19</f>
        <v>8.25</v>
      </c>
      <c r="AH13" s="16">
        <f t="shared" si="13"/>
        <v>2.085</v>
      </c>
      <c r="AI13" s="16">
        <f t="shared" si="14"/>
        <v>1.8350000000000002</v>
      </c>
      <c r="AK13" s="33">
        <f>[1]Prime!A19</f>
        <v>8</v>
      </c>
      <c r="AL13" s="16">
        <f t="shared" si="4"/>
        <v>1.8350000000000002</v>
      </c>
      <c r="AM13" s="16">
        <f t="shared" si="5"/>
        <v>1.5850000000000004</v>
      </c>
      <c r="AN13" s="861">
        <f t="shared" si="6"/>
        <v>0.24999999999999978</v>
      </c>
      <c r="AO13" s="120">
        <f t="shared" si="7"/>
        <v>0.24999999999999978</v>
      </c>
      <c r="AQ13" t="s">
        <v>10</v>
      </c>
      <c r="AR13">
        <v>98</v>
      </c>
      <c r="AS13">
        <f>[1]DSCR!K23</f>
        <v>102.5</v>
      </c>
      <c r="AU13" s="120">
        <f t="shared" si="8"/>
        <v>9.5</v>
      </c>
      <c r="AV13">
        <f t="shared" si="9"/>
        <v>2.875</v>
      </c>
      <c r="AW13">
        <f t="shared" si="0"/>
        <v>2.875</v>
      </c>
      <c r="AX13">
        <f t="shared" si="1"/>
        <v>2.875</v>
      </c>
      <c r="AY13">
        <f t="shared" si="2"/>
        <v>2.875</v>
      </c>
      <c r="AZ13">
        <f t="shared" si="3"/>
        <v>2.875</v>
      </c>
      <c r="BD13" s="212">
        <v>45175</v>
      </c>
      <c r="BE13">
        <f>BE12-0.05</f>
        <v>2.3250000000000002</v>
      </c>
      <c r="BF13">
        <f t="shared" ref="BF13:BH13" si="23">BF12-0.05</f>
        <v>2.3250000000000002</v>
      </c>
      <c r="BG13">
        <f t="shared" si="23"/>
        <v>2.3250000000000002</v>
      </c>
      <c r="BH13">
        <f t="shared" si="23"/>
        <v>2.3250000000000002</v>
      </c>
      <c r="BS13" s="33">
        <f>[2]Price!D64</f>
        <v>12.125</v>
      </c>
      <c r="BT13" s="16">
        <f t="shared" si="15"/>
        <v>1.7</v>
      </c>
      <c r="BU13" s="16"/>
      <c r="BW13" s="33">
        <f>[2]Price!D185</f>
        <v>13.375</v>
      </c>
      <c r="BX13" s="16">
        <f t="shared" si="16"/>
        <v>1.7</v>
      </c>
      <c r="BY13" s="16"/>
      <c r="CA13" s="33">
        <f>[1]CES!A18</f>
        <v>9.5</v>
      </c>
      <c r="CB13" s="16">
        <f t="shared" si="17"/>
        <v>1.7</v>
      </c>
      <c r="CC13" s="16"/>
      <c r="CJ13">
        <f>'[1]DSCR CC'!A18</f>
        <v>8.375</v>
      </c>
      <c r="CK13">
        <f>'[1]DSCR CC'!C18</f>
        <v>103.8</v>
      </c>
      <c r="CL13">
        <f>'[1]DSCR CC'!D18</f>
        <v>103.7</v>
      </c>
      <c r="CM13">
        <f>'[1]DSCR CC'!F18</f>
        <v>103.7</v>
      </c>
      <c r="CN13">
        <v>2.5</v>
      </c>
    </row>
    <row r="14" spans="1:92" ht="15.75" thickBot="1">
      <c r="A14" s="120">
        <f t="shared" si="18"/>
        <v>8.25</v>
      </c>
      <c r="C14" s="120">
        <f t="shared" si="19"/>
        <v>-0.75</v>
      </c>
      <c r="D14" s="120">
        <f t="shared" si="20"/>
        <v>-0.75</v>
      </c>
      <c r="F14" s="120">
        <f t="shared" si="21"/>
        <v>-0.75</v>
      </c>
      <c r="H14" s="120">
        <v>8.25</v>
      </c>
      <c r="J14" s="1106">
        <v>-0.75</v>
      </c>
      <c r="K14" s="1106">
        <v>-0.75</v>
      </c>
      <c r="M14" s="1106">
        <v>-0.75</v>
      </c>
      <c r="O14" s="226">
        <f>[1]DSCR!A17</f>
        <v>8.25</v>
      </c>
      <c r="P14" s="226">
        <f>[1]DSCR!B17</f>
        <v>103.47499999999999</v>
      </c>
      <c r="Q14" s="226">
        <f>[1]DSCR!C17</f>
        <v>103.425</v>
      </c>
      <c r="R14" s="226">
        <f>[1]DSCR!D17</f>
        <v>103.325</v>
      </c>
      <c r="S14" s="226">
        <f>[1]DSCR!E17</f>
        <v>103.47499999999999</v>
      </c>
      <c r="T14" s="226">
        <f>[1]DSCR!F17</f>
        <v>103.325</v>
      </c>
      <c r="U14" s="213"/>
      <c r="V14" s="240"/>
      <c r="W14" s="241"/>
      <c r="X14" s="241"/>
      <c r="Y14" s="242"/>
      <c r="AC14" s="33">
        <f>[1]Prime!A20</f>
        <v>8.125</v>
      </c>
      <c r="AD14" s="16">
        <f t="shared" si="11"/>
        <v>2.085</v>
      </c>
      <c r="AE14" s="16">
        <f t="shared" si="12"/>
        <v>1.8350000000000002</v>
      </c>
      <c r="AG14" s="33">
        <f>[1]Credit!A20</f>
        <v>8.375</v>
      </c>
      <c r="AH14" s="16">
        <f t="shared" si="13"/>
        <v>2.085</v>
      </c>
      <c r="AI14" s="16">
        <f t="shared" si="14"/>
        <v>1.8350000000000002</v>
      </c>
      <c r="AK14" s="33">
        <f>[1]Prime!A20</f>
        <v>8.125</v>
      </c>
      <c r="AL14" s="16">
        <f t="shared" si="4"/>
        <v>1.8350000000000002</v>
      </c>
      <c r="AM14" s="16">
        <f t="shared" si="5"/>
        <v>1.5850000000000004</v>
      </c>
      <c r="AN14" s="861">
        <f t="shared" si="6"/>
        <v>0.24999999999999978</v>
      </c>
      <c r="AO14" s="120">
        <f t="shared" si="7"/>
        <v>0.24999999999999978</v>
      </c>
      <c r="AQ14" t="s">
        <v>114</v>
      </c>
      <c r="AR14">
        <v>98</v>
      </c>
      <c r="AS14">
        <f>[1]DSCR!K24</f>
        <v>101</v>
      </c>
      <c r="AU14" s="120">
        <f t="shared" si="8"/>
        <v>9.625</v>
      </c>
      <c r="AV14">
        <f t="shared" si="9"/>
        <v>2.875</v>
      </c>
      <c r="AW14">
        <f t="shared" si="0"/>
        <v>2.875</v>
      </c>
      <c r="AX14">
        <f t="shared" si="1"/>
        <v>2.875</v>
      </c>
      <c r="AY14">
        <f t="shared" si="2"/>
        <v>2.875</v>
      </c>
      <c r="AZ14">
        <f t="shared" si="3"/>
        <v>2.875</v>
      </c>
      <c r="BD14" s="212">
        <v>45191</v>
      </c>
      <c r="BE14">
        <f>BE13+0.1</f>
        <v>2.4250000000000003</v>
      </c>
      <c r="BF14">
        <f t="shared" ref="BF14:BH14" si="24">BF13+0.1</f>
        <v>2.4250000000000003</v>
      </c>
      <c r="BG14">
        <f t="shared" si="24"/>
        <v>2.4250000000000003</v>
      </c>
      <c r="BH14">
        <f t="shared" si="24"/>
        <v>2.4250000000000003</v>
      </c>
      <c r="BS14" s="33">
        <f>[2]Price!D65</f>
        <v>12</v>
      </c>
      <c r="BT14" s="16">
        <f t="shared" si="15"/>
        <v>1.7</v>
      </c>
      <c r="BU14" s="16"/>
      <c r="BW14" s="33">
        <f>[2]Price!D186</f>
        <v>13.25</v>
      </c>
      <c r="BX14" s="16">
        <f t="shared" si="16"/>
        <v>1.7</v>
      </c>
      <c r="BY14" s="16"/>
      <c r="CA14" s="33">
        <f>[1]CES!A19</f>
        <v>9.625</v>
      </c>
      <c r="CB14" s="16">
        <f t="shared" si="17"/>
        <v>1.7</v>
      </c>
      <c r="CC14" s="16"/>
      <c r="CJ14">
        <f>'[1]DSCR CC'!A19</f>
        <v>8.5</v>
      </c>
      <c r="CK14">
        <f>'[1]DSCR CC'!C19</f>
        <v>104.175</v>
      </c>
      <c r="CL14">
        <f>'[1]DSCR CC'!D19</f>
        <v>104.075</v>
      </c>
      <c r="CM14">
        <f>'[1]DSCR CC'!F19</f>
        <v>104.075</v>
      </c>
      <c r="CN14">
        <v>2.5</v>
      </c>
    </row>
    <row r="15" spans="1:92" ht="17.25" thickTop="1">
      <c r="A15" s="120">
        <f t="shared" si="18"/>
        <v>8.375</v>
      </c>
      <c r="C15" s="120">
        <f t="shared" si="19"/>
        <v>-0.875</v>
      </c>
      <c r="D15" s="120">
        <f t="shared" si="20"/>
        <v>-0.875</v>
      </c>
      <c r="F15" s="120">
        <f t="shared" si="21"/>
        <v>-0.875</v>
      </c>
      <c r="H15" s="120">
        <v>8.375</v>
      </c>
      <c r="J15" s="1106">
        <v>-0.875</v>
      </c>
      <c r="K15" s="1106">
        <v>-0.875</v>
      </c>
      <c r="M15" s="1106">
        <v>-0.875</v>
      </c>
      <c r="O15" s="226">
        <f>[1]DSCR!A18</f>
        <v>8.375</v>
      </c>
      <c r="P15" s="226">
        <f>[1]DSCR!B18</f>
        <v>103.85</v>
      </c>
      <c r="Q15" s="226">
        <f>[1]DSCR!C18</f>
        <v>103.8</v>
      </c>
      <c r="R15" s="226">
        <f>[1]DSCR!D18</f>
        <v>103.7</v>
      </c>
      <c r="S15" s="226">
        <f>[1]DSCR!E18</f>
        <v>103.85</v>
      </c>
      <c r="T15" s="226">
        <f>[1]DSCR!F18</f>
        <v>103.7</v>
      </c>
      <c r="U15" s="213"/>
      <c r="V15" s="243" t="s">
        <v>259</v>
      </c>
      <c r="W15" s="244"/>
      <c r="X15" s="244" t="s">
        <v>111</v>
      </c>
      <c r="Y15" s="245" t="s">
        <v>5</v>
      </c>
      <c r="AC15" s="33">
        <f>[1]Prime!A21</f>
        <v>8.25</v>
      </c>
      <c r="AD15" s="16">
        <f t="shared" si="11"/>
        <v>2.085</v>
      </c>
      <c r="AE15" s="16">
        <f t="shared" si="12"/>
        <v>1.8350000000000002</v>
      </c>
      <c r="AG15" s="33">
        <f>[1]Credit!A21</f>
        <v>8.5</v>
      </c>
      <c r="AH15" s="16">
        <f t="shared" si="13"/>
        <v>2.085</v>
      </c>
      <c r="AI15" s="16">
        <f t="shared" si="14"/>
        <v>1.8350000000000002</v>
      </c>
      <c r="AK15" s="33">
        <f>[1]Prime!A21</f>
        <v>8.25</v>
      </c>
      <c r="AL15" s="16">
        <f t="shared" si="4"/>
        <v>1.8350000000000002</v>
      </c>
      <c r="AM15" s="16">
        <f t="shared" si="5"/>
        <v>1.5850000000000004</v>
      </c>
      <c r="AN15" s="861">
        <f t="shared" si="6"/>
        <v>0.24999999999999978</v>
      </c>
      <c r="AO15" s="120">
        <f t="shared" si="7"/>
        <v>0.24999999999999978</v>
      </c>
      <c r="AU15" s="120">
        <f t="shared" si="8"/>
        <v>9.75</v>
      </c>
      <c r="AV15">
        <f t="shared" si="9"/>
        <v>2.875</v>
      </c>
      <c r="AW15">
        <f t="shared" si="0"/>
        <v>2.875</v>
      </c>
      <c r="AX15">
        <f t="shared" si="1"/>
        <v>2.875</v>
      </c>
      <c r="AY15">
        <f t="shared" si="2"/>
        <v>2.875</v>
      </c>
      <c r="AZ15">
        <f t="shared" si="3"/>
        <v>2.875</v>
      </c>
      <c r="BD15" s="212">
        <v>45233</v>
      </c>
      <c r="BE15">
        <v>2.5750000000000002</v>
      </c>
      <c r="BF15">
        <v>2.5750000000000002</v>
      </c>
      <c r="BG15">
        <v>2.5750000000000002</v>
      </c>
      <c r="BH15">
        <v>2.5750000000000002</v>
      </c>
      <c r="BS15" s="33">
        <f>[2]Price!D66</f>
        <v>11.875</v>
      </c>
      <c r="BT15" s="16">
        <f t="shared" si="15"/>
        <v>1.7</v>
      </c>
      <c r="BU15" s="16"/>
      <c r="BW15" s="33">
        <f>[2]Price!D187</f>
        <v>13.125</v>
      </c>
      <c r="BX15" s="16">
        <f t="shared" si="16"/>
        <v>1.7</v>
      </c>
      <c r="BY15" s="16"/>
      <c r="CA15" s="33">
        <f>[1]CES!A20</f>
        <v>9.75</v>
      </c>
      <c r="CB15" s="16">
        <f t="shared" si="17"/>
        <v>1.7</v>
      </c>
      <c r="CC15" s="16"/>
      <c r="CJ15">
        <f>'[1]DSCR CC'!A20</f>
        <v>8.625</v>
      </c>
      <c r="CK15">
        <f>'[1]DSCR CC'!C20</f>
        <v>104.55</v>
      </c>
      <c r="CL15">
        <f>'[1]DSCR CC'!D20</f>
        <v>104.45</v>
      </c>
      <c r="CM15">
        <f>'[1]DSCR CC'!F20</f>
        <v>104.45</v>
      </c>
      <c r="CN15">
        <v>2.5</v>
      </c>
    </row>
    <row r="16" spans="1:92">
      <c r="A16" s="120">
        <f t="shared" si="18"/>
        <v>8.5</v>
      </c>
      <c r="C16" s="120">
        <f t="shared" si="19"/>
        <v>-1.125</v>
      </c>
      <c r="D16" s="120">
        <f t="shared" si="20"/>
        <v>-1.125</v>
      </c>
      <c r="F16" s="120">
        <f t="shared" si="21"/>
        <v>-1.125</v>
      </c>
      <c r="H16" s="120">
        <v>8.5</v>
      </c>
      <c r="J16" s="1106">
        <v>-1.125</v>
      </c>
      <c r="K16" s="1106">
        <v>-1.125</v>
      </c>
      <c r="M16" s="1106">
        <v>-1.125</v>
      </c>
      <c r="O16" s="226">
        <f>[1]DSCR!A19</f>
        <v>8.5</v>
      </c>
      <c r="P16" s="226">
        <f>[1]DSCR!B19</f>
        <v>104.22499999999999</v>
      </c>
      <c r="Q16" s="226">
        <f>[1]DSCR!C19</f>
        <v>104.175</v>
      </c>
      <c r="R16" s="226">
        <f>[1]DSCR!D19</f>
        <v>104.075</v>
      </c>
      <c r="S16" s="226">
        <f>[1]DSCR!E19</f>
        <v>104.22499999999999</v>
      </c>
      <c r="T16" s="226">
        <f>[1]DSCR!F19</f>
        <v>104.075</v>
      </c>
      <c r="U16" s="213"/>
      <c r="V16" s="246" t="s">
        <v>112</v>
      </c>
      <c r="W16" s="247"/>
      <c r="X16" s="247">
        <v>98</v>
      </c>
      <c r="Y16" s="248">
        <v>106</v>
      </c>
      <c r="AC16" s="33">
        <f>[1]Prime!A22</f>
        <v>8.375</v>
      </c>
      <c r="AD16" s="16">
        <f t="shared" si="11"/>
        <v>2.085</v>
      </c>
      <c r="AE16" s="16">
        <f t="shared" si="12"/>
        <v>1.8350000000000002</v>
      </c>
      <c r="AG16" s="33">
        <f>[1]Credit!A22</f>
        <v>8.625</v>
      </c>
      <c r="AH16" s="16">
        <f t="shared" si="13"/>
        <v>2.085</v>
      </c>
      <c r="AI16" s="16">
        <f t="shared" si="14"/>
        <v>1.8350000000000002</v>
      </c>
      <c r="AK16" s="33">
        <f>[1]Prime!A22</f>
        <v>8.375</v>
      </c>
      <c r="AL16" s="16">
        <f>IF(AK16&lt;8,AD16-0.75,AD16-0.5)+0.05+0.1+0.1</f>
        <v>1.8350000000000002</v>
      </c>
      <c r="AM16" s="16">
        <f>IF(AK16&lt;8,AE16-0.75,AE16-0.5)+0.05+0.1+0.1</f>
        <v>1.5850000000000004</v>
      </c>
      <c r="AN16" s="861">
        <f t="shared" si="6"/>
        <v>0.24999999999999978</v>
      </c>
      <c r="AO16" s="120">
        <f t="shared" si="7"/>
        <v>0.24999999999999978</v>
      </c>
      <c r="AQ16" s="1362" t="s">
        <v>37</v>
      </c>
      <c r="AR16" s="1362"/>
      <c r="AS16" s="1362"/>
      <c r="AU16" s="120">
        <f t="shared" si="8"/>
        <v>9.875</v>
      </c>
      <c r="AV16">
        <f t="shared" si="9"/>
        <v>2.875</v>
      </c>
      <c r="AW16">
        <f t="shared" si="0"/>
        <v>2.875</v>
      </c>
      <c r="AX16">
        <f t="shared" si="1"/>
        <v>2.875</v>
      </c>
      <c r="AY16">
        <f t="shared" si="2"/>
        <v>2.875</v>
      </c>
      <c r="AZ16">
        <f t="shared" si="3"/>
        <v>2.875</v>
      </c>
      <c r="BD16" s="212">
        <v>45252</v>
      </c>
      <c r="BE16">
        <f>BE15+0.1</f>
        <v>2.6750000000000003</v>
      </c>
      <c r="BF16">
        <f t="shared" ref="BF16:BH16" si="25">BF15+0.1</f>
        <v>2.6750000000000003</v>
      </c>
      <c r="BG16">
        <f t="shared" si="25"/>
        <v>2.6750000000000003</v>
      </c>
      <c r="BH16">
        <f t="shared" si="25"/>
        <v>2.6750000000000003</v>
      </c>
      <c r="BS16" s="33">
        <f>[2]Price!D67</f>
        <v>11.75</v>
      </c>
      <c r="BT16" s="16">
        <f t="shared" si="15"/>
        <v>1.7</v>
      </c>
      <c r="BU16" s="16"/>
      <c r="BW16" s="33">
        <f>[2]Price!D188</f>
        <v>13</v>
      </c>
      <c r="BX16" s="16">
        <f t="shared" si="16"/>
        <v>1.7</v>
      </c>
      <c r="BY16" s="16"/>
      <c r="CA16" s="33">
        <f>[1]CES!A21</f>
        <v>9.875</v>
      </c>
      <c r="CB16" s="16">
        <f t="shared" si="17"/>
        <v>1.7</v>
      </c>
      <c r="CC16" s="16"/>
      <c r="CJ16">
        <f>'[1]DSCR CC'!A21</f>
        <v>8.75</v>
      </c>
      <c r="CK16">
        <f>'[1]DSCR CC'!C21</f>
        <v>104.925</v>
      </c>
      <c r="CL16">
        <f>'[1]DSCR CC'!D21</f>
        <v>104.825</v>
      </c>
      <c r="CM16">
        <f>'[1]DSCR CC'!F21</f>
        <v>104.825</v>
      </c>
      <c r="CN16">
        <v>2.5</v>
      </c>
    </row>
    <row r="17" spans="1:92">
      <c r="A17" s="120">
        <f t="shared" si="18"/>
        <v>8.625</v>
      </c>
      <c r="C17" s="120">
        <f t="shared" si="19"/>
        <v>-1.125</v>
      </c>
      <c r="D17" s="120">
        <f t="shared" si="20"/>
        <v>-1.125</v>
      </c>
      <c r="F17" s="120">
        <f t="shared" si="21"/>
        <v>-1.125</v>
      </c>
      <c r="H17" s="120">
        <v>8.625</v>
      </c>
      <c r="J17" s="1106">
        <v>-1.125</v>
      </c>
      <c r="K17" s="1106">
        <v>-1.125</v>
      </c>
      <c r="M17" s="1106">
        <v>-1.125</v>
      </c>
      <c r="O17" s="226">
        <f>[1]DSCR!A20</f>
        <v>8.625</v>
      </c>
      <c r="P17" s="226">
        <f>[1]DSCR!B20</f>
        <v>104.6</v>
      </c>
      <c r="Q17" s="226">
        <f>[1]DSCR!C20</f>
        <v>104.55</v>
      </c>
      <c r="R17" s="226">
        <f>[1]DSCR!D20</f>
        <v>104.45</v>
      </c>
      <c r="S17" s="226">
        <f>[1]DSCR!E20</f>
        <v>104.6</v>
      </c>
      <c r="T17" s="226">
        <f>[1]DSCR!F20</f>
        <v>104.45</v>
      </c>
      <c r="U17" s="213"/>
      <c r="V17" s="249" t="s">
        <v>113</v>
      </c>
      <c r="W17" s="250"/>
      <c r="X17" s="250">
        <v>98</v>
      </c>
      <c r="Y17" s="251">
        <v>105.5</v>
      </c>
      <c r="AC17" s="33">
        <f>[1]Prime!A23</f>
        <v>8.5</v>
      </c>
      <c r="AD17" s="16">
        <f t="shared" si="11"/>
        <v>2.085</v>
      </c>
      <c r="AE17" s="16">
        <f t="shared" si="12"/>
        <v>1.8350000000000002</v>
      </c>
      <c r="AG17" s="33">
        <f>[1]Credit!A23</f>
        <v>8.75</v>
      </c>
      <c r="AH17" s="16">
        <f t="shared" si="13"/>
        <v>2.085</v>
      </c>
      <c r="AI17" s="16">
        <f t="shared" si="14"/>
        <v>1.8350000000000002</v>
      </c>
      <c r="AK17" s="33">
        <f>[1]Prime!A23</f>
        <v>8.5</v>
      </c>
      <c r="AL17" s="16">
        <f t="shared" ref="AL17:AL27" si="26">IF(AK17&lt;8,AD17-0.75,AD17-0.5)+0.05+0.1+0.1</f>
        <v>1.8350000000000002</v>
      </c>
      <c r="AM17" s="16">
        <f t="shared" ref="AM17:AM27" si="27">IF(AK17&lt;8,AE17-0.75,AE17-0.5)+0.05+0.1+0.1</f>
        <v>1.5850000000000004</v>
      </c>
      <c r="AN17" s="861">
        <f t="shared" si="6"/>
        <v>0.24999999999999978</v>
      </c>
      <c r="AO17" s="120">
        <f t="shared" si="7"/>
        <v>0.24999999999999978</v>
      </c>
      <c r="AQ17" s="955"/>
      <c r="AR17" s="956" t="s">
        <v>498</v>
      </c>
      <c r="AS17" s="956" t="s">
        <v>5</v>
      </c>
      <c r="AU17" s="120">
        <f t="shared" si="8"/>
        <v>10</v>
      </c>
      <c r="AV17">
        <f t="shared" si="9"/>
        <v>2.875</v>
      </c>
      <c r="AW17">
        <f t="shared" si="0"/>
        <v>2.875</v>
      </c>
      <c r="AX17">
        <f t="shared" si="1"/>
        <v>2.875</v>
      </c>
      <c r="AY17">
        <f t="shared" si="2"/>
        <v>2.875</v>
      </c>
      <c r="AZ17">
        <f t="shared" si="3"/>
        <v>2.875</v>
      </c>
      <c r="BD17" s="212">
        <v>45268</v>
      </c>
      <c r="BE17">
        <f>BE16+0.1</f>
        <v>2.7750000000000004</v>
      </c>
      <c r="BF17">
        <f t="shared" ref="BF17:BH17" si="28">BF16+0.1</f>
        <v>2.7750000000000004</v>
      </c>
      <c r="BG17">
        <f t="shared" si="28"/>
        <v>2.7750000000000004</v>
      </c>
      <c r="BH17">
        <f t="shared" si="28"/>
        <v>2.7750000000000004</v>
      </c>
      <c r="BS17" s="33">
        <f>[2]Price!D68</f>
        <v>11.625</v>
      </c>
      <c r="BT17" s="16">
        <f t="shared" si="15"/>
        <v>1.7</v>
      </c>
      <c r="BU17" s="16"/>
      <c r="BW17" s="33">
        <f>[2]Price!D189</f>
        <v>12.875</v>
      </c>
      <c r="BX17" s="16">
        <f t="shared" si="16"/>
        <v>1.7</v>
      </c>
      <c r="BY17" s="16"/>
      <c r="CA17" s="33">
        <f>[1]CES!A22</f>
        <v>10</v>
      </c>
      <c r="CB17" s="16">
        <f t="shared" si="17"/>
        <v>1.7</v>
      </c>
      <c r="CC17" s="16"/>
      <c r="CJ17">
        <f>'[1]DSCR CC'!A22</f>
        <v>8.875</v>
      </c>
      <c r="CK17">
        <f>'[1]DSCR CC'!C22</f>
        <v>105.3</v>
      </c>
      <c r="CL17">
        <f>'[1]DSCR CC'!D22</f>
        <v>105.2</v>
      </c>
      <c r="CM17">
        <f>'[1]DSCR CC'!F22</f>
        <v>105.2</v>
      </c>
      <c r="CN17">
        <v>2.5</v>
      </c>
    </row>
    <row r="18" spans="1:92">
      <c r="A18" s="120">
        <f t="shared" si="18"/>
        <v>8.75</v>
      </c>
      <c r="C18" s="120">
        <f t="shared" si="19"/>
        <v>-1.25</v>
      </c>
      <c r="D18" s="120">
        <f t="shared" si="20"/>
        <v>-1.25</v>
      </c>
      <c r="F18" s="120">
        <f t="shared" si="21"/>
        <v>-1.25</v>
      </c>
      <c r="H18" s="120">
        <v>8.75</v>
      </c>
      <c r="J18" s="1106">
        <v>-1.25</v>
      </c>
      <c r="K18" s="1106">
        <v>-1.25</v>
      </c>
      <c r="M18" s="1106">
        <v>-1.25</v>
      </c>
      <c r="O18" s="226">
        <f>[1]DSCR!A21</f>
        <v>8.75</v>
      </c>
      <c r="P18" s="226">
        <f>[1]DSCR!B21</f>
        <v>104.97499999999999</v>
      </c>
      <c r="Q18" s="226">
        <f>[1]DSCR!C21</f>
        <v>104.925</v>
      </c>
      <c r="R18" s="226">
        <f>[1]DSCR!D21</f>
        <v>104.825</v>
      </c>
      <c r="S18" s="226">
        <f>[1]DSCR!E21</f>
        <v>104.97499999999999</v>
      </c>
      <c r="T18" s="226">
        <f>[1]DSCR!F21</f>
        <v>104.825</v>
      </c>
      <c r="U18" s="213"/>
      <c r="V18" s="246" t="s">
        <v>6</v>
      </c>
      <c r="W18" s="247"/>
      <c r="X18" s="247">
        <v>98</v>
      </c>
      <c r="Y18" s="248">
        <v>105</v>
      </c>
      <c r="AC18" s="33">
        <f>[1]Prime!A24</f>
        <v>8.625</v>
      </c>
      <c r="AD18" s="16">
        <f t="shared" si="11"/>
        <v>2.085</v>
      </c>
      <c r="AE18" s="16">
        <f t="shared" si="12"/>
        <v>1.8350000000000002</v>
      </c>
      <c r="AG18" s="33">
        <f>[1]Credit!A24</f>
        <v>8.875</v>
      </c>
      <c r="AH18" s="16">
        <f t="shared" si="13"/>
        <v>2.085</v>
      </c>
      <c r="AI18" s="16">
        <f t="shared" si="14"/>
        <v>1.8350000000000002</v>
      </c>
      <c r="AK18" s="33">
        <f>[1]Prime!A24</f>
        <v>8.625</v>
      </c>
      <c r="AL18" s="16">
        <f t="shared" si="26"/>
        <v>1.8350000000000002</v>
      </c>
      <c r="AM18" s="16">
        <f t="shared" si="27"/>
        <v>1.5850000000000004</v>
      </c>
      <c r="AN18" s="861">
        <f t="shared" si="6"/>
        <v>0.24999999999999978</v>
      </c>
      <c r="AO18" s="120">
        <f t="shared" si="7"/>
        <v>0.24999999999999978</v>
      </c>
      <c r="AQ18" s="965" t="s">
        <v>11</v>
      </c>
      <c r="AR18" s="957">
        <v>-1</v>
      </c>
      <c r="AS18" s="958">
        <v>100.75</v>
      </c>
      <c r="AU18" s="120">
        <f t="shared" si="8"/>
        <v>10.125</v>
      </c>
      <c r="AV18">
        <f t="shared" si="9"/>
        <v>2.875</v>
      </c>
      <c r="AW18">
        <f t="shared" si="0"/>
        <v>2.875</v>
      </c>
      <c r="AX18">
        <f t="shared" si="1"/>
        <v>2.875</v>
      </c>
      <c r="AY18">
        <f t="shared" si="2"/>
        <v>2.875</v>
      </c>
      <c r="AZ18">
        <f t="shared" si="3"/>
        <v>2.875</v>
      </c>
      <c r="BD18" s="212">
        <v>45296</v>
      </c>
      <c r="BE18">
        <f>BE17-0.25</f>
        <v>2.5250000000000004</v>
      </c>
      <c r="BF18">
        <f t="shared" ref="BF18:BH18" si="29">BF17-0.25</f>
        <v>2.5250000000000004</v>
      </c>
      <c r="BG18">
        <f t="shared" si="29"/>
        <v>2.5250000000000004</v>
      </c>
      <c r="BH18">
        <f t="shared" si="29"/>
        <v>2.5250000000000004</v>
      </c>
      <c r="BS18" s="33">
        <f>[2]Price!D69</f>
        <v>11.5</v>
      </c>
      <c r="BT18" s="16">
        <f t="shared" si="15"/>
        <v>1.7</v>
      </c>
      <c r="BU18" s="16"/>
      <c r="BW18" s="33">
        <f>[2]Price!D190</f>
        <v>12.75</v>
      </c>
      <c r="BX18" s="16">
        <f t="shared" si="16"/>
        <v>1.7</v>
      </c>
      <c r="BY18" s="16"/>
      <c r="CA18" s="33">
        <f>[1]CES!A23</f>
        <v>10.125</v>
      </c>
      <c r="CB18" s="16">
        <f t="shared" si="17"/>
        <v>1.7</v>
      </c>
      <c r="CC18" s="16"/>
      <c r="CJ18">
        <f>'[1]DSCR CC'!A23</f>
        <v>9</v>
      </c>
      <c r="CK18">
        <f>'[1]DSCR CC'!C23</f>
        <v>105.675</v>
      </c>
      <c r="CL18">
        <f>'[1]DSCR CC'!D23</f>
        <v>105.575</v>
      </c>
      <c r="CM18">
        <f>'[1]DSCR CC'!F23</f>
        <v>105.575</v>
      </c>
      <c r="CN18">
        <v>2.5</v>
      </c>
    </row>
    <row r="19" spans="1:92">
      <c r="A19" s="120">
        <f t="shared" si="18"/>
        <v>8.875</v>
      </c>
      <c r="C19" s="120">
        <f t="shared" si="19"/>
        <v>-1.25</v>
      </c>
      <c r="D19" s="120">
        <f t="shared" si="20"/>
        <v>-1.25</v>
      </c>
      <c r="F19" s="120">
        <f t="shared" si="21"/>
        <v>-1.25</v>
      </c>
      <c r="H19" s="120">
        <v>8.875</v>
      </c>
      <c r="J19" s="1106">
        <v>-1.25</v>
      </c>
      <c r="K19" s="1106">
        <v>-1.25</v>
      </c>
      <c r="M19" s="1106">
        <v>-1.25</v>
      </c>
      <c r="O19" s="226">
        <f>[1]DSCR!A22</f>
        <v>8.875</v>
      </c>
      <c r="P19" s="226">
        <f>[1]DSCR!B22</f>
        <v>105.35</v>
      </c>
      <c r="Q19" s="226">
        <f>[1]DSCR!C22</f>
        <v>105.3</v>
      </c>
      <c r="R19" s="226">
        <f>[1]DSCR!D22</f>
        <v>105.2</v>
      </c>
      <c r="S19" s="226">
        <f>[1]DSCR!E22</f>
        <v>105.35</v>
      </c>
      <c r="T19" s="226">
        <f>[1]DSCR!F22</f>
        <v>105.2</v>
      </c>
      <c r="U19" s="213"/>
      <c r="V19" s="249" t="s">
        <v>8</v>
      </c>
      <c r="W19" s="250"/>
      <c r="X19" s="250">
        <v>98</v>
      </c>
      <c r="Y19" s="251">
        <v>104.5</v>
      </c>
      <c r="AC19" s="33">
        <f>[1]Prime!A25</f>
        <v>8.75</v>
      </c>
      <c r="AD19" s="16">
        <f t="shared" si="11"/>
        <v>2.085</v>
      </c>
      <c r="AE19" s="16">
        <f t="shared" si="12"/>
        <v>1.8350000000000002</v>
      </c>
      <c r="AG19" s="33">
        <f>[1]Credit!A25</f>
        <v>9</v>
      </c>
      <c r="AH19" s="16">
        <f t="shared" si="13"/>
        <v>2.085</v>
      </c>
      <c r="AI19" s="16">
        <f t="shared" si="14"/>
        <v>1.8350000000000002</v>
      </c>
      <c r="AK19" s="33">
        <f>[1]Prime!A25</f>
        <v>8.75</v>
      </c>
      <c r="AL19" s="16">
        <f t="shared" si="26"/>
        <v>1.8350000000000002</v>
      </c>
      <c r="AM19" s="16">
        <f t="shared" si="27"/>
        <v>1.5850000000000004</v>
      </c>
      <c r="AN19" s="861">
        <f t="shared" si="6"/>
        <v>0.24999999999999978</v>
      </c>
      <c r="AO19" s="120">
        <f t="shared" si="7"/>
        <v>0.24999999999999978</v>
      </c>
      <c r="AQ19" s="966" t="s">
        <v>10</v>
      </c>
      <c r="AR19" s="959">
        <v>-0.75</v>
      </c>
      <c r="AS19" s="960">
        <v>101.75</v>
      </c>
      <c r="AU19" s="120">
        <f t="shared" si="8"/>
        <v>10.25</v>
      </c>
      <c r="AV19">
        <f t="shared" si="9"/>
        <v>2.875</v>
      </c>
      <c r="AW19">
        <f t="shared" si="0"/>
        <v>2.875</v>
      </c>
      <c r="AX19">
        <f t="shared" si="1"/>
        <v>2.875</v>
      </c>
      <c r="AY19">
        <f t="shared" si="2"/>
        <v>2.875</v>
      </c>
      <c r="AZ19">
        <f t="shared" si="3"/>
        <v>2.875</v>
      </c>
      <c r="BC19" s="1040" t="s">
        <v>534</v>
      </c>
      <c r="BD19" s="212">
        <v>45323</v>
      </c>
      <c r="BE19">
        <v>2.7749999999999999</v>
      </c>
      <c r="BF19">
        <v>2.7749999999999999</v>
      </c>
      <c r="BG19">
        <v>2.7749999999999999</v>
      </c>
      <c r="BH19">
        <v>2.7749999999999999</v>
      </c>
      <c r="BS19" s="33">
        <f>[2]Price!D70</f>
        <v>11.375</v>
      </c>
      <c r="BT19" s="16">
        <f t="shared" si="15"/>
        <v>1.7</v>
      </c>
      <c r="BU19" s="16"/>
      <c r="BW19" s="33">
        <f>[2]Price!D191</f>
        <v>12.625</v>
      </c>
      <c r="BX19" s="16">
        <f t="shared" si="16"/>
        <v>1.7</v>
      </c>
      <c r="BY19" s="16"/>
      <c r="CA19" s="33">
        <f>[1]CES!A24</f>
        <v>10.25</v>
      </c>
      <c r="CB19" s="16">
        <f t="shared" si="17"/>
        <v>1.7</v>
      </c>
      <c r="CC19" s="16"/>
      <c r="CJ19">
        <f>'[1]DSCR CC'!A24</f>
        <v>9.125</v>
      </c>
      <c r="CK19">
        <f>'[1]DSCR CC'!C24</f>
        <v>106.05</v>
      </c>
      <c r="CL19">
        <f>'[1]DSCR CC'!D24</f>
        <v>105.95</v>
      </c>
      <c r="CM19">
        <f>'[1]DSCR CC'!F24</f>
        <v>105.95</v>
      </c>
      <c r="CN19">
        <v>2.5</v>
      </c>
    </row>
    <row r="20" spans="1:92">
      <c r="A20" s="120">
        <f t="shared" si="18"/>
        <v>9</v>
      </c>
      <c r="C20" s="120">
        <f t="shared" si="19"/>
        <v>-1.25</v>
      </c>
      <c r="D20" s="120">
        <f t="shared" si="20"/>
        <v>-1.25</v>
      </c>
      <c r="F20" s="120">
        <f t="shared" si="21"/>
        <v>-1.25</v>
      </c>
      <c r="H20" s="120">
        <v>9</v>
      </c>
      <c r="J20" s="1106">
        <v>-1.25</v>
      </c>
      <c r="K20" s="1106">
        <v>-1.25</v>
      </c>
      <c r="M20" s="1106">
        <v>-1.25</v>
      </c>
      <c r="O20" s="226">
        <f>[1]DSCR!A23</f>
        <v>9</v>
      </c>
      <c r="P20" s="226">
        <f>[1]DSCR!B23</f>
        <v>105.72499999999999</v>
      </c>
      <c r="Q20" s="226">
        <f>[1]DSCR!C23</f>
        <v>105.675</v>
      </c>
      <c r="R20" s="226">
        <f>[1]DSCR!D23</f>
        <v>105.575</v>
      </c>
      <c r="S20" s="226">
        <f>[1]DSCR!E23</f>
        <v>105.72499999999999</v>
      </c>
      <c r="T20" s="226">
        <f>[1]DSCR!F23</f>
        <v>105.575</v>
      </c>
      <c r="U20" s="213"/>
      <c r="V20" s="246" t="s">
        <v>10</v>
      </c>
      <c r="W20" s="247"/>
      <c r="X20" s="247">
        <v>98</v>
      </c>
      <c r="Y20" s="252">
        <v>102.5</v>
      </c>
      <c r="AC20" s="33">
        <f>[1]Prime!A26</f>
        <v>8.875</v>
      </c>
      <c r="AD20" s="16">
        <f t="shared" si="11"/>
        <v>2.085</v>
      </c>
      <c r="AE20" s="16">
        <f t="shared" si="12"/>
        <v>1.8350000000000002</v>
      </c>
      <c r="AG20" s="33">
        <f>[1]Credit!A26</f>
        <v>9.125</v>
      </c>
      <c r="AH20" s="16">
        <f t="shared" si="13"/>
        <v>2.085</v>
      </c>
      <c r="AI20" s="16">
        <f t="shared" si="14"/>
        <v>1.8350000000000002</v>
      </c>
      <c r="AK20" s="33">
        <f>[1]Prime!A26</f>
        <v>8.875</v>
      </c>
      <c r="AL20" s="16">
        <f t="shared" si="26"/>
        <v>1.8350000000000002</v>
      </c>
      <c r="AM20" s="16">
        <f t="shared" si="27"/>
        <v>1.5850000000000004</v>
      </c>
      <c r="AN20" s="861">
        <f t="shared" si="6"/>
        <v>0.24999999999999978</v>
      </c>
      <c r="AO20" s="120">
        <f t="shared" si="7"/>
        <v>0.24999999999999978</v>
      </c>
      <c r="AQ20" s="967" t="s">
        <v>8</v>
      </c>
      <c r="AR20" s="961">
        <v>-0.375</v>
      </c>
      <c r="AS20" s="962">
        <v>102.5</v>
      </c>
      <c r="AU20" s="120">
        <f t="shared" si="8"/>
        <v>10.375</v>
      </c>
      <c r="AV20">
        <f t="shared" si="9"/>
        <v>2.875</v>
      </c>
      <c r="AW20">
        <f t="shared" si="0"/>
        <v>2.875</v>
      </c>
      <c r="AX20">
        <f t="shared" si="1"/>
        <v>2.875</v>
      </c>
      <c r="AY20">
        <f t="shared" si="2"/>
        <v>2.875</v>
      </c>
      <c r="AZ20">
        <f t="shared" si="3"/>
        <v>2.875</v>
      </c>
      <c r="BD20" s="212"/>
      <c r="BS20" s="33">
        <f>[2]Price!D71</f>
        <v>11.25</v>
      </c>
      <c r="BT20" s="16">
        <f t="shared" si="15"/>
        <v>1.7</v>
      </c>
      <c r="BU20" s="16"/>
      <c r="BW20" s="33">
        <f>[2]Price!D192</f>
        <v>12.5</v>
      </c>
      <c r="BX20" s="16">
        <f t="shared" si="16"/>
        <v>1.7</v>
      </c>
      <c r="BY20" s="16"/>
      <c r="CA20" s="33">
        <f>[1]CES!A25</f>
        <v>10.375</v>
      </c>
      <c r="CB20" s="16">
        <f t="shared" si="17"/>
        <v>1.7</v>
      </c>
      <c r="CC20" s="16"/>
      <c r="CJ20">
        <f>'[1]DSCR CC'!A25</f>
        <v>9.25</v>
      </c>
      <c r="CK20">
        <f>'[1]DSCR CC'!C25</f>
        <v>106.425</v>
      </c>
      <c r="CL20">
        <f>'[1]DSCR CC'!D25</f>
        <v>106.325</v>
      </c>
      <c r="CM20">
        <f>'[1]DSCR CC'!F25</f>
        <v>106.325</v>
      </c>
      <c r="CN20">
        <v>2.5</v>
      </c>
    </row>
    <row r="21" spans="1:92">
      <c r="A21" s="120">
        <f t="shared" si="18"/>
        <v>9.125</v>
      </c>
      <c r="C21" s="120">
        <f t="shared" si="19"/>
        <v>-1.5</v>
      </c>
      <c r="D21" s="120">
        <f t="shared" si="20"/>
        <v>-1.5</v>
      </c>
      <c r="F21" s="120">
        <f t="shared" si="21"/>
        <v>-1.5</v>
      </c>
      <c r="H21" s="120">
        <v>9.125</v>
      </c>
      <c r="J21" s="1106">
        <v>-1.5</v>
      </c>
      <c r="K21" s="1106">
        <v>-1.5</v>
      </c>
      <c r="M21" s="1106">
        <v>-1.5</v>
      </c>
      <c r="O21" s="226">
        <f>[1]DSCR!A24</f>
        <v>9.125</v>
      </c>
      <c r="P21" s="226">
        <f>[1]DSCR!B24</f>
        <v>106.1</v>
      </c>
      <c r="Q21" s="226">
        <f>[1]DSCR!C24</f>
        <v>106.05</v>
      </c>
      <c r="R21" s="226">
        <f>[1]DSCR!D24</f>
        <v>105.95</v>
      </c>
      <c r="S21" s="226">
        <f>[1]DSCR!E24</f>
        <v>106.1</v>
      </c>
      <c r="T21" s="226">
        <f>[1]DSCR!F24</f>
        <v>105.95</v>
      </c>
      <c r="U21" s="213"/>
      <c r="V21" s="253" t="s">
        <v>114</v>
      </c>
      <c r="W21" s="254"/>
      <c r="X21" s="254">
        <v>98</v>
      </c>
      <c r="Y21" s="255">
        <v>102</v>
      </c>
      <c r="AC21" s="33">
        <f>[1]Prime!A27</f>
        <v>9</v>
      </c>
      <c r="AD21" s="16">
        <f t="shared" si="11"/>
        <v>2.085</v>
      </c>
      <c r="AE21" s="16">
        <f t="shared" si="12"/>
        <v>1.8350000000000002</v>
      </c>
      <c r="AG21" s="33">
        <f>[1]Credit!A27</f>
        <v>9.25</v>
      </c>
      <c r="AH21" s="16">
        <f t="shared" si="13"/>
        <v>2.085</v>
      </c>
      <c r="AI21" s="16">
        <f t="shared" si="14"/>
        <v>1.8350000000000002</v>
      </c>
      <c r="AK21" s="33">
        <f>[1]Prime!A27</f>
        <v>9</v>
      </c>
      <c r="AL21" s="16">
        <f t="shared" si="26"/>
        <v>1.8350000000000002</v>
      </c>
      <c r="AM21" s="16">
        <f t="shared" si="27"/>
        <v>1.5850000000000004</v>
      </c>
      <c r="AN21" s="861">
        <f t="shared" si="6"/>
        <v>0.24999999999999978</v>
      </c>
      <c r="AO21" s="120">
        <f t="shared" si="7"/>
        <v>0.24999999999999978</v>
      </c>
      <c r="AQ21" s="966" t="s">
        <v>6</v>
      </c>
      <c r="AR21" s="959">
        <v>0</v>
      </c>
      <c r="AS21" s="960">
        <v>103</v>
      </c>
      <c r="AU21" s="120">
        <f t="shared" si="8"/>
        <v>10.5</v>
      </c>
      <c r="AV21">
        <f t="shared" si="9"/>
        <v>2.875</v>
      </c>
      <c r="AW21">
        <f t="shared" si="0"/>
        <v>2.875</v>
      </c>
      <c r="AX21">
        <f t="shared" si="1"/>
        <v>2.875</v>
      </c>
      <c r="AY21">
        <f t="shared" si="2"/>
        <v>2.875</v>
      </c>
      <c r="AZ21">
        <f t="shared" si="3"/>
        <v>2.875</v>
      </c>
      <c r="BD21" s="212"/>
      <c r="BS21" s="33">
        <f>[2]Price!D72</f>
        <v>11.125</v>
      </c>
      <c r="BT21" s="16">
        <f t="shared" si="15"/>
        <v>1.7</v>
      </c>
      <c r="BU21" s="16"/>
      <c r="BW21" s="33">
        <f>[2]Price!D193</f>
        <v>12.375</v>
      </c>
      <c r="BX21" s="16">
        <f t="shared" si="16"/>
        <v>1.7</v>
      </c>
      <c r="BY21" s="16"/>
      <c r="CA21" s="33">
        <f>[1]CES!A26</f>
        <v>10.5</v>
      </c>
      <c r="CB21" s="16">
        <f t="shared" si="17"/>
        <v>1.7</v>
      </c>
      <c r="CC21" s="16"/>
      <c r="CJ21">
        <f>'[1]DSCR CC'!A26</f>
        <v>9.375</v>
      </c>
      <c r="CK21">
        <f>'[1]DSCR CC'!C26</f>
        <v>106.8</v>
      </c>
      <c r="CL21">
        <f>'[1]DSCR CC'!D26</f>
        <v>106.7</v>
      </c>
      <c r="CM21">
        <f>'[1]DSCR CC'!F26</f>
        <v>106.7</v>
      </c>
      <c r="CN21">
        <v>2.5</v>
      </c>
    </row>
    <row r="22" spans="1:92">
      <c r="A22" s="120">
        <f t="shared" si="18"/>
        <v>9.25</v>
      </c>
      <c r="C22" s="120">
        <f t="shared" si="19"/>
        <v>-1.625</v>
      </c>
      <c r="D22" s="120">
        <f t="shared" si="20"/>
        <v>-1.625</v>
      </c>
      <c r="F22" s="120">
        <f t="shared" si="21"/>
        <v>-1.625</v>
      </c>
      <c r="H22" s="120">
        <v>9.25</v>
      </c>
      <c r="J22" s="1106">
        <v>-1.625</v>
      </c>
      <c r="K22" s="1106">
        <v>-1.625</v>
      </c>
      <c r="M22" s="1106">
        <v>-1.625</v>
      </c>
      <c r="O22" s="226">
        <f>[1]DSCR!A25</f>
        <v>9.25</v>
      </c>
      <c r="P22" s="226">
        <f>[1]DSCR!B25</f>
        <v>106.47499999999999</v>
      </c>
      <c r="Q22" s="226">
        <f>[1]DSCR!C25</f>
        <v>106.425</v>
      </c>
      <c r="R22" s="226">
        <f>[1]DSCR!D25</f>
        <v>106.325</v>
      </c>
      <c r="S22" s="226">
        <f>[1]DSCR!E25</f>
        <v>106.47499999999999</v>
      </c>
      <c r="T22" s="226">
        <f>[1]DSCR!F25</f>
        <v>106.325</v>
      </c>
      <c r="U22" s="213"/>
      <c r="V22" s="256" t="s">
        <v>75</v>
      </c>
      <c r="W22" s="257"/>
      <c r="X22" s="257"/>
      <c r="Y22" s="258"/>
      <c r="AC22" s="33">
        <f>[1]Prime!A28</f>
        <v>9.125</v>
      </c>
      <c r="AD22" s="16">
        <f t="shared" si="11"/>
        <v>2.085</v>
      </c>
      <c r="AE22" s="16">
        <f t="shared" si="12"/>
        <v>1.8350000000000002</v>
      </c>
      <c r="AG22" s="33">
        <f>[1]Credit!A28</f>
        <v>9.375</v>
      </c>
      <c r="AH22" s="16">
        <f t="shared" si="13"/>
        <v>2.085</v>
      </c>
      <c r="AI22" s="16">
        <f t="shared" si="14"/>
        <v>1.8350000000000002</v>
      </c>
      <c r="AK22" s="33">
        <f>[1]Prime!A28</f>
        <v>9.125</v>
      </c>
      <c r="AL22" s="16">
        <f t="shared" si="26"/>
        <v>1.8350000000000002</v>
      </c>
      <c r="AM22" s="16">
        <f t="shared" si="27"/>
        <v>1.5850000000000004</v>
      </c>
      <c r="AN22" s="861">
        <f t="shared" si="6"/>
        <v>0.24999999999999978</v>
      </c>
      <c r="AO22" s="120">
        <f t="shared" si="7"/>
        <v>0.24999999999999978</v>
      </c>
      <c r="AQ22" s="968" t="s">
        <v>113</v>
      </c>
      <c r="AR22" s="959">
        <v>0.25</v>
      </c>
      <c r="AS22" s="960">
        <v>103.5</v>
      </c>
      <c r="AU22" s="120">
        <f t="shared" si="8"/>
        <v>10.625</v>
      </c>
      <c r="AV22">
        <f t="shared" si="9"/>
        <v>2.875</v>
      </c>
      <c r="AW22">
        <f t="shared" si="0"/>
        <v>2.875</v>
      </c>
      <c r="AX22">
        <f t="shared" si="1"/>
        <v>2.875</v>
      </c>
      <c r="AY22">
        <f t="shared" si="2"/>
        <v>2.875</v>
      </c>
      <c r="AZ22">
        <f t="shared" si="3"/>
        <v>2.875</v>
      </c>
      <c r="BD22" s="212"/>
      <c r="BS22" s="33">
        <f>[2]Price!D73</f>
        <v>11</v>
      </c>
      <c r="BT22" s="16">
        <f t="shared" si="15"/>
        <v>1.7</v>
      </c>
      <c r="BU22" s="16"/>
      <c r="BW22" s="33">
        <f>[2]Price!D194</f>
        <v>12.25</v>
      </c>
      <c r="BX22" s="16">
        <f t="shared" si="16"/>
        <v>1.7</v>
      </c>
      <c r="BY22" s="16"/>
      <c r="CA22" s="33">
        <f>[1]CES!A27</f>
        <v>10.625</v>
      </c>
      <c r="CB22" s="16">
        <f t="shared" si="17"/>
        <v>1.7</v>
      </c>
      <c r="CC22" s="16"/>
      <c r="CJ22">
        <f>'[1]DSCR CC'!A27</f>
        <v>9.5</v>
      </c>
      <c r="CK22">
        <f>'[1]DSCR CC'!C27</f>
        <v>107.175</v>
      </c>
      <c r="CL22">
        <f>'[1]DSCR CC'!D27</f>
        <v>107.075</v>
      </c>
      <c r="CM22">
        <f>'[1]DSCR CC'!F27</f>
        <v>107.075</v>
      </c>
      <c r="CN22">
        <v>2.5</v>
      </c>
    </row>
    <row r="23" spans="1:92">
      <c r="A23" s="120">
        <f t="shared" si="18"/>
        <v>9.375</v>
      </c>
      <c r="C23" s="120">
        <f t="shared" si="19"/>
        <v>-1.625</v>
      </c>
      <c r="D23" s="120">
        <f t="shared" si="20"/>
        <v>-1.625</v>
      </c>
      <c r="F23" s="120">
        <f t="shared" si="21"/>
        <v>-1.625</v>
      </c>
      <c r="H23" s="120">
        <v>9.375</v>
      </c>
      <c r="J23" s="1106">
        <v>-1.625</v>
      </c>
      <c r="K23" s="1106">
        <v>-1.625</v>
      </c>
      <c r="M23" s="1106">
        <v>-1.625</v>
      </c>
      <c r="O23" s="226">
        <f>[1]DSCR!A26</f>
        <v>9.375</v>
      </c>
      <c r="P23" s="226">
        <f>[1]DSCR!B26</f>
        <v>106.85</v>
      </c>
      <c r="Q23" s="226">
        <f>[1]DSCR!C26</f>
        <v>106.8</v>
      </c>
      <c r="R23" s="226">
        <f>[1]DSCR!D26</f>
        <v>106.7</v>
      </c>
      <c r="S23" s="226">
        <f>[1]DSCR!E26</f>
        <v>106.85</v>
      </c>
      <c r="T23" s="226">
        <f>[1]DSCR!F26</f>
        <v>106.7</v>
      </c>
      <c r="U23" s="213"/>
      <c r="V23" s="238" t="s">
        <v>165</v>
      </c>
      <c r="W23" s="259"/>
      <c r="X23" s="259"/>
      <c r="Y23" s="260"/>
      <c r="AC23" s="33">
        <f>[1]Prime!A29</f>
        <v>9.25</v>
      </c>
      <c r="AD23" s="16">
        <f t="shared" si="11"/>
        <v>2.085</v>
      </c>
      <c r="AE23" s="16">
        <f t="shared" si="12"/>
        <v>1.8350000000000002</v>
      </c>
      <c r="AG23" s="33">
        <f>[1]Credit!A29</f>
        <v>9.5</v>
      </c>
      <c r="AH23" s="16">
        <f t="shared" si="13"/>
        <v>2.085</v>
      </c>
      <c r="AI23" s="16">
        <f t="shared" si="14"/>
        <v>1.8350000000000002</v>
      </c>
      <c r="AK23" s="33">
        <f>[1]Prime!A29</f>
        <v>9.25</v>
      </c>
      <c r="AL23" s="16">
        <f t="shared" si="26"/>
        <v>1.8350000000000002</v>
      </c>
      <c r="AM23" s="16">
        <f t="shared" si="27"/>
        <v>1.5850000000000004</v>
      </c>
      <c r="AN23" s="861">
        <f t="shared" si="6"/>
        <v>0.24999999999999978</v>
      </c>
      <c r="AO23" s="120">
        <f t="shared" si="7"/>
        <v>0.24999999999999978</v>
      </c>
      <c r="AQ23" s="969" t="s">
        <v>112</v>
      </c>
      <c r="AR23" s="963">
        <v>0.5</v>
      </c>
      <c r="AS23" s="964">
        <v>104</v>
      </c>
      <c r="AU23" s="120">
        <f t="shared" si="8"/>
        <v>10.75</v>
      </c>
      <c r="AV23">
        <f t="shared" si="9"/>
        <v>2.875</v>
      </c>
      <c r="AW23">
        <f t="shared" si="0"/>
        <v>2.875</v>
      </c>
      <c r="AX23">
        <f t="shared" si="1"/>
        <v>2.875</v>
      </c>
      <c r="AY23">
        <f t="shared" si="2"/>
        <v>2.875</v>
      </c>
      <c r="AZ23">
        <f t="shared" si="3"/>
        <v>2.875</v>
      </c>
      <c r="BD23" s="212"/>
      <c r="BS23" s="33">
        <f>[2]Price!D74</f>
        <v>10.875</v>
      </c>
      <c r="BT23" s="16">
        <f t="shared" si="15"/>
        <v>1.7</v>
      </c>
      <c r="BU23" s="16"/>
      <c r="BW23" s="33">
        <f>[2]Price!D195</f>
        <v>12.125</v>
      </c>
      <c r="BX23" s="16">
        <f t="shared" si="16"/>
        <v>1.7</v>
      </c>
      <c r="BY23" s="16"/>
      <c r="CA23" s="33">
        <f>[1]CES!A28</f>
        <v>10.75</v>
      </c>
      <c r="CB23" s="16">
        <f t="shared" si="17"/>
        <v>1.7</v>
      </c>
      <c r="CC23" s="16"/>
      <c r="CJ23">
        <f>'[1]DSCR CC'!A28</f>
        <v>9.625</v>
      </c>
      <c r="CK23">
        <f>'[1]DSCR CC'!C28</f>
        <v>107.55</v>
      </c>
      <c r="CL23">
        <f>'[1]DSCR CC'!D28</f>
        <v>107.45</v>
      </c>
      <c r="CM23">
        <f>'[1]DSCR CC'!F28</f>
        <v>107.45</v>
      </c>
      <c r="CN23">
        <v>2.5</v>
      </c>
    </row>
    <row r="24" spans="1:92">
      <c r="A24" s="120">
        <f t="shared" si="18"/>
        <v>9.5</v>
      </c>
      <c r="C24" s="120">
        <f t="shared" si="19"/>
        <v>-1.75</v>
      </c>
      <c r="D24" s="120">
        <f t="shared" si="20"/>
        <v>-1.75</v>
      </c>
      <c r="F24" s="120">
        <f t="shared" si="21"/>
        <v>-1.75</v>
      </c>
      <c r="H24" s="120">
        <v>9.5</v>
      </c>
      <c r="J24" s="1106">
        <v>-1.75</v>
      </c>
      <c r="K24" s="1106">
        <v>-1.75</v>
      </c>
      <c r="M24" s="1106">
        <v>-1.75</v>
      </c>
      <c r="O24" s="226">
        <f>[1]DSCR!A27</f>
        <v>9.5</v>
      </c>
      <c r="P24" s="226">
        <f>[1]DSCR!B27</f>
        <v>107.22499999999999</v>
      </c>
      <c r="Q24" s="226">
        <f>[1]DSCR!C27</f>
        <v>107.175</v>
      </c>
      <c r="R24" s="226">
        <f>[1]DSCR!D27</f>
        <v>107.075</v>
      </c>
      <c r="S24" s="226">
        <f>[1]DSCR!E27</f>
        <v>107.22499999999999</v>
      </c>
      <c r="T24" s="226">
        <f>[1]DSCR!F27</f>
        <v>107.075</v>
      </c>
      <c r="U24" s="213"/>
      <c r="V24" s="238" t="s">
        <v>166</v>
      </c>
      <c r="W24" s="259"/>
      <c r="X24" s="259"/>
      <c r="Y24" s="260"/>
      <c r="AC24" s="33">
        <f>[1]Prime!A30</f>
        <v>9.375</v>
      </c>
      <c r="AD24" s="16">
        <f t="shared" si="11"/>
        <v>2.085</v>
      </c>
      <c r="AE24" s="16">
        <f t="shared" si="12"/>
        <v>1.8350000000000002</v>
      </c>
      <c r="AG24" s="33">
        <f>[1]Credit!A30</f>
        <v>9.625</v>
      </c>
      <c r="AH24" s="16">
        <f t="shared" si="13"/>
        <v>2.085</v>
      </c>
      <c r="AI24" s="16">
        <f t="shared" si="14"/>
        <v>1.8350000000000002</v>
      </c>
      <c r="AK24" s="33">
        <f>[1]Prime!A30</f>
        <v>9.375</v>
      </c>
      <c r="AL24" s="16">
        <f t="shared" si="26"/>
        <v>1.8350000000000002</v>
      </c>
      <c r="AM24" s="16">
        <f t="shared" si="27"/>
        <v>1.5850000000000004</v>
      </c>
      <c r="AN24" s="861">
        <f t="shared" si="6"/>
        <v>0.24999999999999978</v>
      </c>
      <c r="AO24" s="120">
        <f t="shared" si="7"/>
        <v>0.24999999999999978</v>
      </c>
      <c r="AP24" t="s">
        <v>499</v>
      </c>
      <c r="AQ24">
        <v>-1.25</v>
      </c>
      <c r="AU24" s="120">
        <f t="shared" si="8"/>
        <v>10.875</v>
      </c>
      <c r="AV24">
        <f t="shared" si="9"/>
        <v>2.875</v>
      </c>
      <c r="AW24">
        <f t="shared" si="0"/>
        <v>2.875</v>
      </c>
      <c r="AX24">
        <f t="shared" si="1"/>
        <v>2.875</v>
      </c>
      <c r="AY24">
        <f t="shared" si="2"/>
        <v>2.875</v>
      </c>
      <c r="AZ24">
        <f t="shared" si="3"/>
        <v>2.875</v>
      </c>
      <c r="BD24" s="212"/>
      <c r="BS24" s="33">
        <f>[2]Price!D75</f>
        <v>10.75</v>
      </c>
      <c r="BT24" s="16">
        <f t="shared" si="15"/>
        <v>1.7</v>
      </c>
      <c r="BU24" s="16"/>
      <c r="BW24" s="33">
        <f>[2]Price!D196</f>
        <v>12</v>
      </c>
      <c r="BX24" s="16">
        <f t="shared" si="16"/>
        <v>1.7</v>
      </c>
      <c r="BY24" s="16"/>
      <c r="CA24" s="33">
        <f>[1]CES!A29</f>
        <v>10.875</v>
      </c>
      <c r="CB24" s="16">
        <f t="shared" si="17"/>
        <v>1.7</v>
      </c>
      <c r="CC24" s="16"/>
      <c r="CJ24">
        <f>'[1]DSCR CC'!A29</f>
        <v>9.75</v>
      </c>
      <c r="CK24">
        <f>'[1]DSCR CC'!C29</f>
        <v>107.8</v>
      </c>
      <c r="CL24">
        <f>'[1]DSCR CC'!D29</f>
        <v>107.7</v>
      </c>
      <c r="CM24">
        <f>'[1]DSCR CC'!F29</f>
        <v>107.7</v>
      </c>
      <c r="CN24">
        <v>2.5</v>
      </c>
    </row>
    <row r="25" spans="1:92">
      <c r="A25" s="120">
        <f t="shared" si="18"/>
        <v>9.625</v>
      </c>
      <c r="C25" s="120">
        <f t="shared" si="19"/>
        <v>-1.75</v>
      </c>
      <c r="D25" s="120">
        <f t="shared" si="20"/>
        <v>-1.75</v>
      </c>
      <c r="F25" s="120">
        <f t="shared" si="21"/>
        <v>-1.75</v>
      </c>
      <c r="H25" s="120">
        <v>9.625</v>
      </c>
      <c r="J25" s="1106">
        <v>-1.75</v>
      </c>
      <c r="K25" s="1106">
        <v>-1.75</v>
      </c>
      <c r="M25" s="1106">
        <v>-1.75</v>
      </c>
      <c r="O25" s="226">
        <f>[1]DSCR!A28</f>
        <v>9.625</v>
      </c>
      <c r="P25" s="226">
        <f>[1]DSCR!B28</f>
        <v>107.6</v>
      </c>
      <c r="Q25" s="226">
        <f>[1]DSCR!C28</f>
        <v>107.55</v>
      </c>
      <c r="R25" s="226">
        <f>[1]DSCR!D28</f>
        <v>107.45</v>
      </c>
      <c r="S25" s="226">
        <f>[1]DSCR!E28</f>
        <v>107.6</v>
      </c>
      <c r="T25" s="226">
        <f>[1]DSCR!F28</f>
        <v>107.45</v>
      </c>
      <c r="U25" s="213"/>
      <c r="V25" s="238" t="s">
        <v>167</v>
      </c>
      <c r="W25" s="259"/>
      <c r="X25" s="259"/>
      <c r="Y25" s="260"/>
      <c r="AC25" s="33">
        <f>[1]Prime!A31</f>
        <v>9.5</v>
      </c>
      <c r="AD25" s="16">
        <f t="shared" si="11"/>
        <v>2.085</v>
      </c>
      <c r="AE25" s="16">
        <f t="shared" si="12"/>
        <v>1.8350000000000002</v>
      </c>
      <c r="AG25" s="33">
        <f>[1]Credit!A31</f>
        <v>9.75</v>
      </c>
      <c r="AH25" s="16">
        <f t="shared" si="13"/>
        <v>2.085</v>
      </c>
      <c r="AI25" s="16">
        <f t="shared" si="14"/>
        <v>1.8350000000000002</v>
      </c>
      <c r="AK25" s="33">
        <f>[1]Prime!A31</f>
        <v>9.5</v>
      </c>
      <c r="AL25" s="16">
        <f t="shared" si="26"/>
        <v>1.8350000000000002</v>
      </c>
      <c r="AM25" s="16">
        <f t="shared" si="27"/>
        <v>1.5850000000000004</v>
      </c>
      <c r="AN25" s="861">
        <f t="shared" si="6"/>
        <v>0.24999999999999978</v>
      </c>
      <c r="AO25" s="120">
        <f t="shared" si="7"/>
        <v>0.24999999999999978</v>
      </c>
      <c r="AP25" t="s">
        <v>36</v>
      </c>
      <c r="AQ25">
        <v>-1.75</v>
      </c>
      <c r="AU25" s="120">
        <f t="shared" si="8"/>
        <v>11</v>
      </c>
      <c r="AV25">
        <f t="shared" si="9"/>
        <v>2.875</v>
      </c>
      <c r="AW25">
        <f t="shared" si="0"/>
        <v>2.875</v>
      </c>
      <c r="AX25">
        <f t="shared" si="1"/>
        <v>2.875</v>
      </c>
      <c r="AY25">
        <f t="shared" si="2"/>
        <v>2.875</v>
      </c>
      <c r="AZ25">
        <f t="shared" si="3"/>
        <v>2.875</v>
      </c>
      <c r="BD25" s="212"/>
      <c r="BS25" s="33">
        <f>[2]Price!D76</f>
        <v>10.625</v>
      </c>
      <c r="BT25" s="16">
        <f t="shared" si="15"/>
        <v>1.7</v>
      </c>
      <c r="BU25" s="16"/>
      <c r="BW25" s="33">
        <f>[2]Price!D197</f>
        <v>11.875</v>
      </c>
      <c r="BX25" s="16">
        <f t="shared" si="16"/>
        <v>1.7</v>
      </c>
      <c r="BY25" s="16"/>
      <c r="CA25" s="33">
        <f>[1]CES!A30</f>
        <v>11</v>
      </c>
      <c r="CB25" s="16">
        <f t="shared" si="17"/>
        <v>1.7</v>
      </c>
      <c r="CC25" s="16"/>
      <c r="CJ25">
        <f>'[1]DSCR CC'!A30</f>
        <v>9.875</v>
      </c>
      <c r="CK25">
        <f>'[1]DSCR CC'!C30</f>
        <v>108.05</v>
      </c>
      <c r="CL25">
        <f>'[1]DSCR CC'!D30</f>
        <v>107.95</v>
      </c>
      <c r="CM25">
        <f>'[1]DSCR CC'!F30</f>
        <v>107.95</v>
      </c>
      <c r="CN25">
        <v>2.5</v>
      </c>
    </row>
    <row r="26" spans="1:92">
      <c r="A26" s="120">
        <f t="shared" si="18"/>
        <v>9.75</v>
      </c>
      <c r="C26" s="120">
        <f t="shared" si="19"/>
        <v>-1.75</v>
      </c>
      <c r="D26" s="120">
        <f t="shared" si="20"/>
        <v>-1.75</v>
      </c>
      <c r="F26" s="120">
        <f t="shared" si="21"/>
        <v>-1.75</v>
      </c>
      <c r="H26" s="120">
        <v>9.75</v>
      </c>
      <c r="J26" s="1106">
        <v>-1.75</v>
      </c>
      <c r="K26" s="1106">
        <v>-1.75</v>
      </c>
      <c r="M26" s="1106">
        <v>-1.75</v>
      </c>
      <c r="O26" s="226">
        <f>[1]DSCR!A29</f>
        <v>9.75</v>
      </c>
      <c r="P26" s="226">
        <f>[1]DSCR!B29</f>
        <v>107.85</v>
      </c>
      <c r="Q26" s="226">
        <f>[1]DSCR!C29</f>
        <v>107.8</v>
      </c>
      <c r="R26" s="226">
        <f>[1]DSCR!D29</f>
        <v>107.7</v>
      </c>
      <c r="S26" s="226">
        <f>[1]DSCR!E29</f>
        <v>107.85</v>
      </c>
      <c r="T26" s="226">
        <f>[1]DSCR!F29</f>
        <v>107.7</v>
      </c>
      <c r="U26" s="213"/>
      <c r="V26" s="238" t="s">
        <v>168</v>
      </c>
      <c r="W26" s="259"/>
      <c r="X26" s="259"/>
      <c r="Y26" s="260"/>
      <c r="AC26" s="33">
        <f>[1]Prime!A32</f>
        <v>9.625</v>
      </c>
      <c r="AD26" s="16">
        <f t="shared" si="11"/>
        <v>2.085</v>
      </c>
      <c r="AE26" s="16">
        <f t="shared" si="12"/>
        <v>1.8350000000000002</v>
      </c>
      <c r="AG26" s="33">
        <f>[1]Credit!A32</f>
        <v>9.875</v>
      </c>
      <c r="AH26" s="16">
        <f t="shared" si="13"/>
        <v>2.085</v>
      </c>
      <c r="AI26" s="16">
        <f t="shared" si="14"/>
        <v>1.8350000000000002</v>
      </c>
      <c r="AK26" s="33">
        <f>[1]Prime!A32</f>
        <v>9.625</v>
      </c>
      <c r="AL26" s="16">
        <f t="shared" si="26"/>
        <v>1.8350000000000002</v>
      </c>
      <c r="AM26" s="16">
        <f t="shared" si="27"/>
        <v>1.5850000000000004</v>
      </c>
      <c r="AN26" s="861">
        <f t="shared" si="6"/>
        <v>0.24999999999999978</v>
      </c>
      <c r="AO26" s="120">
        <f t="shared" si="7"/>
        <v>0.24999999999999978</v>
      </c>
      <c r="AP26" t="s">
        <v>36</v>
      </c>
      <c r="AQ26">
        <v>-1.75</v>
      </c>
      <c r="AU26" s="120">
        <f t="shared" si="8"/>
        <v>11.125</v>
      </c>
      <c r="AV26">
        <f t="shared" si="9"/>
        <v>2.875</v>
      </c>
      <c r="AW26">
        <f t="shared" si="0"/>
        <v>2.875</v>
      </c>
      <c r="AX26">
        <f t="shared" si="1"/>
        <v>2.875</v>
      </c>
      <c r="AY26">
        <f t="shared" si="2"/>
        <v>2.875</v>
      </c>
      <c r="AZ26">
        <f t="shared" si="3"/>
        <v>2.875</v>
      </c>
      <c r="BD26" s="212"/>
      <c r="BS26" s="33">
        <f>[2]Price!D77</f>
        <v>10.5</v>
      </c>
      <c r="BT26" s="16">
        <f t="shared" si="15"/>
        <v>1.7</v>
      </c>
      <c r="BU26" s="16"/>
      <c r="BW26" s="33">
        <f>[2]Price!D198</f>
        <v>11.75</v>
      </c>
      <c r="BX26" s="16">
        <f t="shared" si="16"/>
        <v>1.7</v>
      </c>
      <c r="BY26" s="16"/>
      <c r="CA26" s="33">
        <f>[1]CES!A31</f>
        <v>11.125</v>
      </c>
      <c r="CB26" s="16">
        <f t="shared" si="17"/>
        <v>1.7</v>
      </c>
      <c r="CC26" s="16"/>
      <c r="CJ26">
        <f>'[1]DSCR CC'!A31</f>
        <v>10</v>
      </c>
      <c r="CK26">
        <f>'[1]DSCR CC'!C31</f>
        <v>108.3</v>
      </c>
      <c r="CL26">
        <f>'[1]DSCR CC'!D31</f>
        <v>108.2</v>
      </c>
      <c r="CM26">
        <f>'[1]DSCR CC'!F31</f>
        <v>108.2</v>
      </c>
      <c r="CN26">
        <v>2.5</v>
      </c>
    </row>
    <row r="27" spans="1:92">
      <c r="A27" s="120">
        <f t="shared" si="18"/>
        <v>9.875</v>
      </c>
      <c r="C27" s="120">
        <f t="shared" si="19"/>
        <v>-1.75</v>
      </c>
      <c r="D27" s="120">
        <f t="shared" si="20"/>
        <v>-1.75</v>
      </c>
      <c r="F27" s="120">
        <f t="shared" si="21"/>
        <v>-1.75</v>
      </c>
      <c r="H27" s="120">
        <v>9.875</v>
      </c>
      <c r="J27" s="1106">
        <v>-1.75</v>
      </c>
      <c r="K27" s="1106">
        <v>-1.75</v>
      </c>
      <c r="M27" s="1106">
        <v>-1.75</v>
      </c>
      <c r="O27" s="226">
        <f>[1]DSCR!A30</f>
        <v>9.875</v>
      </c>
      <c r="P27" s="226">
        <f>[1]DSCR!B30</f>
        <v>108.1</v>
      </c>
      <c r="Q27" s="226">
        <f>[1]DSCR!C30</f>
        <v>108.05</v>
      </c>
      <c r="R27" s="226">
        <f>[1]DSCR!D30</f>
        <v>107.95</v>
      </c>
      <c r="S27" s="226">
        <f>[1]DSCR!E30</f>
        <v>108.1</v>
      </c>
      <c r="T27" s="226">
        <f>[1]DSCR!F30</f>
        <v>107.95</v>
      </c>
      <c r="U27" s="213"/>
      <c r="V27" s="238" t="s">
        <v>260</v>
      </c>
      <c r="W27" s="259"/>
      <c r="X27" s="259"/>
      <c r="Y27" s="260"/>
      <c r="AC27" s="33">
        <f>[1]Prime!A33</f>
        <v>9.75</v>
      </c>
      <c r="AD27" s="16">
        <f t="shared" si="11"/>
        <v>2.085</v>
      </c>
      <c r="AE27" s="16">
        <f t="shared" si="12"/>
        <v>1.8350000000000002</v>
      </c>
      <c r="AG27" s="33">
        <f>[1]Credit!A33</f>
        <v>10</v>
      </c>
      <c r="AH27" s="16">
        <f t="shared" si="13"/>
        <v>2.085</v>
      </c>
      <c r="AI27" s="16">
        <f t="shared" si="14"/>
        <v>1.8350000000000002</v>
      </c>
      <c r="AK27" s="33">
        <f>[1]Prime!A33</f>
        <v>9.75</v>
      </c>
      <c r="AL27" s="16">
        <f t="shared" si="26"/>
        <v>1.8350000000000002</v>
      </c>
      <c r="AM27" s="16">
        <f t="shared" si="27"/>
        <v>1.5850000000000004</v>
      </c>
      <c r="AN27" s="861">
        <f t="shared" si="6"/>
        <v>0.24999999999999978</v>
      </c>
      <c r="AO27" s="120">
        <f t="shared" si="7"/>
        <v>0.24999999999999978</v>
      </c>
      <c r="AS27" s="120">
        <f>AS19-1.25</f>
        <v>100.5</v>
      </c>
      <c r="AU27" s="120">
        <f t="shared" si="8"/>
        <v>11.25</v>
      </c>
      <c r="AV27">
        <f t="shared" si="9"/>
        <v>2.875</v>
      </c>
      <c r="AW27">
        <f t="shared" si="0"/>
        <v>2.875</v>
      </c>
      <c r="AX27">
        <f t="shared" si="1"/>
        <v>2.875</v>
      </c>
      <c r="AY27">
        <f t="shared" si="2"/>
        <v>2.875</v>
      </c>
      <c r="AZ27">
        <f t="shared" si="3"/>
        <v>2.875</v>
      </c>
      <c r="BD27" s="212"/>
      <c r="BS27" s="33">
        <f>[2]Price!D78</f>
        <v>10.375</v>
      </c>
      <c r="BT27" s="16">
        <f t="shared" si="15"/>
        <v>1.7</v>
      </c>
      <c r="BU27" s="16"/>
      <c r="BW27" s="33">
        <f>[2]Price!D199</f>
        <v>11.625</v>
      </c>
      <c r="BX27" s="16">
        <f t="shared" si="16"/>
        <v>1.7</v>
      </c>
      <c r="BY27" s="16"/>
      <c r="CA27" s="33">
        <f>[1]CES!A32</f>
        <v>11.25</v>
      </c>
      <c r="CB27" s="16">
        <f t="shared" si="17"/>
        <v>1.7</v>
      </c>
      <c r="CC27" s="16"/>
      <c r="CJ27">
        <f>'[1]DSCR CC'!A32</f>
        <v>10.125</v>
      </c>
      <c r="CK27">
        <f>'[1]DSCR CC'!C32</f>
        <v>108.55</v>
      </c>
      <c r="CL27">
        <f>'[1]DSCR CC'!D32</f>
        <v>108.45</v>
      </c>
      <c r="CM27">
        <f>'[1]DSCR CC'!F32</f>
        <v>108.45</v>
      </c>
      <c r="CN27">
        <v>2.5</v>
      </c>
    </row>
    <row r="28" spans="1:92">
      <c r="A28" s="120">
        <f t="shared" si="18"/>
        <v>10</v>
      </c>
      <c r="C28" s="120">
        <f t="shared" si="19"/>
        <v>-1.75</v>
      </c>
      <c r="D28" s="120">
        <f t="shared" si="20"/>
        <v>-1.75</v>
      </c>
      <c r="F28" s="120">
        <f t="shared" si="21"/>
        <v>-1.75</v>
      </c>
      <c r="H28" s="120">
        <v>10</v>
      </c>
      <c r="J28" s="1106">
        <v>-1.75</v>
      </c>
      <c r="K28" s="1106">
        <v>-1.75</v>
      </c>
      <c r="M28" s="1106">
        <v>-1.75</v>
      </c>
      <c r="O28" s="226">
        <f>[1]DSCR!A31</f>
        <v>10</v>
      </c>
      <c r="P28" s="226">
        <f>[1]DSCR!B31</f>
        <v>108.35</v>
      </c>
      <c r="Q28" s="226">
        <f>[1]DSCR!C31</f>
        <v>108.3</v>
      </c>
      <c r="R28" s="226">
        <f>[1]DSCR!D31</f>
        <v>108.2</v>
      </c>
      <c r="S28" s="226">
        <f>[1]DSCR!E31</f>
        <v>108.35</v>
      </c>
      <c r="T28" s="226">
        <f>[1]DSCR!F31</f>
        <v>108.2</v>
      </c>
      <c r="U28" s="213"/>
      <c r="V28" s="261" t="s">
        <v>261</v>
      </c>
      <c r="W28" s="259"/>
      <c r="X28" s="259"/>
      <c r="Y28" s="260"/>
      <c r="AC28" s="33"/>
      <c r="AD28" s="16"/>
      <c r="AE28" s="16"/>
      <c r="AG28" s="33"/>
      <c r="AH28" s="16"/>
      <c r="AI28" s="16"/>
      <c r="AK28" s="33"/>
      <c r="AL28" s="16"/>
      <c r="AM28" s="16"/>
      <c r="AS28" s="120">
        <f>AS18-1.25</f>
        <v>99.5</v>
      </c>
      <c r="AU28" s="120">
        <f t="shared" si="8"/>
        <v>11.375</v>
      </c>
      <c r="AV28">
        <f t="shared" si="9"/>
        <v>2.875</v>
      </c>
      <c r="AW28">
        <f t="shared" si="0"/>
        <v>2.875</v>
      </c>
      <c r="AX28">
        <f t="shared" si="1"/>
        <v>2.875</v>
      </c>
      <c r="AY28">
        <f t="shared" si="2"/>
        <v>2.875</v>
      </c>
      <c r="AZ28">
        <f t="shared" si="3"/>
        <v>2.875</v>
      </c>
      <c r="BD28" s="212"/>
      <c r="BS28" s="33">
        <f>[2]Price!D79</f>
        <v>10.25</v>
      </c>
      <c r="BT28" s="16">
        <f t="shared" si="15"/>
        <v>1.7</v>
      </c>
      <c r="BU28" s="16"/>
      <c r="BW28" s="33">
        <f>[2]Price!D200</f>
        <v>11.5</v>
      </c>
      <c r="BX28" s="16">
        <f t="shared" si="16"/>
        <v>1.7</v>
      </c>
      <c r="BY28" s="16"/>
      <c r="CA28" s="33">
        <f>[1]CES!A33</f>
        <v>11.375</v>
      </c>
      <c r="CB28" s="16">
        <f t="shared" si="17"/>
        <v>1.7</v>
      </c>
      <c r="CJ28">
        <f>'[1]DSCR CC'!A33</f>
        <v>10.25</v>
      </c>
      <c r="CK28">
        <f>'[1]DSCR CC'!C33</f>
        <v>108.8</v>
      </c>
      <c r="CL28">
        <f>'[1]DSCR CC'!D33</f>
        <v>108.7</v>
      </c>
      <c r="CM28">
        <f>'[1]DSCR CC'!F33</f>
        <v>108.7</v>
      </c>
      <c r="CN28">
        <v>2.5</v>
      </c>
    </row>
    <row r="29" spans="1:92" ht="39">
      <c r="A29" s="120">
        <f t="shared" si="18"/>
        <v>10.125</v>
      </c>
      <c r="C29" s="120">
        <f t="shared" si="19"/>
        <v>-1.75</v>
      </c>
      <c r="D29" s="120">
        <f t="shared" si="20"/>
        <v>-1.75</v>
      </c>
      <c r="F29" s="120">
        <f t="shared" si="21"/>
        <v>-1.75</v>
      </c>
      <c r="H29" s="120">
        <v>10.125</v>
      </c>
      <c r="J29" s="1106">
        <v>-1.75</v>
      </c>
      <c r="K29" s="1106">
        <v>-1.75</v>
      </c>
      <c r="M29" s="1106">
        <v>-1.75</v>
      </c>
      <c r="O29" s="226">
        <f>[1]DSCR!A32</f>
        <v>10.125</v>
      </c>
      <c r="P29" s="226">
        <f>[1]DSCR!B32</f>
        <v>108.6</v>
      </c>
      <c r="Q29" s="226">
        <f>[1]DSCR!C32</f>
        <v>108.55</v>
      </c>
      <c r="R29" s="226">
        <f>[1]DSCR!D32</f>
        <v>108.45</v>
      </c>
      <c r="S29" s="226">
        <f>[1]DSCR!E32</f>
        <v>108.6</v>
      </c>
      <c r="T29" s="226">
        <f>[1]DSCR!F32</f>
        <v>108.45</v>
      </c>
      <c r="U29" s="213"/>
      <c r="V29" s="262" t="s">
        <v>262</v>
      </c>
      <c r="W29" s="259"/>
      <c r="X29" s="259"/>
      <c r="Y29" s="260"/>
      <c r="AC29" s="33"/>
      <c r="AD29" s="16"/>
      <c r="AE29" s="16"/>
      <c r="AG29" s="33"/>
      <c r="AH29" s="16"/>
      <c r="AI29" s="16"/>
      <c r="AU29" s="120">
        <f t="shared" si="8"/>
        <v>11.5</v>
      </c>
      <c r="AV29">
        <f t="shared" si="9"/>
        <v>2.875</v>
      </c>
      <c r="AW29">
        <f t="shared" si="0"/>
        <v>2.875</v>
      </c>
      <c r="AX29">
        <f t="shared" si="1"/>
        <v>2.875</v>
      </c>
      <c r="AY29">
        <f t="shared" si="2"/>
        <v>2.875</v>
      </c>
      <c r="AZ29">
        <f t="shared" si="3"/>
        <v>2.875</v>
      </c>
      <c r="BD29" s="212"/>
      <c r="BS29" s="33">
        <f>[2]Price!D80</f>
        <v>10.125</v>
      </c>
      <c r="BT29" s="16">
        <f t="shared" si="15"/>
        <v>1.7</v>
      </c>
      <c r="BU29" s="16"/>
      <c r="BW29" s="33">
        <f>[2]Price!D201</f>
        <v>11.375</v>
      </c>
      <c r="BX29" s="16">
        <f t="shared" si="16"/>
        <v>1.7</v>
      </c>
      <c r="BY29" s="16"/>
      <c r="CA29" s="33">
        <f>[1]CES!A34</f>
        <v>11.5</v>
      </c>
      <c r="CB29" s="16">
        <f t="shared" si="17"/>
        <v>1.7</v>
      </c>
      <c r="CJ29">
        <f>'[1]DSCR CC'!A34</f>
        <v>10.375</v>
      </c>
      <c r="CK29">
        <f>'[1]DSCR CC'!C34</f>
        <v>109.05</v>
      </c>
      <c r="CL29">
        <f>'[1]DSCR CC'!D34</f>
        <v>108.95</v>
      </c>
      <c r="CM29">
        <f>'[1]DSCR CC'!F34</f>
        <v>108.95</v>
      </c>
      <c r="CN29">
        <v>2.5</v>
      </c>
    </row>
    <row r="30" spans="1:92">
      <c r="A30" s="120">
        <f t="shared" si="18"/>
        <v>10.25</v>
      </c>
      <c r="C30" s="120">
        <f t="shared" si="19"/>
        <v>-1.75</v>
      </c>
      <c r="D30" s="120">
        <f t="shared" si="20"/>
        <v>-1.75</v>
      </c>
      <c r="F30" s="120">
        <f t="shared" si="21"/>
        <v>-1.75</v>
      </c>
      <c r="H30" s="120">
        <v>10.25</v>
      </c>
      <c r="J30" s="1106">
        <v>-1.75</v>
      </c>
      <c r="K30" s="1106">
        <v>-1.75</v>
      </c>
      <c r="M30" s="1106">
        <v>-1.75</v>
      </c>
      <c r="O30" s="226">
        <f>[1]DSCR!A33</f>
        <v>10.25</v>
      </c>
      <c r="P30" s="226">
        <f>[1]DSCR!B33</f>
        <v>108.85</v>
      </c>
      <c r="Q30" s="226">
        <f>[1]DSCR!C33</f>
        <v>108.8</v>
      </c>
      <c r="R30" s="226">
        <f>[1]DSCR!D33</f>
        <v>108.7</v>
      </c>
      <c r="S30" s="226">
        <f>[1]DSCR!E33</f>
        <v>108.85</v>
      </c>
      <c r="T30" s="226">
        <f>[1]DSCR!F33</f>
        <v>108.7</v>
      </c>
      <c r="U30" s="213"/>
      <c r="V30" s="238" t="s">
        <v>263</v>
      </c>
      <c r="W30" s="259"/>
      <c r="X30" s="259"/>
      <c r="Y30" s="260"/>
      <c r="AC30" s="33"/>
      <c r="AD30" s="16"/>
      <c r="AE30" s="16"/>
      <c r="AG30" s="33"/>
      <c r="AH30" s="16"/>
      <c r="AI30" s="16"/>
      <c r="AU30" s="120">
        <f t="shared" si="8"/>
        <v>11.625</v>
      </c>
      <c r="AV30">
        <f t="shared" si="9"/>
        <v>2.875</v>
      </c>
      <c r="AW30">
        <f t="shared" si="0"/>
        <v>2.875</v>
      </c>
      <c r="AX30">
        <f t="shared" si="1"/>
        <v>2.875</v>
      </c>
      <c r="AY30">
        <f t="shared" si="2"/>
        <v>2.875</v>
      </c>
      <c r="AZ30">
        <f t="shared" si="3"/>
        <v>2.875</v>
      </c>
      <c r="BD30" s="212"/>
      <c r="BS30" s="33">
        <f>[2]Price!D81</f>
        <v>10</v>
      </c>
      <c r="BT30" s="16">
        <f t="shared" si="15"/>
        <v>1.7</v>
      </c>
      <c r="BU30" s="16"/>
      <c r="BW30" s="33">
        <f>[2]Price!D202</f>
        <v>11.25</v>
      </c>
      <c r="BX30" s="16">
        <f t="shared" si="16"/>
        <v>1.7</v>
      </c>
      <c r="BY30" s="16"/>
      <c r="CA30" s="33">
        <f>[1]CES!A35</f>
        <v>11.625</v>
      </c>
      <c r="CB30" s="16">
        <f t="shared" si="17"/>
        <v>1.7</v>
      </c>
      <c r="CJ30">
        <f>'[1]DSCR CC'!A35</f>
        <v>10.5</v>
      </c>
      <c r="CK30">
        <f>'[1]DSCR CC'!C35</f>
        <v>109.3</v>
      </c>
      <c r="CL30">
        <f>'[1]DSCR CC'!D35</f>
        <v>109.2</v>
      </c>
      <c r="CM30">
        <f>'[1]DSCR CC'!F35</f>
        <v>109.2</v>
      </c>
      <c r="CN30">
        <v>2.5</v>
      </c>
    </row>
    <row r="31" spans="1:92">
      <c r="A31" s="120">
        <f t="shared" si="18"/>
        <v>10.375</v>
      </c>
      <c r="C31" s="120">
        <f t="shared" si="19"/>
        <v>-1.75</v>
      </c>
      <c r="D31" s="120">
        <f t="shared" si="20"/>
        <v>-1.75</v>
      </c>
      <c r="F31" s="120">
        <f t="shared" si="21"/>
        <v>-1.75</v>
      </c>
      <c r="H31" s="120">
        <v>10.375</v>
      </c>
      <c r="J31" s="1106">
        <v>-1.75</v>
      </c>
      <c r="K31" s="1106">
        <v>-1.75</v>
      </c>
      <c r="M31" s="1106">
        <v>-1.75</v>
      </c>
      <c r="O31" s="226">
        <f>[1]DSCR!A34</f>
        <v>10.375</v>
      </c>
      <c r="P31" s="226">
        <f>[1]DSCR!B34</f>
        <v>109.1</v>
      </c>
      <c r="Q31" s="226">
        <f>[1]DSCR!C34</f>
        <v>109.05</v>
      </c>
      <c r="R31" s="226">
        <f>[1]DSCR!D34</f>
        <v>108.95</v>
      </c>
      <c r="S31" s="226">
        <f>[1]DSCR!E34</f>
        <v>109.1</v>
      </c>
      <c r="T31" s="226">
        <f>[1]DSCR!F34</f>
        <v>108.95</v>
      </c>
      <c r="U31" s="213"/>
      <c r="V31" s="238" t="s">
        <v>264</v>
      </c>
      <c r="W31" s="259"/>
      <c r="X31" s="259"/>
      <c r="Y31" s="260"/>
      <c r="AC31" s="33"/>
      <c r="AD31" s="16"/>
      <c r="AE31" s="16"/>
      <c r="AG31" s="33"/>
      <c r="AH31" s="16"/>
      <c r="AI31" s="16"/>
      <c r="BD31" s="212"/>
      <c r="BS31" s="33">
        <f>[2]Price!D82</f>
        <v>9.875</v>
      </c>
      <c r="BT31" s="16">
        <f t="shared" si="15"/>
        <v>1.7</v>
      </c>
      <c r="BU31" s="16"/>
      <c r="BW31" s="33">
        <f>[2]Price!D203</f>
        <v>11.125</v>
      </c>
      <c r="BX31" s="16">
        <f t="shared" si="16"/>
        <v>1.7</v>
      </c>
      <c r="BY31" s="16"/>
      <c r="CA31" s="33">
        <f>[1]CES!A36</f>
        <v>11.75</v>
      </c>
      <c r="CB31" s="16">
        <f t="shared" si="17"/>
        <v>1.7</v>
      </c>
      <c r="CJ31">
        <f>'[1]DSCR CC'!A36</f>
        <v>10.625</v>
      </c>
      <c r="CK31">
        <f>'[1]DSCR CC'!C36</f>
        <v>109.55</v>
      </c>
      <c r="CL31">
        <f>'[1]DSCR CC'!D36</f>
        <v>109.45</v>
      </c>
      <c r="CM31">
        <f>'[1]DSCR CC'!F36</f>
        <v>109.45</v>
      </c>
      <c r="CN31">
        <v>2.5</v>
      </c>
    </row>
    <row r="32" spans="1:92" ht="15.75" thickBot="1">
      <c r="A32" s="120">
        <f t="shared" si="18"/>
        <v>10.5</v>
      </c>
      <c r="C32" s="120">
        <f t="shared" si="19"/>
        <v>-1.25</v>
      </c>
      <c r="D32" s="120">
        <f t="shared" si="20"/>
        <v>-1.25</v>
      </c>
      <c r="F32" s="120">
        <f t="shared" si="21"/>
        <v>-1.25</v>
      </c>
      <c r="H32" s="120">
        <v>10.5</v>
      </c>
      <c r="J32" s="1106">
        <v>-1.25</v>
      </c>
      <c r="K32" s="1106">
        <v>-1.25</v>
      </c>
      <c r="M32" s="1106">
        <v>-1.25</v>
      </c>
      <c r="O32" s="226">
        <f>[1]DSCR!A35</f>
        <v>10.5</v>
      </c>
      <c r="P32" s="226">
        <f>[1]DSCR!B35</f>
        <v>109.35</v>
      </c>
      <c r="Q32" s="226">
        <f>[1]DSCR!C35</f>
        <v>109.3</v>
      </c>
      <c r="R32" s="226">
        <f>[1]DSCR!D35</f>
        <v>109.2</v>
      </c>
      <c r="S32" s="226">
        <f>[1]DSCR!E35</f>
        <v>109.35</v>
      </c>
      <c r="T32" s="226">
        <f>[1]DSCR!F35</f>
        <v>109.2</v>
      </c>
      <c r="U32" s="213"/>
      <c r="V32" s="240" t="s">
        <v>265</v>
      </c>
      <c r="W32" s="263"/>
      <c r="X32" s="263"/>
      <c r="Y32" s="264"/>
      <c r="BD32" s="212"/>
      <c r="BS32" s="33">
        <f>[2]Price!D83</f>
        <v>9.75</v>
      </c>
      <c r="BT32" s="16">
        <f t="shared" si="15"/>
        <v>1.7</v>
      </c>
      <c r="BW32" s="33">
        <f>[2]Price!D204</f>
        <v>11</v>
      </c>
      <c r="BX32" s="16">
        <f t="shared" si="16"/>
        <v>1.7</v>
      </c>
      <c r="CA32" s="33">
        <f>[1]CES!A37</f>
        <v>11.875</v>
      </c>
      <c r="CB32" s="16">
        <f t="shared" si="17"/>
        <v>1.7</v>
      </c>
    </row>
    <row r="33" spans="1:80" ht="15.75" thickTop="1">
      <c r="A33" s="120">
        <f t="shared" si="18"/>
        <v>10.625</v>
      </c>
      <c r="C33" s="120">
        <f t="shared" si="19"/>
        <v>-1.25</v>
      </c>
      <c r="D33" s="120">
        <f t="shared" si="20"/>
        <v>-1.25</v>
      </c>
      <c r="F33" s="120">
        <f t="shared" si="21"/>
        <v>-1.25</v>
      </c>
      <c r="H33" s="120">
        <v>10.625</v>
      </c>
      <c r="J33" s="1106">
        <v>-1.25</v>
      </c>
      <c r="K33" s="1106">
        <v>-1.25</v>
      </c>
      <c r="M33" s="1106">
        <v>-1.25</v>
      </c>
      <c r="O33" s="226">
        <f>[1]DSCR!A36</f>
        <v>10.625</v>
      </c>
      <c r="P33" s="226">
        <f>[1]DSCR!B36</f>
        <v>109.6</v>
      </c>
      <c r="Q33" s="226">
        <f>[1]DSCR!C36</f>
        <v>109.55</v>
      </c>
      <c r="R33" s="226">
        <f>[1]DSCR!D36</f>
        <v>109.45</v>
      </c>
      <c r="S33" s="226">
        <f>[1]DSCR!E36</f>
        <v>109.6</v>
      </c>
      <c r="T33" s="226">
        <f>[1]DSCR!F36</f>
        <v>109.45</v>
      </c>
      <c r="U33" s="213"/>
      <c r="V33" s="259"/>
      <c r="W33" s="259"/>
      <c r="X33" s="259"/>
      <c r="Y33" s="259"/>
      <c r="BD33" s="212"/>
      <c r="BS33" s="33">
        <f>[2]Price!D84</f>
        <v>9.625</v>
      </c>
      <c r="BT33" s="16">
        <f t="shared" si="15"/>
        <v>1.7</v>
      </c>
      <c r="BW33" s="33">
        <f>[2]Price!D205</f>
        <v>10.875</v>
      </c>
      <c r="BX33" s="16">
        <f t="shared" si="16"/>
        <v>1.7</v>
      </c>
      <c r="CA33" s="33">
        <f>[1]CES!A38</f>
        <v>12</v>
      </c>
      <c r="CB33" s="16">
        <f t="shared" si="17"/>
        <v>1.7</v>
      </c>
    </row>
    <row r="34" spans="1:80">
      <c r="A34" s="120"/>
      <c r="O34" s="226"/>
      <c r="P34" s="226"/>
      <c r="Q34" s="226"/>
      <c r="R34" s="226"/>
      <c r="S34" s="226"/>
      <c r="T34" s="226"/>
      <c r="U34" s="213"/>
      <c r="V34" s="259"/>
      <c r="W34" s="259"/>
      <c r="X34" s="259"/>
      <c r="Y34" s="259"/>
      <c r="BD34" s="212"/>
      <c r="BS34" s="33">
        <f>[2]Price!D85</f>
        <v>9.5</v>
      </c>
      <c r="BT34" s="16">
        <f t="shared" si="15"/>
        <v>1.7</v>
      </c>
      <c r="BW34" s="33">
        <f>[2]Price!D206</f>
        <v>10.75</v>
      </c>
      <c r="BX34" s="16">
        <f t="shared" si="16"/>
        <v>1.7</v>
      </c>
      <c r="CA34" s="33">
        <f>[1]CES!A39</f>
        <v>12.125</v>
      </c>
      <c r="CB34" s="16">
        <f t="shared" si="17"/>
        <v>1.7</v>
      </c>
    </row>
    <row r="35" spans="1:80">
      <c r="A35" s="120"/>
      <c r="BD35" s="212"/>
      <c r="BS35" s="33">
        <f>[2]Price!D86</f>
        <v>9.375</v>
      </c>
      <c r="BT35" s="16">
        <f t="shared" si="15"/>
        <v>1.7</v>
      </c>
      <c r="BW35" s="33">
        <f>[2]Price!D207</f>
        <v>10.625</v>
      </c>
      <c r="BX35" s="16">
        <f t="shared" si="16"/>
        <v>1.7</v>
      </c>
      <c r="CA35" s="33">
        <f>[1]CES!A40</f>
        <v>12.25</v>
      </c>
      <c r="CB35" s="16">
        <f t="shared" si="17"/>
        <v>1.7</v>
      </c>
    </row>
    <row r="36" spans="1:80">
      <c r="A36" t="s">
        <v>268</v>
      </c>
      <c r="BD36" s="212"/>
      <c r="BS36" s="33">
        <f>[2]Price!D87</f>
        <v>9.25</v>
      </c>
      <c r="BT36" s="16">
        <f t="shared" si="15"/>
        <v>1.7</v>
      </c>
      <c r="BW36" s="33">
        <f>[2]Price!D208</f>
        <v>10.5</v>
      </c>
      <c r="BX36" s="16">
        <f t="shared" si="16"/>
        <v>1.7</v>
      </c>
      <c r="CA36" s="33">
        <f>[1]CES!A41</f>
        <v>12.375</v>
      </c>
      <c r="CB36" s="16">
        <f t="shared" si="17"/>
        <v>1.7</v>
      </c>
    </row>
    <row r="37" spans="1:80">
      <c r="A37" s="265" t="s">
        <v>266</v>
      </c>
      <c r="B37" s="266" t="s">
        <v>267</v>
      </c>
      <c r="C37" s="267"/>
      <c r="D37" s="312" t="s">
        <v>134</v>
      </c>
      <c r="E37" s="312" t="s">
        <v>135</v>
      </c>
      <c r="F37" s="312" t="s">
        <v>136</v>
      </c>
      <c r="G37" s="312" t="s">
        <v>137</v>
      </c>
      <c r="H37" s="312" t="s">
        <v>138</v>
      </c>
      <c r="I37" s="312" t="s">
        <v>139</v>
      </c>
      <c r="J37" s="312" t="s">
        <v>140</v>
      </c>
      <c r="K37" s="313" t="s">
        <v>128</v>
      </c>
      <c r="O37" s="335" t="s">
        <v>266</v>
      </c>
      <c r="P37" s="336" t="s">
        <v>267</v>
      </c>
      <c r="Q37" s="337"/>
      <c r="R37" s="312" t="s">
        <v>134</v>
      </c>
      <c r="S37" s="312" t="s">
        <v>135</v>
      </c>
      <c r="T37" s="312" t="s">
        <v>136</v>
      </c>
      <c r="U37" s="312" t="s">
        <v>137</v>
      </c>
      <c r="V37" s="312" t="s">
        <v>138</v>
      </c>
      <c r="W37" s="312" t="s">
        <v>139</v>
      </c>
      <c r="X37" s="312" t="s">
        <v>140</v>
      </c>
      <c r="Y37" s="313" t="s">
        <v>128</v>
      </c>
      <c r="BD37" s="212"/>
      <c r="BS37" s="33">
        <f>[2]Price!D88</f>
        <v>9.125</v>
      </c>
      <c r="BT37" s="16">
        <f t="shared" si="15"/>
        <v>1.7</v>
      </c>
      <c r="BW37" s="33">
        <f>[2]Price!D209</f>
        <v>10.375</v>
      </c>
      <c r="BX37" s="16">
        <f t="shared" si="16"/>
        <v>1.7</v>
      </c>
      <c r="CA37" s="33">
        <f>[1]CES!A42</f>
        <v>12.5</v>
      </c>
      <c r="CB37" s="16">
        <f t="shared" si="17"/>
        <v>1.7</v>
      </c>
    </row>
    <row r="38" spans="1:80">
      <c r="A38" s="268"/>
      <c r="B38" s="269" t="s">
        <v>129</v>
      </c>
      <c r="C38" s="270"/>
      <c r="D38" s="1107">
        <v>-2.5</v>
      </c>
      <c r="E38" s="1107">
        <v>-2.5</v>
      </c>
      <c r="F38" s="1107">
        <v>-2.5</v>
      </c>
      <c r="G38" s="1107">
        <v>-2</v>
      </c>
      <c r="H38" s="1107">
        <v>-1.5</v>
      </c>
      <c r="I38" s="1107">
        <v>-1.5</v>
      </c>
      <c r="J38" s="1108">
        <v>-0.125</v>
      </c>
      <c r="K38" s="315">
        <v>0</v>
      </c>
      <c r="O38" s="338"/>
      <c r="P38" s="339" t="s">
        <v>129</v>
      </c>
      <c r="Q38" s="340"/>
      <c r="R38" s="1086">
        <v>1.875</v>
      </c>
      <c r="S38" s="1087">
        <v>1.625</v>
      </c>
      <c r="T38" s="1087">
        <v>1.375</v>
      </c>
      <c r="U38" s="1087">
        <v>0.875</v>
      </c>
      <c r="V38" s="1087">
        <v>0.25</v>
      </c>
      <c r="W38" s="1087">
        <v>-0.24999999999999997</v>
      </c>
      <c r="X38" s="1049">
        <v>-2.125</v>
      </c>
      <c r="Y38" s="315"/>
      <c r="BD38" s="212"/>
      <c r="BS38" s="33">
        <f>[2]Price!D89</f>
        <v>9</v>
      </c>
      <c r="BT38" s="16">
        <f t="shared" si="15"/>
        <v>1.7</v>
      </c>
      <c r="BW38" s="33">
        <f>[2]Price!D210</f>
        <v>10.25</v>
      </c>
      <c r="BX38" s="16">
        <f t="shared" si="16"/>
        <v>1.7</v>
      </c>
      <c r="CA38" s="33">
        <f>[1]CES!A43</f>
        <v>12.625</v>
      </c>
      <c r="CB38" s="16">
        <f t="shared" si="17"/>
        <v>1.7</v>
      </c>
    </row>
    <row r="39" spans="1:80">
      <c r="A39" s="268"/>
      <c r="B39" s="269" t="s">
        <v>23</v>
      </c>
      <c r="C39" s="270"/>
      <c r="D39" s="1107">
        <v>-2.5</v>
      </c>
      <c r="E39" s="1107">
        <v>-2.5</v>
      </c>
      <c r="F39" s="1107">
        <v>-2.5</v>
      </c>
      <c r="G39" s="1107">
        <v>-2</v>
      </c>
      <c r="H39" s="1107">
        <v>-1.5</v>
      </c>
      <c r="I39" s="1107">
        <v>-1.5</v>
      </c>
      <c r="J39" s="1108">
        <v>-0.125</v>
      </c>
      <c r="K39" s="316">
        <v>0</v>
      </c>
      <c r="O39" s="338"/>
      <c r="P39" s="339" t="s">
        <v>23</v>
      </c>
      <c r="Q39" s="340"/>
      <c r="R39" s="1086">
        <v>1.75</v>
      </c>
      <c r="S39" s="1087">
        <v>1.5</v>
      </c>
      <c r="T39" s="1087">
        <v>1.2499999999999998</v>
      </c>
      <c r="U39" s="1087">
        <v>0.75</v>
      </c>
      <c r="V39" s="1087">
        <v>-1.1102230246251565E-16</v>
      </c>
      <c r="W39" s="1087">
        <v>-0.50000000000000011</v>
      </c>
      <c r="X39" s="1049">
        <v>-2.375</v>
      </c>
      <c r="Y39" s="316"/>
      <c r="BD39" s="212"/>
      <c r="BS39" s="33">
        <f>[2]Price!D90</f>
        <v>8.875</v>
      </c>
      <c r="BT39" s="16">
        <f t="shared" si="15"/>
        <v>1.7</v>
      </c>
      <c r="BW39" s="33">
        <f>[2]Price!D211</f>
        <v>10.125</v>
      </c>
      <c r="BX39" s="16">
        <f t="shared" si="16"/>
        <v>1.7</v>
      </c>
      <c r="CA39" s="33">
        <f>[1]CES!A44</f>
        <v>12.75</v>
      </c>
      <c r="CB39" s="16">
        <f t="shared" si="17"/>
        <v>1.7</v>
      </c>
    </row>
    <row r="40" spans="1:80">
      <c r="A40" s="268"/>
      <c r="B40" s="269" t="s">
        <v>24</v>
      </c>
      <c r="C40" s="270"/>
      <c r="D40" s="1107">
        <v>-2.5</v>
      </c>
      <c r="E40" s="1107">
        <v>-2.5</v>
      </c>
      <c r="F40" s="1107">
        <v>-2.5</v>
      </c>
      <c r="G40" s="1107">
        <v>-2</v>
      </c>
      <c r="H40" s="1107">
        <v>-1.5</v>
      </c>
      <c r="I40" s="1107">
        <v>-1.5</v>
      </c>
      <c r="J40" s="1108">
        <v>-0.125</v>
      </c>
      <c r="K40" s="316">
        <v>0</v>
      </c>
      <c r="O40" s="338"/>
      <c r="P40" s="339" t="s">
        <v>24</v>
      </c>
      <c r="Q40" s="340"/>
      <c r="R40" s="1086">
        <v>1.5</v>
      </c>
      <c r="S40" s="1087">
        <v>1.25</v>
      </c>
      <c r="T40" s="1087">
        <v>0.99999999999999978</v>
      </c>
      <c r="U40" s="1087">
        <v>0.5</v>
      </c>
      <c r="V40" s="1087">
        <v>-0.25</v>
      </c>
      <c r="W40" s="1087">
        <v>-0.75</v>
      </c>
      <c r="X40" s="1049">
        <v>-3.25</v>
      </c>
      <c r="Y40" s="316"/>
      <c r="BD40" s="212"/>
      <c r="BS40" s="33">
        <f>[2]Price!D91</f>
        <v>8.75</v>
      </c>
      <c r="BT40" s="16">
        <f t="shared" si="15"/>
        <v>1.7</v>
      </c>
      <c r="BW40" s="33">
        <f>[2]Price!D212</f>
        <v>10</v>
      </c>
      <c r="BX40" s="16">
        <f t="shared" si="16"/>
        <v>1.7</v>
      </c>
      <c r="CA40" s="33">
        <f>[1]CES!A45</f>
        <v>12.875</v>
      </c>
      <c r="CB40" s="16">
        <f t="shared" si="17"/>
        <v>1.7</v>
      </c>
    </row>
    <row r="41" spans="1:80">
      <c r="A41" s="268" t="s">
        <v>127</v>
      </c>
      <c r="B41" s="269" t="s">
        <v>25</v>
      </c>
      <c r="C41" s="270"/>
      <c r="D41" s="1107">
        <v>-2.5</v>
      </c>
      <c r="E41" s="1107">
        <v>-2.5</v>
      </c>
      <c r="F41" s="1107">
        <v>-2</v>
      </c>
      <c r="G41" s="1107">
        <v>-2</v>
      </c>
      <c r="H41" s="1107">
        <v>-1.5</v>
      </c>
      <c r="I41" s="1107">
        <v>-1.5</v>
      </c>
      <c r="J41" s="1108">
        <v>-0.125</v>
      </c>
      <c r="K41" s="316">
        <v>0</v>
      </c>
      <c r="O41" s="338" t="s">
        <v>127</v>
      </c>
      <c r="P41" s="339" t="s">
        <v>25</v>
      </c>
      <c r="Q41" s="340"/>
      <c r="R41" s="1086">
        <v>1.125</v>
      </c>
      <c r="S41" s="1087">
        <v>0.875</v>
      </c>
      <c r="T41" s="1087">
        <v>0.37499999999999978</v>
      </c>
      <c r="U41" s="1087">
        <v>-0.125</v>
      </c>
      <c r="V41" s="1087">
        <v>-1</v>
      </c>
      <c r="W41" s="1087">
        <v>-1.375</v>
      </c>
      <c r="X41" s="1049">
        <v>-4</v>
      </c>
      <c r="Y41" s="316"/>
      <c r="BD41" s="212"/>
      <c r="BS41" s="33">
        <f>[2]Price!D92</f>
        <v>8.625</v>
      </c>
      <c r="BT41" s="16">
        <f t="shared" si="15"/>
        <v>1.7</v>
      </c>
      <c r="BW41" s="33">
        <f>[2]Price!D213</f>
        <v>9.875</v>
      </c>
      <c r="BX41" s="16">
        <f t="shared" si="16"/>
        <v>1.7</v>
      </c>
      <c r="CA41" s="33">
        <f>[1]CES!A46</f>
        <v>13</v>
      </c>
      <c r="CB41" s="16">
        <f t="shared" si="17"/>
        <v>1.7</v>
      </c>
    </row>
    <row r="42" spans="1:80">
      <c r="A42" s="268"/>
      <c r="B42" s="269" t="s">
        <v>26</v>
      </c>
      <c r="C42" s="270"/>
      <c r="D42" s="1107">
        <v>-2.5</v>
      </c>
      <c r="E42" s="1107">
        <v>-2.5</v>
      </c>
      <c r="F42" s="1107">
        <v>-2</v>
      </c>
      <c r="G42" s="1107">
        <v>-2</v>
      </c>
      <c r="H42" s="1107">
        <v>-1</v>
      </c>
      <c r="I42" s="1107">
        <v>-0.25</v>
      </c>
      <c r="J42" s="1108">
        <v>-0.125</v>
      </c>
      <c r="K42" s="316">
        <v>0</v>
      </c>
      <c r="O42" s="338"/>
      <c r="P42" s="339" t="s">
        <v>26</v>
      </c>
      <c r="Q42" s="340"/>
      <c r="R42" s="1086">
        <v>0.49999999999999989</v>
      </c>
      <c r="S42" s="1087">
        <v>0.12499999999999989</v>
      </c>
      <c r="T42" s="1087">
        <v>-0.12500000000000011</v>
      </c>
      <c r="U42" s="1087">
        <v>-0.625</v>
      </c>
      <c r="V42" s="1087">
        <v>-2</v>
      </c>
      <c r="W42" s="1087">
        <v>-3.25</v>
      </c>
      <c r="X42" s="1049">
        <v>-4.25</v>
      </c>
      <c r="Y42" s="316"/>
      <c r="BD42" s="212"/>
      <c r="BS42" s="33">
        <f>[2]Price!D93</f>
        <v>8.5</v>
      </c>
      <c r="BT42" s="16">
        <f t="shared" si="15"/>
        <v>1.7</v>
      </c>
      <c r="BW42" s="33">
        <f>[2]Price!D214</f>
        <v>9.75</v>
      </c>
      <c r="BX42" s="16">
        <f t="shared" si="16"/>
        <v>1.7</v>
      </c>
      <c r="CA42" s="33">
        <f>[1]CES!A47</f>
        <v>13.125</v>
      </c>
      <c r="CB42" s="16">
        <f t="shared" si="17"/>
        <v>1.7</v>
      </c>
    </row>
    <row r="43" spans="1:80">
      <c r="A43" s="268"/>
      <c r="B43" s="269" t="s">
        <v>27</v>
      </c>
      <c r="C43" s="270"/>
      <c r="D43" s="1107">
        <v>-2.5</v>
      </c>
      <c r="E43" s="1107">
        <v>-2.5</v>
      </c>
      <c r="F43" s="1107">
        <v>-2</v>
      </c>
      <c r="G43" s="1107">
        <v>-2</v>
      </c>
      <c r="H43" s="1107">
        <v>-1</v>
      </c>
      <c r="I43" s="1107">
        <v>-0.25</v>
      </c>
      <c r="J43" s="1108">
        <v>-0.125</v>
      </c>
      <c r="K43" s="316">
        <v>0</v>
      </c>
      <c r="O43" s="338"/>
      <c r="P43" s="339" t="s">
        <v>27</v>
      </c>
      <c r="Q43" s="340"/>
      <c r="R43" s="1086">
        <v>0.24999999999999992</v>
      </c>
      <c r="S43" s="1087">
        <v>-0.12500000000000011</v>
      </c>
      <c r="T43" s="1087">
        <v>-0.62500000000000011</v>
      </c>
      <c r="U43" s="1087">
        <v>-1.125</v>
      </c>
      <c r="V43" s="1087">
        <v>-2.5</v>
      </c>
      <c r="W43" s="1087">
        <v>-5</v>
      </c>
      <c r="X43" s="1049">
        <v>-6.25</v>
      </c>
      <c r="Y43" s="316"/>
      <c r="BD43" s="212"/>
      <c r="BS43" s="33">
        <f>[2]Price!D94</f>
        <v>8.375</v>
      </c>
      <c r="BT43" s="16">
        <f t="shared" si="15"/>
        <v>1.7</v>
      </c>
      <c r="BW43" s="33">
        <f>[2]Price!D215</f>
        <v>9.625</v>
      </c>
      <c r="BX43" s="16">
        <f t="shared" si="16"/>
        <v>1.7</v>
      </c>
      <c r="CA43" s="33">
        <f>[1]CES!A48</f>
        <v>13.25</v>
      </c>
      <c r="CB43" s="16">
        <f t="shared" si="17"/>
        <v>1.7</v>
      </c>
    </row>
    <row r="44" spans="1:80">
      <c r="A44" s="271"/>
      <c r="B44" s="269" t="s">
        <v>87</v>
      </c>
      <c r="C44" s="270"/>
      <c r="D44" s="1107">
        <v>-1.5</v>
      </c>
      <c r="E44" s="1107">
        <v>-1.25</v>
      </c>
      <c r="F44" s="1107">
        <v>-0.75</v>
      </c>
      <c r="G44" s="1107">
        <v>-0.75</v>
      </c>
      <c r="H44" s="1107">
        <v>-0.75</v>
      </c>
      <c r="I44" s="1107">
        <v>-0.75</v>
      </c>
      <c r="J44" s="1109" t="s">
        <v>13</v>
      </c>
      <c r="K44" s="316">
        <v>0</v>
      </c>
      <c r="O44" s="342"/>
      <c r="P44" s="339" t="s">
        <v>87</v>
      </c>
      <c r="Q44" s="340"/>
      <c r="R44" s="1086">
        <v>-2.5</v>
      </c>
      <c r="S44" s="1087">
        <v>-3</v>
      </c>
      <c r="T44" s="1087">
        <v>-3.5</v>
      </c>
      <c r="U44" s="1087">
        <v>-4</v>
      </c>
      <c r="V44" s="1087">
        <v>-4.5</v>
      </c>
      <c r="W44" s="1087">
        <v>-5.5</v>
      </c>
      <c r="X44" s="1049" t="s">
        <v>13</v>
      </c>
      <c r="Y44" s="316"/>
      <c r="BD44" s="212"/>
      <c r="CA44" s="33">
        <f>[1]CES!A49</f>
        <v>13.375</v>
      </c>
      <c r="CB44" s="16">
        <f t="shared" si="17"/>
        <v>1.7</v>
      </c>
    </row>
    <row r="45" spans="1:80">
      <c r="A45" s="268"/>
      <c r="B45" s="269" t="s">
        <v>88</v>
      </c>
      <c r="C45" s="270"/>
      <c r="D45" s="1109" t="s">
        <v>13</v>
      </c>
      <c r="E45" s="1109" t="s">
        <v>13</v>
      </c>
      <c r="F45" s="1109" t="s">
        <v>13</v>
      </c>
      <c r="G45" s="1109" t="s">
        <v>13</v>
      </c>
      <c r="H45" s="1109" t="s">
        <v>13</v>
      </c>
      <c r="I45" s="1109" t="s">
        <v>13</v>
      </c>
      <c r="J45" s="1109" t="s">
        <v>13</v>
      </c>
      <c r="K45" s="316">
        <v>0</v>
      </c>
      <c r="O45" s="338"/>
      <c r="P45" s="339" t="s">
        <v>88</v>
      </c>
      <c r="Q45" s="340"/>
      <c r="R45" s="341" t="s">
        <v>13</v>
      </c>
      <c r="S45" s="341" t="s">
        <v>13</v>
      </c>
      <c r="T45" s="341" t="s">
        <v>13</v>
      </c>
      <c r="U45" s="341" t="s">
        <v>13</v>
      </c>
      <c r="V45" s="341" t="s">
        <v>13</v>
      </c>
      <c r="W45" s="341" t="s">
        <v>13</v>
      </c>
      <c r="X45" s="308" t="s">
        <v>13</v>
      </c>
      <c r="Y45" s="316"/>
      <c r="BD45" s="212"/>
      <c r="CA45" s="33">
        <f>[1]CES!A50</f>
        <v>13.5</v>
      </c>
      <c r="CB45" s="16">
        <f t="shared" si="17"/>
        <v>1.7</v>
      </c>
    </row>
    <row r="46" spans="1:80">
      <c r="A46" s="272"/>
      <c r="B46" s="273" t="s">
        <v>89</v>
      </c>
      <c r="C46" s="274"/>
      <c r="D46" s="1109" t="s">
        <v>13</v>
      </c>
      <c r="E46" s="1109" t="s">
        <v>13</v>
      </c>
      <c r="F46" s="1109" t="s">
        <v>13</v>
      </c>
      <c r="G46" s="1109" t="s">
        <v>13</v>
      </c>
      <c r="H46" s="1109" t="s">
        <v>13</v>
      </c>
      <c r="I46" s="1109" t="s">
        <v>13</v>
      </c>
      <c r="J46" s="1109" t="s">
        <v>13</v>
      </c>
      <c r="K46" s="318">
        <v>0</v>
      </c>
      <c r="O46" s="343"/>
      <c r="P46" s="344" t="s">
        <v>89</v>
      </c>
      <c r="Q46" s="345"/>
      <c r="R46" s="316">
        <v>-10</v>
      </c>
      <c r="S46" s="316">
        <v>-10</v>
      </c>
      <c r="T46" s="316">
        <v>-10</v>
      </c>
      <c r="U46" s="316">
        <v>-10</v>
      </c>
      <c r="V46" s="316">
        <v>-10</v>
      </c>
      <c r="W46" s="316">
        <v>-10</v>
      </c>
      <c r="X46" s="317" t="s">
        <v>13</v>
      </c>
      <c r="Y46" s="318"/>
      <c r="BD46" s="212"/>
      <c r="CA46" s="33">
        <f>[1]CES!A51</f>
        <v>13.625</v>
      </c>
      <c r="CB46" s="16">
        <f t="shared" si="17"/>
        <v>1.7</v>
      </c>
    </row>
    <row r="47" spans="1:80">
      <c r="A47" s="275"/>
      <c r="B47" s="276"/>
      <c r="C47" s="276"/>
      <c r="D47" s="308"/>
      <c r="E47" s="308"/>
      <c r="F47" s="308"/>
      <c r="G47" s="308"/>
      <c r="H47" s="308"/>
      <c r="I47" s="308"/>
      <c r="J47" s="308"/>
      <c r="K47" s="308"/>
      <c r="O47" s="346"/>
      <c r="P47" s="347"/>
      <c r="Q47" s="347"/>
      <c r="R47" s="308"/>
      <c r="S47" s="308"/>
      <c r="T47" s="308"/>
      <c r="U47" s="308"/>
      <c r="V47" s="308"/>
      <c r="W47" s="308"/>
      <c r="X47" s="308"/>
      <c r="Y47" s="308"/>
      <c r="BD47" s="212"/>
      <c r="CA47" s="33">
        <f>[1]CES!A52</f>
        <v>13.75</v>
      </c>
      <c r="CB47" s="16">
        <f t="shared" si="17"/>
        <v>1.7</v>
      </c>
    </row>
    <row r="48" spans="1:80">
      <c r="A48" s="277" t="s">
        <v>266</v>
      </c>
      <c r="B48" s="278"/>
      <c r="C48" s="278"/>
      <c r="D48" s="319" t="s">
        <v>134</v>
      </c>
      <c r="E48" s="319" t="s">
        <v>135</v>
      </c>
      <c r="F48" s="319" t="s">
        <v>136</v>
      </c>
      <c r="G48" s="319" t="s">
        <v>137</v>
      </c>
      <c r="H48" s="319" t="s">
        <v>138</v>
      </c>
      <c r="I48" s="319" t="s">
        <v>139</v>
      </c>
      <c r="J48" s="319" t="s">
        <v>140</v>
      </c>
      <c r="K48" s="313" t="s">
        <v>128</v>
      </c>
      <c r="O48" s="348" t="s">
        <v>266</v>
      </c>
      <c r="P48" s="349"/>
      <c r="Q48" s="349"/>
      <c r="R48" s="319" t="s">
        <v>134</v>
      </c>
      <c r="S48" s="319" t="s">
        <v>135</v>
      </c>
      <c r="T48" s="319" t="s">
        <v>136</v>
      </c>
      <c r="U48" s="319" t="s">
        <v>137</v>
      </c>
      <c r="V48" s="319" t="s">
        <v>138</v>
      </c>
      <c r="W48" s="319" t="s">
        <v>139</v>
      </c>
      <c r="X48" s="319" t="s">
        <v>140</v>
      </c>
      <c r="Y48" s="313"/>
      <c r="BD48" s="212"/>
      <c r="CA48" s="33">
        <f>[1]CES!A53</f>
        <v>13.875</v>
      </c>
      <c r="CB48" s="16">
        <f t="shared" si="17"/>
        <v>1.7</v>
      </c>
    </row>
    <row r="49" spans="1:80">
      <c r="A49" s="279" t="s">
        <v>127</v>
      </c>
      <c r="B49" s="280" t="s">
        <v>130</v>
      </c>
      <c r="C49" s="281"/>
      <c r="D49" s="320">
        <v>0</v>
      </c>
      <c r="E49" s="320">
        <v>0</v>
      </c>
      <c r="F49" s="320">
        <v>0</v>
      </c>
      <c r="G49" s="320">
        <v>0</v>
      </c>
      <c r="H49" s="320">
        <v>0</v>
      </c>
      <c r="I49" s="314">
        <v>0</v>
      </c>
      <c r="J49" s="314">
        <v>0</v>
      </c>
      <c r="K49" s="315">
        <v>0</v>
      </c>
      <c r="O49" s="350" t="s">
        <v>127</v>
      </c>
      <c r="P49" s="351" t="s">
        <v>130</v>
      </c>
      <c r="Q49" s="352"/>
      <c r="R49" s="353">
        <v>0.625</v>
      </c>
      <c r="S49" s="353">
        <v>0.625</v>
      </c>
      <c r="T49" s="353">
        <v>0.625</v>
      </c>
      <c r="U49" s="353">
        <v>0.625</v>
      </c>
      <c r="V49" s="353">
        <v>0.625</v>
      </c>
      <c r="W49" s="353">
        <v>0.625</v>
      </c>
      <c r="X49" s="353">
        <v>0.75</v>
      </c>
      <c r="Y49" s="315"/>
      <c r="BD49" s="212"/>
      <c r="CA49" s="33">
        <f>[1]CES!A54</f>
        <v>14</v>
      </c>
      <c r="CB49" s="16">
        <f t="shared" si="17"/>
        <v>1.7</v>
      </c>
    </row>
    <row r="50" spans="1:80">
      <c r="A50" s="282" t="s">
        <v>44</v>
      </c>
      <c r="B50" s="283" t="s">
        <v>131</v>
      </c>
      <c r="C50" s="284"/>
      <c r="D50" s="321">
        <v>0</v>
      </c>
      <c r="E50" s="321">
        <v>0</v>
      </c>
      <c r="F50" s="321">
        <v>0</v>
      </c>
      <c r="G50" s="321">
        <v>0</v>
      </c>
      <c r="H50" s="321">
        <v>0</v>
      </c>
      <c r="I50" s="321">
        <v>0</v>
      </c>
      <c r="J50" s="321">
        <v>0</v>
      </c>
      <c r="K50" s="316">
        <v>0</v>
      </c>
      <c r="O50" s="354" t="s">
        <v>44</v>
      </c>
      <c r="P50" s="355" t="s">
        <v>131</v>
      </c>
      <c r="Q50" s="356"/>
      <c r="R50" s="321">
        <v>0</v>
      </c>
      <c r="S50" s="321">
        <v>0</v>
      </c>
      <c r="T50" s="321">
        <v>0</v>
      </c>
      <c r="U50" s="321">
        <v>0</v>
      </c>
      <c r="V50" s="321">
        <v>0</v>
      </c>
      <c r="W50" s="321">
        <v>0</v>
      </c>
      <c r="X50" s="321">
        <v>0</v>
      </c>
      <c r="Y50" s="316"/>
      <c r="BD50" s="212"/>
    </row>
    <row r="51" spans="1:80">
      <c r="A51" s="282" t="s">
        <v>45</v>
      </c>
      <c r="B51" s="283" t="s">
        <v>132</v>
      </c>
      <c r="C51" s="284"/>
      <c r="D51" s="321">
        <v>-1</v>
      </c>
      <c r="E51" s="321">
        <v>-1</v>
      </c>
      <c r="F51" s="321">
        <v>-1</v>
      </c>
      <c r="G51" s="321">
        <v>-0.5</v>
      </c>
      <c r="H51" s="321">
        <v>0</v>
      </c>
      <c r="I51" s="308">
        <v>0</v>
      </c>
      <c r="J51" s="321">
        <v>0</v>
      </c>
      <c r="K51" s="316">
        <v>0</v>
      </c>
      <c r="O51" s="354" t="s">
        <v>45</v>
      </c>
      <c r="P51" s="355" t="s">
        <v>132</v>
      </c>
      <c r="Q51" s="356"/>
      <c r="R51" s="321">
        <v>-1</v>
      </c>
      <c r="S51" s="321">
        <v>-1</v>
      </c>
      <c r="T51" s="321">
        <v>-1</v>
      </c>
      <c r="U51" s="357">
        <v>-1.5</v>
      </c>
      <c r="V51" s="357">
        <v>-2</v>
      </c>
      <c r="W51" s="357">
        <v>-3</v>
      </c>
      <c r="X51" s="321" t="s">
        <v>13</v>
      </c>
      <c r="Y51" s="316"/>
      <c r="BD51" s="212"/>
    </row>
    <row r="52" spans="1:80">
      <c r="A52" s="272"/>
      <c r="B52" s="285" t="s">
        <v>133</v>
      </c>
      <c r="C52" s="286"/>
      <c r="D52" s="317">
        <v>-1</v>
      </c>
      <c r="E52" s="317">
        <v>-1</v>
      </c>
      <c r="F52" s="317">
        <v>-1</v>
      </c>
      <c r="G52" s="317">
        <v>-1</v>
      </c>
      <c r="H52" s="317">
        <v>-1</v>
      </c>
      <c r="I52" s="317">
        <v>-1</v>
      </c>
      <c r="J52" s="317">
        <v>0</v>
      </c>
      <c r="K52" s="318">
        <v>0</v>
      </c>
      <c r="O52" s="343"/>
      <c r="P52" s="358" t="s">
        <v>133</v>
      </c>
      <c r="Q52" s="359"/>
      <c r="R52" s="317">
        <v>-2.625</v>
      </c>
      <c r="S52" s="317">
        <v>-2.625</v>
      </c>
      <c r="T52" s="317">
        <v>-2.625</v>
      </c>
      <c r="U52" s="360">
        <v>-3.25</v>
      </c>
      <c r="V52" s="360">
        <v>-3.625</v>
      </c>
      <c r="W52" s="360">
        <v>-5</v>
      </c>
      <c r="X52" s="322" t="s">
        <v>13</v>
      </c>
      <c r="Y52" s="318"/>
      <c r="BD52" s="212"/>
    </row>
    <row r="53" spans="1:80">
      <c r="A53" s="287" t="s">
        <v>77</v>
      </c>
      <c r="B53" s="285" t="s">
        <v>79</v>
      </c>
      <c r="C53" s="235"/>
      <c r="D53" s="322">
        <v>0</v>
      </c>
      <c r="E53" s="322">
        <v>0</v>
      </c>
      <c r="F53" s="322">
        <v>0</v>
      </c>
      <c r="G53" s="322">
        <v>0</v>
      </c>
      <c r="H53" s="322">
        <v>0</v>
      </c>
      <c r="I53" s="323">
        <v>0</v>
      </c>
      <c r="J53" s="321" t="s">
        <v>13</v>
      </c>
      <c r="K53" s="324">
        <v>0</v>
      </c>
      <c r="O53" s="361" t="s">
        <v>77</v>
      </c>
      <c r="P53" s="358" t="s">
        <v>79</v>
      </c>
      <c r="Q53" s="362"/>
      <c r="R53" s="322">
        <v>-0.25</v>
      </c>
      <c r="S53" s="322">
        <v>-0.25</v>
      </c>
      <c r="T53" s="322">
        <v>-0.25</v>
      </c>
      <c r="U53" s="322">
        <v>-0.25</v>
      </c>
      <c r="V53" s="322">
        <v>-0.25</v>
      </c>
      <c r="W53" s="323">
        <v>-0.25</v>
      </c>
      <c r="X53" s="323" t="s">
        <v>13</v>
      </c>
      <c r="Y53" s="324"/>
      <c r="BD53" s="212"/>
    </row>
    <row r="54" spans="1:80">
      <c r="A54" s="288" t="s">
        <v>81</v>
      </c>
      <c r="B54" s="280" t="s">
        <v>82</v>
      </c>
      <c r="C54" s="289"/>
      <c r="D54" s="320">
        <v>0</v>
      </c>
      <c r="E54" s="320">
        <v>0</v>
      </c>
      <c r="F54" s="320">
        <v>0</v>
      </c>
      <c r="G54" s="320">
        <v>0</v>
      </c>
      <c r="H54" s="320">
        <v>0</v>
      </c>
      <c r="I54" s="320">
        <v>0</v>
      </c>
      <c r="J54" s="320">
        <v>0</v>
      </c>
      <c r="K54" s="325">
        <v>0</v>
      </c>
      <c r="O54" s="363" t="s">
        <v>81</v>
      </c>
      <c r="P54" s="351" t="s">
        <v>82</v>
      </c>
      <c r="Q54" s="364"/>
      <c r="R54" s="320">
        <v>0</v>
      </c>
      <c r="S54" s="320">
        <v>0</v>
      </c>
      <c r="T54" s="320">
        <v>0</v>
      </c>
      <c r="U54" s="320">
        <v>0</v>
      </c>
      <c r="V54" s="320">
        <v>0</v>
      </c>
      <c r="W54" s="320">
        <v>0</v>
      </c>
      <c r="X54" s="320">
        <v>0</v>
      </c>
      <c r="Y54" s="325"/>
      <c r="BD54" s="212"/>
    </row>
    <row r="55" spans="1:80">
      <c r="A55" s="287" t="s">
        <v>83</v>
      </c>
      <c r="B55" s="290" t="s">
        <v>84</v>
      </c>
      <c r="C55" s="291"/>
      <c r="D55" s="322">
        <v>0</v>
      </c>
      <c r="E55" s="322">
        <v>0</v>
      </c>
      <c r="F55" s="322">
        <v>0</v>
      </c>
      <c r="G55" s="322">
        <v>0</v>
      </c>
      <c r="H55" s="322">
        <v>0</v>
      </c>
      <c r="I55" s="322">
        <v>0</v>
      </c>
      <c r="J55" s="321" t="s">
        <v>13</v>
      </c>
      <c r="K55" s="325">
        <v>0</v>
      </c>
      <c r="O55" s="361" t="s">
        <v>83</v>
      </c>
      <c r="P55" s="358" t="s">
        <v>84</v>
      </c>
      <c r="Q55" s="362"/>
      <c r="R55" s="322">
        <v>-0.25</v>
      </c>
      <c r="S55" s="322">
        <v>-0.25</v>
      </c>
      <c r="T55" s="322">
        <v>-0.25</v>
      </c>
      <c r="U55" s="322">
        <v>-0.25</v>
      </c>
      <c r="V55" s="322">
        <v>-0.375</v>
      </c>
      <c r="W55" s="322">
        <v>-0.375</v>
      </c>
      <c r="X55" s="322" t="s">
        <v>13</v>
      </c>
      <c r="Y55" s="325"/>
      <c r="BD55" s="212"/>
    </row>
    <row r="56" spans="1:80">
      <c r="A56" s="288"/>
      <c r="B56" s="280" t="s">
        <v>142</v>
      </c>
      <c r="C56" s="289"/>
      <c r="D56" s="320">
        <v>0</v>
      </c>
      <c r="E56" s="320">
        <v>0</v>
      </c>
      <c r="F56" s="320">
        <v>0</v>
      </c>
      <c r="G56" s="320">
        <v>0</v>
      </c>
      <c r="H56" s="320">
        <v>0</v>
      </c>
      <c r="I56" s="320">
        <v>0</v>
      </c>
      <c r="J56" s="320">
        <v>0</v>
      </c>
      <c r="K56" s="326">
        <v>0</v>
      </c>
      <c r="O56" s="363"/>
      <c r="P56" s="351" t="s">
        <v>142</v>
      </c>
      <c r="Q56" s="364"/>
      <c r="R56" s="365">
        <v>-0.75</v>
      </c>
      <c r="S56" s="365">
        <v>-0.75</v>
      </c>
      <c r="T56" s="365">
        <v>-0.875</v>
      </c>
      <c r="U56" s="365">
        <v>-0.875</v>
      </c>
      <c r="V56" s="365">
        <v>-0.875</v>
      </c>
      <c r="W56" s="365">
        <v>-1.75</v>
      </c>
      <c r="X56" s="320">
        <v>-2</v>
      </c>
      <c r="Y56" s="326"/>
      <c r="BD56" s="212"/>
    </row>
    <row r="57" spans="1:80">
      <c r="A57" s="292"/>
      <c r="B57" s="283" t="s">
        <v>143</v>
      </c>
      <c r="C57" s="228"/>
      <c r="D57" s="321">
        <v>0</v>
      </c>
      <c r="E57" s="321">
        <v>0</v>
      </c>
      <c r="F57" s="321">
        <v>0</v>
      </c>
      <c r="G57" s="321">
        <v>0</v>
      </c>
      <c r="H57" s="321">
        <v>0</v>
      </c>
      <c r="I57" s="321">
        <v>0</v>
      </c>
      <c r="J57" s="321">
        <v>0</v>
      </c>
      <c r="K57" s="325">
        <v>0</v>
      </c>
      <c r="O57" s="366"/>
      <c r="P57" s="355" t="s">
        <v>143</v>
      </c>
      <c r="Q57" s="367"/>
      <c r="R57" s="332">
        <v>-0.25</v>
      </c>
      <c r="S57" s="332">
        <v>-0.25</v>
      </c>
      <c r="T57" s="332">
        <v>-0.25</v>
      </c>
      <c r="U57" s="332">
        <v>-0.25</v>
      </c>
      <c r="V57" s="332">
        <v>-0.25</v>
      </c>
      <c r="W57" s="332">
        <v>-0.25</v>
      </c>
      <c r="X57" s="332">
        <v>-0.5</v>
      </c>
      <c r="Y57" s="325"/>
      <c r="BD57" s="212"/>
    </row>
    <row r="58" spans="1:80">
      <c r="A58" s="293" t="s">
        <v>52</v>
      </c>
      <c r="B58" s="283" t="s">
        <v>269</v>
      </c>
      <c r="C58" s="231"/>
      <c r="D58" s="321">
        <v>0</v>
      </c>
      <c r="E58" s="321">
        <v>0</v>
      </c>
      <c r="F58" s="321">
        <v>0</v>
      </c>
      <c r="G58" s="321">
        <v>0</v>
      </c>
      <c r="H58" s="321">
        <v>0</v>
      </c>
      <c r="I58" s="321">
        <v>0</v>
      </c>
      <c r="J58" s="321">
        <v>0</v>
      </c>
      <c r="K58" s="325">
        <v>0</v>
      </c>
      <c r="O58" s="368" t="s">
        <v>52</v>
      </c>
      <c r="P58" s="355" t="s">
        <v>269</v>
      </c>
      <c r="Q58" s="367"/>
      <c r="R58" s="321">
        <v>0</v>
      </c>
      <c r="S58" s="321">
        <v>0</v>
      </c>
      <c r="T58" s="321">
        <v>0</v>
      </c>
      <c r="U58" s="321">
        <v>0</v>
      </c>
      <c r="V58" s="321">
        <v>0</v>
      </c>
      <c r="W58" s="321">
        <v>0</v>
      </c>
      <c r="X58" s="321">
        <v>0</v>
      </c>
      <c r="Y58" s="325"/>
      <c r="BD58" s="212"/>
    </row>
    <row r="59" spans="1:80">
      <c r="A59" s="294"/>
      <c r="B59" s="295" t="s">
        <v>270</v>
      </c>
      <c r="C59" s="228"/>
      <c r="D59" s="321">
        <v>0</v>
      </c>
      <c r="E59" s="321">
        <v>0</v>
      </c>
      <c r="F59" s="321">
        <v>0</v>
      </c>
      <c r="G59" s="321">
        <v>0</v>
      </c>
      <c r="H59" s="321">
        <v>0</v>
      </c>
      <c r="I59" s="321">
        <v>0</v>
      </c>
      <c r="J59" s="321">
        <v>0</v>
      </c>
      <c r="K59" s="325">
        <v>0</v>
      </c>
      <c r="O59" s="369"/>
      <c r="P59" s="355" t="s">
        <v>270</v>
      </c>
      <c r="Q59" s="367"/>
      <c r="R59" s="321">
        <v>0</v>
      </c>
      <c r="S59" s="321">
        <v>0</v>
      </c>
      <c r="T59" s="321">
        <v>0</v>
      </c>
      <c r="U59" s="321">
        <v>0</v>
      </c>
      <c r="V59" s="321">
        <v>0</v>
      </c>
      <c r="W59" s="321">
        <v>0</v>
      </c>
      <c r="X59" s="321">
        <v>0</v>
      </c>
      <c r="Y59" s="325"/>
      <c r="BD59" s="212"/>
    </row>
    <row r="60" spans="1:80">
      <c r="A60" s="292"/>
      <c r="B60" s="283" t="s">
        <v>55</v>
      </c>
      <c r="C60" s="231"/>
      <c r="D60" s="321">
        <v>0</v>
      </c>
      <c r="E60" s="321">
        <v>0</v>
      </c>
      <c r="F60" s="321">
        <v>0</v>
      </c>
      <c r="G60" s="321">
        <v>0</v>
      </c>
      <c r="H60" s="321">
        <v>0</v>
      </c>
      <c r="I60" s="321">
        <v>0</v>
      </c>
      <c r="J60" s="321">
        <v>0</v>
      </c>
      <c r="K60" s="325">
        <v>0</v>
      </c>
      <c r="O60" s="366"/>
      <c r="P60" s="355" t="s">
        <v>55</v>
      </c>
      <c r="Q60" s="367"/>
      <c r="R60" s="321">
        <v>0</v>
      </c>
      <c r="S60" s="321">
        <v>0</v>
      </c>
      <c r="T60" s="321">
        <v>0</v>
      </c>
      <c r="U60" s="321">
        <v>0</v>
      </c>
      <c r="V60" s="321">
        <v>0</v>
      </c>
      <c r="W60" s="321">
        <v>0</v>
      </c>
      <c r="X60" s="321">
        <v>-0.5</v>
      </c>
      <c r="Y60" s="325"/>
      <c r="BD60" s="212"/>
    </row>
    <row r="61" spans="1:80">
      <c r="A61" s="292"/>
      <c r="B61" s="295" t="s">
        <v>56</v>
      </c>
      <c r="C61" s="228"/>
      <c r="D61" s="321">
        <v>0</v>
      </c>
      <c r="E61" s="321">
        <v>0</v>
      </c>
      <c r="F61" s="321">
        <v>0</v>
      </c>
      <c r="G61" s="321">
        <v>0</v>
      </c>
      <c r="H61" s="321">
        <v>0</v>
      </c>
      <c r="I61" s="321">
        <v>0</v>
      </c>
      <c r="J61" s="321" t="s">
        <v>13</v>
      </c>
      <c r="K61" s="325">
        <v>0</v>
      </c>
      <c r="O61" s="366"/>
      <c r="P61" s="355" t="s">
        <v>56</v>
      </c>
      <c r="Q61" s="367"/>
      <c r="R61" s="321">
        <v>0</v>
      </c>
      <c r="S61" s="321">
        <v>0</v>
      </c>
      <c r="T61" s="321">
        <v>-0.125</v>
      </c>
      <c r="U61" s="321">
        <v>-0.125</v>
      </c>
      <c r="V61" s="321">
        <v>-0.25</v>
      </c>
      <c r="W61" s="321">
        <v>-0.5</v>
      </c>
      <c r="X61" s="321">
        <v>-1.75</v>
      </c>
      <c r="Y61" s="325"/>
      <c r="BD61" s="212"/>
    </row>
    <row r="62" spans="1:80">
      <c r="A62" s="292"/>
      <c r="B62" s="283" t="s">
        <v>57</v>
      </c>
      <c r="C62" s="231"/>
      <c r="D62" s="321">
        <v>0</v>
      </c>
      <c r="E62" s="321">
        <v>0</v>
      </c>
      <c r="F62" s="321">
        <v>0</v>
      </c>
      <c r="G62" s="321">
        <v>0</v>
      </c>
      <c r="H62" s="321">
        <v>0</v>
      </c>
      <c r="I62" s="321" t="s">
        <v>13</v>
      </c>
      <c r="J62" s="321" t="s">
        <v>13</v>
      </c>
      <c r="K62" s="325">
        <v>0</v>
      </c>
      <c r="O62" s="366"/>
      <c r="P62" s="355" t="s">
        <v>57</v>
      </c>
      <c r="Q62" s="367"/>
      <c r="R62" s="321">
        <v>-0.375</v>
      </c>
      <c r="S62" s="321">
        <v>-0.375</v>
      </c>
      <c r="T62" s="321">
        <v>-0.5</v>
      </c>
      <c r="U62" s="321">
        <v>-0.75</v>
      </c>
      <c r="V62" s="321">
        <v>-1</v>
      </c>
      <c r="W62" s="1044">
        <v>-1</v>
      </c>
      <c r="X62" s="1044">
        <v>-3.5</v>
      </c>
      <c r="Y62" s="325"/>
      <c r="BD62" s="212"/>
    </row>
    <row r="63" spans="1:80">
      <c r="A63" s="292"/>
      <c r="B63" s="283" t="s">
        <v>58</v>
      </c>
      <c r="C63" s="231"/>
      <c r="D63" s="321">
        <v>0</v>
      </c>
      <c r="E63" s="321">
        <v>0</v>
      </c>
      <c r="F63" s="321">
        <v>0</v>
      </c>
      <c r="G63" s="321">
        <v>0</v>
      </c>
      <c r="H63" s="321">
        <v>0</v>
      </c>
      <c r="I63" s="321" t="s">
        <v>13</v>
      </c>
      <c r="J63" s="321" t="s">
        <v>13</v>
      </c>
      <c r="K63" s="325">
        <v>0</v>
      </c>
      <c r="O63" s="366"/>
      <c r="P63" s="355" t="s">
        <v>58</v>
      </c>
      <c r="Q63" s="367"/>
      <c r="R63" s="321">
        <v>-0.75</v>
      </c>
      <c r="S63" s="321">
        <v>-0.75</v>
      </c>
      <c r="T63" s="321">
        <v>-0.75</v>
      </c>
      <c r="U63" s="321">
        <v>-1.125</v>
      </c>
      <c r="V63" s="321">
        <v>-1.25</v>
      </c>
      <c r="W63" s="1044">
        <v>-1.75</v>
      </c>
      <c r="X63" s="1044" t="s">
        <v>13</v>
      </c>
      <c r="Y63" s="325"/>
      <c r="BD63" s="212"/>
    </row>
    <row r="64" spans="1:80">
      <c r="A64" s="292"/>
      <c r="B64" s="285" t="s">
        <v>59</v>
      </c>
      <c r="C64" s="235"/>
      <c r="D64" s="322">
        <v>0</v>
      </c>
      <c r="E64" s="322">
        <v>0</v>
      </c>
      <c r="F64" s="322">
        <v>0</v>
      </c>
      <c r="G64" s="322">
        <v>0</v>
      </c>
      <c r="H64" s="322">
        <v>0</v>
      </c>
      <c r="I64" s="321" t="s">
        <v>13</v>
      </c>
      <c r="J64" s="321" t="s">
        <v>13</v>
      </c>
      <c r="K64" s="324">
        <v>0</v>
      </c>
      <c r="O64" s="366"/>
      <c r="P64" s="358" t="s">
        <v>59</v>
      </c>
      <c r="Q64" s="362"/>
      <c r="R64" s="322">
        <v>-1.5</v>
      </c>
      <c r="S64" s="322">
        <v>-1.5</v>
      </c>
      <c r="T64" s="322">
        <v>-1.5</v>
      </c>
      <c r="U64" s="322">
        <v>-1.5</v>
      </c>
      <c r="V64" s="322">
        <v>-2</v>
      </c>
      <c r="W64" s="1044">
        <v>-2.5</v>
      </c>
      <c r="X64" s="1044" t="s">
        <v>13</v>
      </c>
      <c r="Y64" s="324"/>
      <c r="BD64" s="212"/>
    </row>
    <row r="65" spans="1:56">
      <c r="A65" s="296" t="s">
        <v>61</v>
      </c>
      <c r="B65" s="280" t="s">
        <v>271</v>
      </c>
      <c r="C65" s="289"/>
      <c r="D65" s="320">
        <v>0</v>
      </c>
      <c r="E65" s="320">
        <v>0</v>
      </c>
      <c r="F65" s="320">
        <v>0</v>
      </c>
      <c r="G65" s="320">
        <v>0</v>
      </c>
      <c r="H65" s="320">
        <v>0</v>
      </c>
      <c r="I65" s="320">
        <v>0</v>
      </c>
      <c r="J65" s="321" t="s">
        <v>13</v>
      </c>
      <c r="K65" s="325">
        <v>0</v>
      </c>
      <c r="O65" s="370" t="s">
        <v>61</v>
      </c>
      <c r="P65" s="351" t="s">
        <v>540</v>
      </c>
      <c r="Q65" s="364"/>
      <c r="R65" s="320">
        <v>-0.375</v>
      </c>
      <c r="S65" s="320">
        <v>-0.375</v>
      </c>
      <c r="T65" s="320">
        <v>-0.375</v>
      </c>
      <c r="U65" s="320">
        <v>-0.5</v>
      </c>
      <c r="V65" s="365">
        <v>-0.75</v>
      </c>
      <c r="W65" s="365">
        <v>-1.25</v>
      </c>
      <c r="X65" s="320">
        <v>-2.5</v>
      </c>
      <c r="Y65" s="325"/>
      <c r="BD65" s="212"/>
    </row>
    <row r="66" spans="1:56">
      <c r="A66" s="297"/>
      <c r="B66" s="285" t="s">
        <v>272</v>
      </c>
      <c r="C66" s="235"/>
      <c r="D66" s="322">
        <v>0</v>
      </c>
      <c r="E66" s="322">
        <v>0</v>
      </c>
      <c r="F66" s="322">
        <v>0</v>
      </c>
      <c r="G66" s="322">
        <v>0</v>
      </c>
      <c r="H66" s="322">
        <v>0</v>
      </c>
      <c r="I66" s="322">
        <v>0</v>
      </c>
      <c r="J66" s="321" t="s">
        <v>13</v>
      </c>
      <c r="K66" s="324">
        <v>0</v>
      </c>
      <c r="O66" s="371"/>
      <c r="P66" s="358" t="s">
        <v>541</v>
      </c>
      <c r="Q66" s="362"/>
      <c r="R66" s="322">
        <v>-0.75</v>
      </c>
      <c r="S66" s="322">
        <v>-0.75</v>
      </c>
      <c r="T66" s="322">
        <v>-0.75</v>
      </c>
      <c r="U66" s="322">
        <v>-0.875</v>
      </c>
      <c r="V66" s="372">
        <v>-1.25</v>
      </c>
      <c r="W66" s="372">
        <v>-1.75</v>
      </c>
      <c r="X66" s="322" t="s">
        <v>13</v>
      </c>
      <c r="Y66" s="324"/>
    </row>
    <row r="67" spans="1:56">
      <c r="A67" s="268" t="s">
        <v>67</v>
      </c>
      <c r="B67" s="280" t="s">
        <v>68</v>
      </c>
      <c r="C67" s="289"/>
      <c r="D67" s="321">
        <v>0</v>
      </c>
      <c r="E67" s="320">
        <v>0</v>
      </c>
      <c r="F67" s="320">
        <v>0</v>
      </c>
      <c r="G67" s="320">
        <v>0</v>
      </c>
      <c r="H67" s="320">
        <v>0</v>
      </c>
      <c r="I67" s="320">
        <v>0</v>
      </c>
      <c r="J67" s="321">
        <v>0</v>
      </c>
      <c r="K67" s="325">
        <v>0</v>
      </c>
      <c r="O67" s="338" t="s">
        <v>67</v>
      </c>
      <c r="P67" s="351" t="s">
        <v>68</v>
      </c>
      <c r="Q67" s="364"/>
      <c r="R67" s="321">
        <v>-0.125</v>
      </c>
      <c r="S67" s="320">
        <v>-0.125</v>
      </c>
      <c r="T67" s="320">
        <v>-0.125</v>
      </c>
      <c r="U67" s="320">
        <v>-0.25</v>
      </c>
      <c r="V67" s="365">
        <v>-0.5</v>
      </c>
      <c r="W67" s="365">
        <v>-0.75</v>
      </c>
      <c r="X67" s="320">
        <v>-1.25</v>
      </c>
      <c r="Y67" s="325"/>
    </row>
    <row r="68" spans="1:56">
      <c r="A68" s="268"/>
      <c r="B68" s="283" t="s">
        <v>210</v>
      </c>
      <c r="C68" s="231"/>
      <c r="D68" s="321">
        <v>0</v>
      </c>
      <c r="E68" s="321">
        <v>0</v>
      </c>
      <c r="F68" s="321">
        <v>0</v>
      </c>
      <c r="G68" s="321">
        <v>0</v>
      </c>
      <c r="H68" s="321">
        <v>0</v>
      </c>
      <c r="I68" s="321">
        <v>0</v>
      </c>
      <c r="J68" s="321" t="s">
        <v>13</v>
      </c>
      <c r="K68" s="325">
        <v>0</v>
      </c>
      <c r="O68" s="338"/>
      <c r="P68" s="355" t="s">
        <v>210</v>
      </c>
      <c r="Q68" s="367"/>
      <c r="R68" s="321">
        <v>-1.375</v>
      </c>
      <c r="S68" s="321">
        <v>-1.375</v>
      </c>
      <c r="T68" s="321">
        <v>-1.375</v>
      </c>
      <c r="U68" s="321">
        <v>-1.375</v>
      </c>
      <c r="V68" s="321">
        <v>-1.375</v>
      </c>
      <c r="W68" s="321">
        <v>-1.375</v>
      </c>
      <c r="X68" s="321">
        <v>-3</v>
      </c>
      <c r="Y68" s="325"/>
    </row>
    <row r="69" spans="1:56">
      <c r="A69" s="297"/>
      <c r="B69" s="285" t="s">
        <v>69</v>
      </c>
      <c r="C69" s="235"/>
      <c r="D69" s="322">
        <v>0</v>
      </c>
      <c r="E69" s="322">
        <v>0</v>
      </c>
      <c r="F69" s="322">
        <v>0</v>
      </c>
      <c r="G69" s="322">
        <v>0</v>
      </c>
      <c r="H69" s="322">
        <v>0</v>
      </c>
      <c r="I69" s="322">
        <v>0</v>
      </c>
      <c r="J69" s="322">
        <v>0</v>
      </c>
      <c r="K69" s="324">
        <v>0</v>
      </c>
      <c r="O69" s="371"/>
      <c r="P69" s="358" t="s">
        <v>69</v>
      </c>
      <c r="Q69" s="362"/>
      <c r="R69" s="322">
        <v>-0.5</v>
      </c>
      <c r="S69" s="322">
        <v>-0.5</v>
      </c>
      <c r="T69" s="322">
        <v>-0.5</v>
      </c>
      <c r="U69" s="322">
        <v>-0.5</v>
      </c>
      <c r="V69" s="322">
        <v>-0.625</v>
      </c>
      <c r="W69" s="322">
        <v>-0.75</v>
      </c>
      <c r="X69" s="322">
        <v>-1.25</v>
      </c>
      <c r="Y69" s="324"/>
    </row>
    <row r="70" spans="1:56">
      <c r="A70" s="298" t="s">
        <v>153</v>
      </c>
      <c r="B70" s="280" t="s">
        <v>154</v>
      </c>
      <c r="C70" s="299"/>
      <c r="D70" s="321">
        <v>0</v>
      </c>
      <c r="E70" s="320">
        <v>0</v>
      </c>
      <c r="F70" s="320">
        <v>0</v>
      </c>
      <c r="G70" s="320">
        <v>0</v>
      </c>
      <c r="H70" s="320">
        <v>0</v>
      </c>
      <c r="I70" s="320">
        <v>0</v>
      </c>
      <c r="J70" s="327">
        <v>0</v>
      </c>
      <c r="K70" s="324">
        <v>0</v>
      </c>
      <c r="O70" s="373" t="s">
        <v>153</v>
      </c>
      <c r="P70" s="351" t="s">
        <v>154</v>
      </c>
      <c r="Q70" s="374"/>
      <c r="R70" s="321">
        <v>0</v>
      </c>
      <c r="S70" s="320">
        <v>0</v>
      </c>
      <c r="T70" s="320">
        <v>0</v>
      </c>
      <c r="U70" s="320">
        <v>0</v>
      </c>
      <c r="V70" s="320">
        <v>0</v>
      </c>
      <c r="W70" s="320">
        <v>-0.25</v>
      </c>
      <c r="X70" s="327">
        <v>-0.5</v>
      </c>
      <c r="Y70" s="324"/>
    </row>
    <row r="71" spans="1:56">
      <c r="A71" s="300" t="s">
        <v>70</v>
      </c>
      <c r="B71" s="301" t="s">
        <v>273</v>
      </c>
      <c r="C71" s="302"/>
      <c r="D71" s="314">
        <v>0</v>
      </c>
      <c r="E71" s="314">
        <v>0</v>
      </c>
      <c r="F71" s="314">
        <v>0</v>
      </c>
      <c r="G71" s="314">
        <v>0</v>
      </c>
      <c r="H71" s="314">
        <v>0</v>
      </c>
      <c r="I71" s="314">
        <v>0</v>
      </c>
      <c r="J71" s="314">
        <v>0</v>
      </c>
      <c r="K71" s="328">
        <v>0</v>
      </c>
      <c r="O71" s="375" t="s">
        <v>70</v>
      </c>
      <c r="P71" s="376" t="s">
        <v>273</v>
      </c>
      <c r="Q71" s="377"/>
      <c r="R71" s="314">
        <v>-0.25</v>
      </c>
      <c r="S71" s="314">
        <v>-0.25</v>
      </c>
      <c r="T71" s="314">
        <v>-0.25</v>
      </c>
      <c r="U71" s="314">
        <v>-0.25</v>
      </c>
      <c r="V71" s="314">
        <v>-0.25</v>
      </c>
      <c r="W71" s="314">
        <v>-0.375</v>
      </c>
      <c r="X71" s="314">
        <v>-0.5</v>
      </c>
      <c r="Y71" s="328"/>
    </row>
    <row r="72" spans="1:56">
      <c r="A72" s="303"/>
      <c r="B72" s="285" t="s">
        <v>156</v>
      </c>
      <c r="C72" s="286"/>
      <c r="D72" s="322">
        <v>0</v>
      </c>
      <c r="E72" s="322">
        <v>0</v>
      </c>
      <c r="F72" s="322">
        <v>0</v>
      </c>
      <c r="G72" s="322">
        <v>0</v>
      </c>
      <c r="H72" s="322">
        <v>0</v>
      </c>
      <c r="I72" s="322">
        <v>0</v>
      </c>
      <c r="J72" s="322">
        <v>0.5</v>
      </c>
      <c r="K72" s="329">
        <v>0</v>
      </c>
      <c r="O72" s="378"/>
      <c r="P72" s="358" t="s">
        <v>156</v>
      </c>
      <c r="Q72" s="359"/>
      <c r="R72" s="372">
        <v>-0.5</v>
      </c>
      <c r="S72" s="372">
        <v>-0.5</v>
      </c>
      <c r="T72" s="372">
        <v>-0.5</v>
      </c>
      <c r="U72" s="372">
        <v>-0.5</v>
      </c>
      <c r="V72" s="372">
        <v>-0.625</v>
      </c>
      <c r="W72" s="372">
        <v>-0.75</v>
      </c>
      <c r="X72" s="372">
        <v>-1.25</v>
      </c>
      <c r="Y72" s="329"/>
    </row>
    <row r="73" spans="1:56">
      <c r="A73" s="268"/>
      <c r="B73" s="283" t="s">
        <v>112</v>
      </c>
      <c r="C73" s="284"/>
      <c r="D73" s="321">
        <v>0</v>
      </c>
      <c r="E73" s="321">
        <v>0</v>
      </c>
      <c r="F73" s="321">
        <v>0</v>
      </c>
      <c r="G73" s="321">
        <v>0</v>
      </c>
      <c r="H73" s="321">
        <v>0</v>
      </c>
      <c r="I73" s="321">
        <v>0</v>
      </c>
      <c r="J73" s="321">
        <v>0</v>
      </c>
      <c r="K73" s="325">
        <v>0</v>
      </c>
      <c r="O73" s="338"/>
      <c r="P73" s="355" t="s">
        <v>112</v>
      </c>
      <c r="Q73" s="356"/>
      <c r="R73" s="321">
        <v>1</v>
      </c>
      <c r="S73" s="321">
        <v>1</v>
      </c>
      <c r="T73" s="321">
        <v>1</v>
      </c>
      <c r="U73" s="321">
        <v>1</v>
      </c>
      <c r="V73" s="321">
        <v>1.125</v>
      </c>
      <c r="W73" s="321">
        <v>1.125</v>
      </c>
      <c r="X73" s="321">
        <v>1.125</v>
      </c>
      <c r="Y73" s="321"/>
    </row>
    <row r="74" spans="1:56">
      <c r="A74" s="304" t="s">
        <v>157</v>
      </c>
      <c r="B74" s="283" t="s">
        <v>113</v>
      </c>
      <c r="C74" s="284"/>
      <c r="D74" s="321">
        <v>0</v>
      </c>
      <c r="E74" s="321">
        <v>0</v>
      </c>
      <c r="F74" s="321">
        <v>0</v>
      </c>
      <c r="G74" s="321">
        <v>0</v>
      </c>
      <c r="H74" s="321">
        <v>0</v>
      </c>
      <c r="I74" s="321">
        <v>0</v>
      </c>
      <c r="J74" s="321">
        <v>0</v>
      </c>
      <c r="K74" s="325">
        <v>0</v>
      </c>
      <c r="O74" s="379" t="s">
        <v>157</v>
      </c>
      <c r="P74" s="355" t="s">
        <v>113</v>
      </c>
      <c r="Q74" s="356"/>
      <c r="R74" s="321">
        <v>0.75</v>
      </c>
      <c r="S74" s="321">
        <v>0.75</v>
      </c>
      <c r="T74" s="321">
        <v>0.75</v>
      </c>
      <c r="U74" s="321">
        <v>0.75</v>
      </c>
      <c r="V74" s="321">
        <v>0.875</v>
      </c>
      <c r="W74" s="321">
        <v>0.875</v>
      </c>
      <c r="X74" s="321">
        <v>0.875</v>
      </c>
      <c r="Y74" s="321"/>
    </row>
    <row r="75" spans="1:56">
      <c r="A75" s="268" t="s">
        <v>158</v>
      </c>
      <c r="B75" s="283" t="s">
        <v>6</v>
      </c>
      <c r="C75" s="284"/>
      <c r="D75" s="321">
        <v>0.25</v>
      </c>
      <c r="E75" s="321">
        <v>0.25</v>
      </c>
      <c r="F75" s="321">
        <v>0.25</v>
      </c>
      <c r="G75" s="321">
        <v>0.25</v>
      </c>
      <c r="H75" s="321">
        <v>0.375</v>
      </c>
      <c r="I75" s="321">
        <v>0.375</v>
      </c>
      <c r="J75" s="321">
        <v>0.375</v>
      </c>
      <c r="K75" s="325">
        <v>0</v>
      </c>
      <c r="O75" s="338" t="s">
        <v>158</v>
      </c>
      <c r="P75" s="355" t="s">
        <v>6</v>
      </c>
      <c r="Q75" s="356"/>
      <c r="R75" s="332">
        <v>0.25</v>
      </c>
      <c r="S75" s="332">
        <v>0.25</v>
      </c>
      <c r="T75" s="332">
        <v>0.25</v>
      </c>
      <c r="U75" s="332">
        <v>0.25</v>
      </c>
      <c r="V75" s="332">
        <v>0.25</v>
      </c>
      <c r="W75" s="332">
        <v>0.25</v>
      </c>
      <c r="X75" s="332">
        <v>0.25</v>
      </c>
      <c r="Y75" s="332"/>
    </row>
    <row r="76" spans="1:56" ht="16.5">
      <c r="A76" s="268" t="s">
        <v>274</v>
      </c>
      <c r="B76" s="283" t="s">
        <v>8</v>
      </c>
      <c r="C76" s="284"/>
      <c r="D76" s="321">
        <v>0.375</v>
      </c>
      <c r="E76" s="321">
        <v>0.375</v>
      </c>
      <c r="F76" s="321">
        <v>0.375</v>
      </c>
      <c r="G76" s="321">
        <v>0.375</v>
      </c>
      <c r="H76" s="321">
        <v>0.625</v>
      </c>
      <c r="I76" s="321">
        <v>0.625</v>
      </c>
      <c r="J76" s="321">
        <v>0.625</v>
      </c>
      <c r="K76" s="325">
        <v>0</v>
      </c>
      <c r="O76" s="338" t="s">
        <v>274</v>
      </c>
      <c r="P76" s="355" t="s">
        <v>8</v>
      </c>
      <c r="Q76" s="356"/>
      <c r="R76" s="321">
        <v>-0.375</v>
      </c>
      <c r="S76" s="321">
        <v>-0.375</v>
      </c>
      <c r="T76" s="321">
        <v>-0.375</v>
      </c>
      <c r="U76" s="321">
        <v>-0.375</v>
      </c>
      <c r="V76" s="321">
        <v>-0.5</v>
      </c>
      <c r="W76" s="321">
        <v>-0.5</v>
      </c>
      <c r="X76" s="321">
        <v>-0.5</v>
      </c>
      <c r="Y76" s="321"/>
    </row>
    <row r="77" spans="1:56">
      <c r="A77" s="268"/>
      <c r="B77" s="283" t="s">
        <v>10</v>
      </c>
      <c r="C77" s="284"/>
      <c r="D77" s="321">
        <v>0.625</v>
      </c>
      <c r="E77" s="321">
        <v>0.625</v>
      </c>
      <c r="F77" s="321">
        <v>0.875</v>
      </c>
      <c r="G77" s="321">
        <v>0.875</v>
      </c>
      <c r="H77" s="321">
        <v>1.125</v>
      </c>
      <c r="I77" s="321">
        <v>1.125</v>
      </c>
      <c r="J77" s="321">
        <v>1.125</v>
      </c>
      <c r="K77" s="325">
        <v>0</v>
      </c>
      <c r="O77" s="338"/>
      <c r="P77" s="355" t="s">
        <v>10</v>
      </c>
      <c r="Q77" s="356"/>
      <c r="R77" s="321">
        <v>-1.125</v>
      </c>
      <c r="S77" s="321">
        <v>-1.125</v>
      </c>
      <c r="T77" s="321">
        <v>-1.375</v>
      </c>
      <c r="U77" s="321">
        <v>-1.375</v>
      </c>
      <c r="V77" s="321">
        <v>-1.6250000000000002</v>
      </c>
      <c r="W77" s="321">
        <v>-1.6250000000000002</v>
      </c>
      <c r="X77" s="321">
        <v>-1.6250000000000002</v>
      </c>
      <c r="Y77" s="321"/>
    </row>
    <row r="78" spans="1:56">
      <c r="A78" s="268"/>
      <c r="B78" s="283" t="s">
        <v>114</v>
      </c>
      <c r="C78" s="284"/>
      <c r="D78" s="333">
        <v>0.75</v>
      </c>
      <c r="E78" s="333">
        <v>0.75</v>
      </c>
      <c r="F78" s="333">
        <v>1</v>
      </c>
      <c r="G78" s="333">
        <v>1</v>
      </c>
      <c r="H78" s="333">
        <v>1.25</v>
      </c>
      <c r="I78" s="333">
        <v>1.25</v>
      </c>
      <c r="J78" s="333">
        <v>1.25</v>
      </c>
      <c r="K78" s="334">
        <v>0</v>
      </c>
      <c r="O78" s="338"/>
      <c r="P78" s="355" t="s">
        <v>114</v>
      </c>
      <c r="Q78" s="356"/>
      <c r="R78" s="321">
        <v>-1.7500000000000002</v>
      </c>
      <c r="S78" s="321">
        <v>-1.7500000000000002</v>
      </c>
      <c r="T78" s="321">
        <v>-2</v>
      </c>
      <c r="U78" s="321">
        <v>-2</v>
      </c>
      <c r="V78" s="321">
        <v>-2.25</v>
      </c>
      <c r="W78" s="321">
        <v>-2.25</v>
      </c>
      <c r="X78" s="321">
        <v>-2.25</v>
      </c>
      <c r="Y78" s="321"/>
    </row>
    <row r="79" spans="1:56">
      <c r="A79" s="296"/>
      <c r="B79" s="280" t="s">
        <v>112</v>
      </c>
      <c r="C79" s="281"/>
      <c r="D79" s="320">
        <v>0</v>
      </c>
      <c r="E79" s="320">
        <v>0</v>
      </c>
      <c r="F79" s="320">
        <v>0</v>
      </c>
      <c r="G79" s="320">
        <v>0</v>
      </c>
      <c r="H79" s="320">
        <v>0</v>
      </c>
      <c r="I79" s="320">
        <v>-0.125</v>
      </c>
      <c r="J79" s="320">
        <v>-0.25</v>
      </c>
      <c r="K79" s="326">
        <v>0</v>
      </c>
      <c r="O79" s="370"/>
      <c r="P79" s="351" t="s">
        <v>112</v>
      </c>
      <c r="Q79" s="352"/>
      <c r="R79" s="365">
        <v>0.75</v>
      </c>
      <c r="S79" s="365">
        <v>0.75</v>
      </c>
      <c r="T79" s="365">
        <v>0.75</v>
      </c>
      <c r="U79" s="365">
        <v>0.75</v>
      </c>
      <c r="V79" s="365">
        <v>0.875</v>
      </c>
      <c r="W79" s="365">
        <v>1</v>
      </c>
      <c r="X79" s="365">
        <v>1.125</v>
      </c>
      <c r="Y79" s="365"/>
    </row>
    <row r="80" spans="1:56">
      <c r="A80" s="271"/>
      <c r="B80" s="283" t="s">
        <v>113</v>
      </c>
      <c r="C80" s="284"/>
      <c r="D80" s="321">
        <v>0</v>
      </c>
      <c r="E80" s="321">
        <v>0</v>
      </c>
      <c r="F80" s="321">
        <v>0</v>
      </c>
      <c r="G80" s="321">
        <v>0</v>
      </c>
      <c r="H80" s="321">
        <v>0</v>
      </c>
      <c r="I80" s="321">
        <v>0</v>
      </c>
      <c r="J80" s="321">
        <v>-0.125</v>
      </c>
      <c r="K80" s="325">
        <v>0</v>
      </c>
      <c r="O80" s="342"/>
      <c r="P80" s="355" t="s">
        <v>113</v>
      </c>
      <c r="Q80" s="356"/>
      <c r="R80" s="332">
        <v>0.5</v>
      </c>
      <c r="S80" s="332">
        <v>0.5</v>
      </c>
      <c r="T80" s="332">
        <v>0.5</v>
      </c>
      <c r="U80" s="332">
        <v>0.5</v>
      </c>
      <c r="V80" s="332">
        <v>0.625</v>
      </c>
      <c r="W80" s="332">
        <v>0.625</v>
      </c>
      <c r="X80" s="332">
        <v>0.75</v>
      </c>
      <c r="Y80" s="332"/>
    </row>
    <row r="81" spans="1:25">
      <c r="A81" s="268" t="s">
        <v>158</v>
      </c>
      <c r="B81" s="283" t="s">
        <v>6</v>
      </c>
      <c r="C81" s="284"/>
      <c r="D81" s="321">
        <v>0.25</v>
      </c>
      <c r="E81" s="321">
        <v>0.25</v>
      </c>
      <c r="F81" s="321">
        <v>0.25</v>
      </c>
      <c r="G81" s="321">
        <v>0.25</v>
      </c>
      <c r="H81" s="321">
        <v>0.375</v>
      </c>
      <c r="I81" s="321">
        <v>0.375</v>
      </c>
      <c r="J81" s="321">
        <v>0.375</v>
      </c>
      <c r="K81" s="325">
        <v>0</v>
      </c>
      <c r="O81" s="338" t="s">
        <v>158</v>
      </c>
      <c r="P81" s="355" t="s">
        <v>6</v>
      </c>
      <c r="Q81" s="356"/>
      <c r="R81" s="321">
        <v>0</v>
      </c>
      <c r="S81" s="321">
        <v>0</v>
      </c>
      <c r="T81" s="321">
        <v>0</v>
      </c>
      <c r="U81" s="321">
        <v>0</v>
      </c>
      <c r="V81" s="321">
        <v>0</v>
      </c>
      <c r="W81" s="321">
        <v>0</v>
      </c>
      <c r="X81" s="321">
        <v>0</v>
      </c>
      <c r="Y81" s="321"/>
    </row>
    <row r="82" spans="1:25" ht="16.5">
      <c r="A82" s="268" t="s">
        <v>274</v>
      </c>
      <c r="B82" s="283" t="s">
        <v>8</v>
      </c>
      <c r="C82" s="284"/>
      <c r="D82" s="321">
        <v>0.25</v>
      </c>
      <c r="E82" s="321">
        <v>0.25</v>
      </c>
      <c r="F82" s="321">
        <v>0.25</v>
      </c>
      <c r="G82" s="321">
        <v>0.25</v>
      </c>
      <c r="H82" s="321">
        <v>0.5</v>
      </c>
      <c r="I82" s="321">
        <v>0.5</v>
      </c>
      <c r="J82" s="321">
        <v>0.5</v>
      </c>
      <c r="K82" s="325">
        <v>0</v>
      </c>
      <c r="O82" s="338" t="s">
        <v>274</v>
      </c>
      <c r="P82" s="355" t="s">
        <v>8</v>
      </c>
      <c r="Q82" s="356"/>
      <c r="R82" s="321">
        <v>-0.5</v>
      </c>
      <c r="S82" s="321">
        <v>-0.5</v>
      </c>
      <c r="T82" s="321">
        <v>-0.5</v>
      </c>
      <c r="U82" s="321">
        <v>-0.5</v>
      </c>
      <c r="V82" s="321">
        <v>-0.625</v>
      </c>
      <c r="W82" s="321">
        <v>-0.625</v>
      </c>
      <c r="X82" s="321">
        <v>-0.625</v>
      </c>
      <c r="Y82" s="321"/>
    </row>
    <row r="83" spans="1:25">
      <c r="A83" s="268" t="s">
        <v>275</v>
      </c>
      <c r="B83" s="283" t="s">
        <v>10</v>
      </c>
      <c r="C83" s="284"/>
      <c r="D83" s="321">
        <v>0.625</v>
      </c>
      <c r="E83" s="321">
        <v>0.625</v>
      </c>
      <c r="F83" s="321">
        <v>0.875</v>
      </c>
      <c r="G83" s="321">
        <v>0.875</v>
      </c>
      <c r="H83" s="321">
        <v>1.125</v>
      </c>
      <c r="I83" s="321">
        <v>1.125</v>
      </c>
      <c r="J83" s="321">
        <v>1.125</v>
      </c>
      <c r="K83" s="325">
        <v>0</v>
      </c>
      <c r="O83" s="338" t="s">
        <v>275</v>
      </c>
      <c r="P83" s="355" t="s">
        <v>10</v>
      </c>
      <c r="Q83" s="356"/>
      <c r="R83" s="321">
        <v>-1.25</v>
      </c>
      <c r="S83" s="321">
        <v>-1.25</v>
      </c>
      <c r="T83" s="321">
        <v>-1.5</v>
      </c>
      <c r="U83" s="321">
        <v>-1.5</v>
      </c>
      <c r="V83" s="321">
        <v>-1.7500000000000002</v>
      </c>
      <c r="W83" s="321">
        <v>-1.7500000000000002</v>
      </c>
      <c r="X83" s="321">
        <v>-1.7500000000000002</v>
      </c>
      <c r="Y83" s="321"/>
    </row>
    <row r="84" spans="1:25">
      <c r="A84" s="297"/>
      <c r="B84" s="285" t="s">
        <v>114</v>
      </c>
      <c r="C84" s="286"/>
      <c r="D84" s="333">
        <v>0.75</v>
      </c>
      <c r="E84" s="333">
        <v>0.75</v>
      </c>
      <c r="F84" s="333">
        <v>1</v>
      </c>
      <c r="G84" s="333">
        <v>1</v>
      </c>
      <c r="H84" s="333">
        <v>1.25</v>
      </c>
      <c r="I84" s="333">
        <v>1.25</v>
      </c>
      <c r="J84" s="333">
        <v>1.25</v>
      </c>
      <c r="K84" s="324">
        <v>0</v>
      </c>
      <c r="O84" s="371"/>
      <c r="P84" s="358" t="s">
        <v>114</v>
      </c>
      <c r="Q84" s="359"/>
      <c r="R84" s="322">
        <v>-1.7500000000000002</v>
      </c>
      <c r="S84" s="322">
        <v>-1.7500000000000002</v>
      </c>
      <c r="T84" s="322">
        <v>-2</v>
      </c>
      <c r="U84" s="322">
        <v>-2</v>
      </c>
      <c r="V84" s="322">
        <v>-2.25</v>
      </c>
      <c r="W84" s="322">
        <v>-2.25</v>
      </c>
      <c r="X84" s="322">
        <v>-2.25</v>
      </c>
      <c r="Y84" s="322"/>
    </row>
    <row r="85" spans="1:25">
      <c r="A85" s="305" t="s">
        <v>73</v>
      </c>
      <c r="B85" s="306" t="s">
        <v>74</v>
      </c>
      <c r="C85" s="307"/>
      <c r="D85" s="323">
        <v>0</v>
      </c>
      <c r="E85" s="323">
        <v>0</v>
      </c>
      <c r="F85" s="323">
        <v>0</v>
      </c>
      <c r="G85" s="323">
        <v>0</v>
      </c>
      <c r="H85" s="323">
        <v>0</v>
      </c>
      <c r="I85" s="323">
        <v>0</v>
      </c>
      <c r="J85" s="323">
        <v>0</v>
      </c>
      <c r="K85" s="330">
        <v>0</v>
      </c>
      <c r="O85" s="380" t="s">
        <v>73</v>
      </c>
      <c r="P85" s="381" t="s">
        <v>74</v>
      </c>
      <c r="Q85" s="382"/>
      <c r="R85" s="323">
        <v>-0.25</v>
      </c>
      <c r="S85" s="323">
        <v>-0.25</v>
      </c>
      <c r="T85" s="323">
        <v>-0.25</v>
      </c>
      <c r="U85" s="323">
        <v>-0.25</v>
      </c>
      <c r="V85" s="323">
        <v>-0.25</v>
      </c>
      <c r="W85" s="323">
        <v>-0.25</v>
      </c>
      <c r="X85" s="323">
        <v>-0.25</v>
      </c>
      <c r="Y85" s="330"/>
    </row>
    <row r="86" spans="1:25">
      <c r="O86" s="383"/>
      <c r="P86" s="383"/>
      <c r="Q86" s="383"/>
      <c r="R86" s="383"/>
      <c r="S86" s="383"/>
      <c r="T86" s="383"/>
      <c r="U86" s="383"/>
      <c r="V86" s="383"/>
      <c r="W86" s="383"/>
      <c r="X86" s="384"/>
      <c r="Y86" s="44"/>
    </row>
    <row r="87" spans="1:25">
      <c r="O87" s="385" t="s">
        <v>276</v>
      </c>
      <c r="P87" s="386"/>
      <c r="Q87" s="387"/>
      <c r="R87" s="388" t="s">
        <v>117</v>
      </c>
      <c r="S87" s="389"/>
      <c r="T87" s="389"/>
      <c r="U87" s="389"/>
      <c r="V87" s="388" t="s">
        <v>277</v>
      </c>
      <c r="W87" s="389"/>
      <c r="X87" s="337"/>
      <c r="Y87" s="44"/>
    </row>
    <row r="88" spans="1:25">
      <c r="O88" s="390" t="s">
        <v>237</v>
      </c>
      <c r="P88" s="391" t="s">
        <v>125</v>
      </c>
      <c r="Q88" s="392">
        <v>0</v>
      </c>
      <c r="R88" s="393" t="s">
        <v>118</v>
      </c>
      <c r="S88" s="394" t="s">
        <v>119</v>
      </c>
      <c r="T88" s="394"/>
      <c r="U88" s="394"/>
      <c r="V88" s="393" t="s">
        <v>278</v>
      </c>
      <c r="W88" s="394" t="s">
        <v>78</v>
      </c>
      <c r="X88" s="395"/>
      <c r="Y88" s="44"/>
    </row>
    <row r="89" spans="1:25">
      <c r="O89" s="390"/>
      <c r="P89" s="391" t="s">
        <v>126</v>
      </c>
      <c r="Q89" s="392">
        <v>-0.375</v>
      </c>
      <c r="R89" s="393" t="s">
        <v>120</v>
      </c>
      <c r="S89" s="396">
        <v>6.5</v>
      </c>
      <c r="T89" s="396"/>
      <c r="U89" s="396"/>
      <c r="V89" s="393" t="s">
        <v>279</v>
      </c>
      <c r="W89" s="396">
        <v>24</v>
      </c>
      <c r="X89" s="397"/>
      <c r="Y89" s="44"/>
    </row>
    <row r="90" spans="1:25">
      <c r="O90" s="398"/>
      <c r="P90" s="399" t="s">
        <v>280</v>
      </c>
      <c r="Q90" s="400">
        <v>-0.75</v>
      </c>
      <c r="R90" s="393" t="s">
        <v>281</v>
      </c>
      <c r="S90" s="394" t="s">
        <v>121</v>
      </c>
      <c r="T90" s="394"/>
      <c r="U90" s="394"/>
      <c r="V90" s="393" t="s">
        <v>282</v>
      </c>
      <c r="W90" s="394">
        <v>600</v>
      </c>
      <c r="X90" s="395"/>
      <c r="Y90" s="44"/>
    </row>
    <row r="91" spans="1:25">
      <c r="O91" s="401" t="s">
        <v>283</v>
      </c>
      <c r="P91" s="402" t="s">
        <v>284</v>
      </c>
      <c r="Q91" s="327">
        <v>-0.125</v>
      </c>
      <c r="R91" s="393" t="s">
        <v>182</v>
      </c>
      <c r="S91" s="396" t="s">
        <v>285</v>
      </c>
      <c r="T91" s="396"/>
      <c r="U91" s="396"/>
      <c r="V91" s="393" t="s">
        <v>286</v>
      </c>
      <c r="W91" s="403">
        <v>80</v>
      </c>
      <c r="X91" s="404"/>
      <c r="Y91" s="44"/>
    </row>
    <row r="92" spans="1:25" ht="15.75" thickBot="1">
      <c r="O92" s="405" t="s">
        <v>287</v>
      </c>
      <c r="P92" s="406"/>
      <c r="Q92" s="407"/>
      <c r="R92" s="393" t="s">
        <v>122</v>
      </c>
      <c r="S92" s="394" t="s">
        <v>123</v>
      </c>
      <c r="T92" s="394"/>
      <c r="U92" s="394"/>
      <c r="V92" s="408"/>
      <c r="W92" s="409"/>
      <c r="X92" s="410"/>
      <c r="Y92" s="44"/>
    </row>
    <row r="93" spans="1:25" ht="15.75" thickTop="1">
      <c r="O93" s="44"/>
      <c r="P93" s="44"/>
      <c r="Q93" s="385" t="s">
        <v>230</v>
      </c>
      <c r="R93" s="389"/>
      <c r="S93" s="389" t="s">
        <v>288</v>
      </c>
      <c r="T93" s="389" t="s">
        <v>289</v>
      </c>
      <c r="U93" s="313" t="s">
        <v>290</v>
      </c>
      <c r="V93" s="411"/>
      <c r="W93" s="44"/>
      <c r="X93" s="44"/>
      <c r="Y93" s="44"/>
    </row>
    <row r="94" spans="1:25">
      <c r="O94" s="44"/>
      <c r="P94" s="44"/>
      <c r="Q94" s="393" t="s">
        <v>291</v>
      </c>
      <c r="R94" s="412"/>
      <c r="S94" s="413">
        <v>360</v>
      </c>
      <c r="T94" s="413">
        <v>360</v>
      </c>
      <c r="U94" s="414" t="s">
        <v>13</v>
      </c>
      <c r="V94" s="44"/>
      <c r="W94" s="44"/>
      <c r="X94" s="44"/>
      <c r="Y94" s="44"/>
    </row>
    <row r="95" spans="1:25">
      <c r="O95" s="44"/>
      <c r="P95" s="44"/>
      <c r="Q95" s="393" t="s">
        <v>292</v>
      </c>
      <c r="R95" s="412"/>
      <c r="S95" s="413">
        <v>240</v>
      </c>
      <c r="T95" s="413">
        <v>360</v>
      </c>
      <c r="U95" s="414">
        <v>120</v>
      </c>
      <c r="V95" s="44"/>
      <c r="W95" s="44"/>
      <c r="X95" s="44"/>
      <c r="Y95" s="44"/>
    </row>
    <row r="96" spans="1:25">
      <c r="O96" s="44"/>
      <c r="P96" s="44"/>
      <c r="Q96" s="393" t="s">
        <v>293</v>
      </c>
      <c r="R96" s="412"/>
      <c r="S96" s="413">
        <v>360</v>
      </c>
      <c r="T96" s="413">
        <v>480</v>
      </c>
      <c r="U96" s="414">
        <v>120</v>
      </c>
      <c r="V96" s="44"/>
      <c r="W96" s="44"/>
      <c r="X96" s="44"/>
      <c r="Y96" s="44"/>
    </row>
    <row r="97" spans="1:46">
      <c r="O97" s="44"/>
      <c r="P97" s="44"/>
      <c r="Q97" s="393" t="s">
        <v>294</v>
      </c>
      <c r="R97" s="412"/>
      <c r="S97" s="413">
        <v>180</v>
      </c>
      <c r="T97" s="413">
        <v>180</v>
      </c>
      <c r="U97" s="414" t="s">
        <v>13</v>
      </c>
      <c r="V97" s="44"/>
      <c r="W97" s="44"/>
      <c r="X97" s="44"/>
      <c r="Y97" s="44"/>
    </row>
    <row r="98" spans="1:46">
      <c r="O98" s="44"/>
      <c r="P98" s="44"/>
      <c r="Q98" s="393" t="s">
        <v>295</v>
      </c>
      <c r="R98" s="412"/>
      <c r="S98" s="413">
        <v>360</v>
      </c>
      <c r="T98" s="413">
        <v>360</v>
      </c>
      <c r="U98" s="414" t="s">
        <v>13</v>
      </c>
      <c r="V98" s="44"/>
      <c r="W98" s="44"/>
      <c r="X98" s="44"/>
      <c r="Y98" s="44"/>
    </row>
    <row r="99" spans="1:46">
      <c r="O99" s="44"/>
      <c r="P99" s="44"/>
      <c r="Q99" s="393" t="s">
        <v>296</v>
      </c>
      <c r="R99" s="412"/>
      <c r="S99" s="413">
        <v>240</v>
      </c>
      <c r="T99" s="413">
        <v>360</v>
      </c>
      <c r="U99" s="414">
        <v>120</v>
      </c>
      <c r="V99" s="44"/>
      <c r="W99" s="44"/>
      <c r="X99" s="44"/>
      <c r="Y99" s="44"/>
    </row>
    <row r="100" spans="1:46">
      <c r="O100" s="44"/>
      <c r="P100" s="44"/>
      <c r="Q100" s="393" t="s">
        <v>297</v>
      </c>
      <c r="R100" s="412"/>
      <c r="S100" s="413">
        <v>360</v>
      </c>
      <c r="T100" s="413">
        <v>480</v>
      </c>
      <c r="U100" s="414">
        <v>120</v>
      </c>
      <c r="V100" s="44"/>
      <c r="W100" s="44"/>
      <c r="X100" s="44"/>
      <c r="Y100" s="44"/>
    </row>
    <row r="101" spans="1:46">
      <c r="O101" s="44"/>
      <c r="P101" s="44"/>
      <c r="Q101" s="415" t="s">
        <v>298</v>
      </c>
      <c r="R101" s="416"/>
      <c r="S101" s="417">
        <v>480</v>
      </c>
      <c r="T101" s="417">
        <v>480</v>
      </c>
      <c r="U101" s="418" t="s">
        <v>13</v>
      </c>
      <c r="V101" s="44"/>
      <c r="W101" s="44"/>
      <c r="X101" s="44"/>
      <c r="Y101" s="44"/>
    </row>
    <row r="102" spans="1:46">
      <c r="O102" s="44"/>
      <c r="P102" s="44"/>
      <c r="Q102" s="419" t="s">
        <v>299</v>
      </c>
      <c r="R102" s="420"/>
      <c r="S102" s="420"/>
      <c r="T102" s="420"/>
      <c r="U102" s="421"/>
      <c r="V102" s="44"/>
      <c r="W102" s="44"/>
      <c r="X102" s="44"/>
      <c r="Y102" s="44"/>
    </row>
    <row r="103" spans="1:46" ht="15.75" thickBot="1">
      <c r="O103" s="44"/>
      <c r="P103" s="44"/>
      <c r="Q103" s="422" t="s">
        <v>300</v>
      </c>
      <c r="R103" s="423"/>
      <c r="S103" s="423"/>
      <c r="T103" s="423"/>
      <c r="U103" s="424"/>
      <c r="V103" s="44"/>
      <c r="W103" s="44"/>
      <c r="X103" s="44"/>
      <c r="Y103" s="44"/>
    </row>
    <row r="104" spans="1:46" ht="15.75" thickTop="1"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</row>
    <row r="105" spans="1:46"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</row>
    <row r="106" spans="1:46"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</row>
    <row r="107" spans="1:46"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</row>
    <row r="108" spans="1:46">
      <c r="A108" s="275" t="s">
        <v>372</v>
      </c>
      <c r="N108" t="s">
        <v>373</v>
      </c>
      <c r="O108" s="44"/>
      <c r="P108" s="44"/>
      <c r="Q108" s="44"/>
      <c r="R108" s="44" t="s">
        <v>36</v>
      </c>
      <c r="S108" s="44"/>
      <c r="T108" s="44"/>
      <c r="U108" s="44"/>
      <c r="V108" s="44"/>
      <c r="W108" s="44" t="s">
        <v>37</v>
      </c>
      <c r="X108" s="44"/>
      <c r="Y108" s="44"/>
      <c r="Z108" t="s">
        <v>374</v>
      </c>
      <c r="AC108" t="s">
        <v>404</v>
      </c>
      <c r="AF108" t="s">
        <v>405</v>
      </c>
      <c r="AL108" t="s">
        <v>418</v>
      </c>
      <c r="AP108" t="s">
        <v>429</v>
      </c>
      <c r="AT108" t="s">
        <v>505</v>
      </c>
    </row>
    <row r="109" spans="1:46"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46">
      <c r="A110" t="s">
        <v>221</v>
      </c>
      <c r="N110" t="s">
        <v>221</v>
      </c>
      <c r="O110" s="44"/>
      <c r="P110" s="44"/>
      <c r="Q110" s="44"/>
      <c r="S110" s="44"/>
      <c r="T110" s="44"/>
      <c r="U110" s="44"/>
      <c r="V110" s="44"/>
      <c r="W110" s="44"/>
      <c r="X110" s="44"/>
      <c r="Y110" s="44"/>
      <c r="AC110" t="s">
        <v>221</v>
      </c>
      <c r="AF110" t="s">
        <v>221</v>
      </c>
      <c r="AL110" t="s">
        <v>221</v>
      </c>
      <c r="AP110" t="s">
        <v>221</v>
      </c>
      <c r="AT110" t="s">
        <v>221</v>
      </c>
    </row>
    <row r="111" spans="1:46">
      <c r="A111" t="s">
        <v>222</v>
      </c>
      <c r="N111" t="s">
        <v>220</v>
      </c>
      <c r="O111" s="44"/>
      <c r="P111" s="44"/>
      <c r="Q111" s="44"/>
      <c r="R111" s="44" t="s">
        <v>241</v>
      </c>
      <c r="S111" s="44"/>
      <c r="T111" s="44"/>
      <c r="U111" s="44"/>
      <c r="V111" s="44"/>
      <c r="W111" s="44"/>
      <c r="X111" s="44"/>
      <c r="Y111" s="44"/>
      <c r="AC111" t="s">
        <v>3</v>
      </c>
      <c r="AF111" s="689" t="s">
        <v>360</v>
      </c>
      <c r="AL111" t="s">
        <v>419</v>
      </c>
      <c r="AP111" t="s">
        <v>544</v>
      </c>
      <c r="AT111" t="s">
        <v>79</v>
      </c>
    </row>
    <row r="112" spans="1:46">
      <c r="A112" t="s">
        <v>223</v>
      </c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AF112" s="684" t="s">
        <v>359</v>
      </c>
      <c r="AL112" t="s">
        <v>420</v>
      </c>
      <c r="AP112" s="111"/>
    </row>
    <row r="113" spans="1:46">
      <c r="A113" t="s">
        <v>105</v>
      </c>
      <c r="N113" t="s">
        <v>221</v>
      </c>
      <c r="O113" s="44"/>
      <c r="P113" s="44"/>
      <c r="Q113" s="44"/>
      <c r="R113" s="44"/>
      <c r="S113" s="44"/>
      <c r="T113" s="44"/>
      <c r="U113" s="44"/>
      <c r="V113" s="44"/>
      <c r="W113" t="s">
        <v>221</v>
      </c>
      <c r="X113" s="44"/>
      <c r="Y113" s="44"/>
      <c r="AB113" s="44"/>
      <c r="AC113" t="s">
        <v>221</v>
      </c>
      <c r="AD113" s="44"/>
      <c r="AE113" s="44"/>
      <c r="AF113" s="44"/>
      <c r="AG113" s="44"/>
      <c r="AH113" s="44"/>
      <c r="AT113" t="s">
        <v>221</v>
      </c>
    </row>
    <row r="114" spans="1:46">
      <c r="N114" t="s">
        <v>365</v>
      </c>
      <c r="O114" s="44"/>
      <c r="P114" s="44"/>
      <c r="Q114" s="44"/>
      <c r="R114" s="44"/>
      <c r="S114" s="44"/>
      <c r="T114" s="44"/>
      <c r="U114" s="44"/>
      <c r="V114" s="44"/>
      <c r="W114" s="44" t="s">
        <v>51</v>
      </c>
      <c r="X114" s="44"/>
      <c r="Y114" s="44"/>
      <c r="Z114" t="s">
        <v>221</v>
      </c>
      <c r="AB114" s="44"/>
      <c r="AC114" s="44" t="s">
        <v>349</v>
      </c>
      <c r="AD114" s="44"/>
      <c r="AE114" s="44"/>
      <c r="AF114" s="44"/>
      <c r="AG114" s="44"/>
      <c r="AH114" s="44"/>
      <c r="AL114" t="s">
        <v>221</v>
      </c>
      <c r="AP114" t="s">
        <v>221</v>
      </c>
      <c r="AT114" t="s">
        <v>141</v>
      </c>
    </row>
    <row r="115" spans="1:46">
      <c r="O115" s="44"/>
      <c r="P115" s="44"/>
      <c r="Q115" s="44"/>
      <c r="R115" s="44"/>
      <c r="S115" s="44"/>
      <c r="T115" s="44"/>
      <c r="U115" s="44"/>
      <c r="V115" s="44"/>
      <c r="W115" s="44" t="s">
        <v>53</v>
      </c>
      <c r="X115" s="44"/>
      <c r="Y115" s="44"/>
      <c r="Z115" t="s">
        <v>78</v>
      </c>
      <c r="AB115" s="44"/>
      <c r="AD115" s="44"/>
      <c r="AE115" s="44"/>
      <c r="AF115" s="44"/>
      <c r="AG115" s="44"/>
      <c r="AH115" s="44"/>
      <c r="AL115" t="s">
        <v>336</v>
      </c>
      <c r="AP115" t="s">
        <v>68</v>
      </c>
      <c r="AT115" t="s">
        <v>84</v>
      </c>
    </row>
    <row r="116" spans="1:46">
      <c r="A116" t="s">
        <v>221</v>
      </c>
      <c r="N116" t="s">
        <v>221</v>
      </c>
      <c r="O116" s="44"/>
      <c r="P116" s="44"/>
      <c r="Q116" s="44"/>
      <c r="R116" t="s">
        <v>221</v>
      </c>
      <c r="S116" s="44"/>
      <c r="T116" s="44"/>
      <c r="U116" s="44"/>
      <c r="V116" s="44"/>
      <c r="W116" s="44" t="s">
        <v>54</v>
      </c>
      <c r="X116" s="44"/>
      <c r="Y116" s="44"/>
      <c r="AB116" s="44"/>
      <c r="AC116" t="s">
        <v>221</v>
      </c>
      <c r="AD116" s="44"/>
      <c r="AE116" s="44"/>
      <c r="AF116" s="44"/>
      <c r="AG116" s="44"/>
      <c r="AH116" s="44"/>
      <c r="AL116" t="s">
        <v>335</v>
      </c>
      <c r="AP116" t="s">
        <v>301</v>
      </c>
    </row>
    <row r="117" spans="1:46">
      <c r="A117" s="107" t="s">
        <v>79</v>
      </c>
      <c r="N117" t="s">
        <v>40</v>
      </c>
      <c r="O117" s="44"/>
      <c r="P117" s="44"/>
      <c r="Q117" s="44"/>
      <c r="R117" t="s">
        <v>40</v>
      </c>
      <c r="S117" s="44"/>
      <c r="T117" s="44"/>
      <c r="U117" s="44"/>
      <c r="V117" s="44"/>
      <c r="W117" s="44" t="s">
        <v>55</v>
      </c>
      <c r="X117" s="44"/>
      <c r="Y117" s="44"/>
      <c r="Z117" t="s">
        <v>221</v>
      </c>
      <c r="AB117" s="44"/>
      <c r="AC117" s="44" t="s">
        <v>339</v>
      </c>
      <c r="AD117" s="44"/>
      <c r="AE117" s="44"/>
      <c r="AF117" s="44"/>
      <c r="AG117" s="44"/>
      <c r="AH117" s="44"/>
      <c r="AL117" t="s">
        <v>334</v>
      </c>
      <c r="AP117" t="s">
        <v>69</v>
      </c>
      <c r="AT117" t="s">
        <v>221</v>
      </c>
    </row>
    <row r="118" spans="1:46">
      <c r="N118" t="s">
        <v>41</v>
      </c>
      <c r="O118" s="44"/>
      <c r="P118" s="44"/>
      <c r="Q118" s="44"/>
      <c r="R118" t="s">
        <v>209</v>
      </c>
      <c r="S118" s="44"/>
      <c r="T118" s="44"/>
      <c r="U118" s="44"/>
      <c r="V118" s="44"/>
      <c r="W118" s="44" t="s">
        <v>56</v>
      </c>
      <c r="X118" s="44"/>
      <c r="Y118" s="44"/>
      <c r="Z118" s="107" t="s">
        <v>84</v>
      </c>
      <c r="AB118" s="44"/>
      <c r="AC118" s="44" t="s">
        <v>338</v>
      </c>
      <c r="AD118" s="44"/>
      <c r="AE118" s="44"/>
      <c r="AF118" s="44"/>
      <c r="AG118" s="44"/>
      <c r="AH118" s="44"/>
      <c r="AL118" t="s">
        <v>426</v>
      </c>
      <c r="AT118" t="s">
        <v>492</v>
      </c>
    </row>
    <row r="119" spans="1:46">
      <c r="A119" t="s">
        <v>221</v>
      </c>
      <c r="C119" t="s">
        <v>221</v>
      </c>
      <c r="N119" t="s">
        <v>101</v>
      </c>
      <c r="O119" s="44"/>
      <c r="P119" s="44"/>
      <c r="Q119" s="44"/>
      <c r="R119" t="s">
        <v>41</v>
      </c>
      <c r="S119" s="44"/>
      <c r="T119" s="44"/>
      <c r="U119" s="44"/>
      <c r="V119" s="44"/>
      <c r="W119" s="44" t="s">
        <v>57</v>
      </c>
      <c r="X119" s="44"/>
      <c r="Y119" s="44"/>
      <c r="AB119" s="44"/>
      <c r="AC119" s="44" t="s">
        <v>337</v>
      </c>
      <c r="AD119" s="44"/>
      <c r="AE119" s="44"/>
      <c r="AF119" s="44"/>
      <c r="AG119" s="44"/>
      <c r="AH119" s="44"/>
      <c r="AL119" t="s">
        <v>333</v>
      </c>
      <c r="AP119" t="s">
        <v>221</v>
      </c>
      <c r="AT119" t="s">
        <v>145</v>
      </c>
    </row>
    <row r="120" spans="1:46">
      <c r="A120" s="106" t="s">
        <v>141</v>
      </c>
      <c r="C120">
        <v>15</v>
      </c>
      <c r="O120" s="44"/>
      <c r="P120" s="44"/>
      <c r="Q120" s="44"/>
      <c r="R120" s="44" t="s">
        <v>42</v>
      </c>
      <c r="S120" s="44"/>
      <c r="T120" s="44"/>
      <c r="U120" s="44"/>
      <c r="V120" s="44"/>
      <c r="W120" s="44" t="s">
        <v>58</v>
      </c>
      <c r="X120" s="44"/>
      <c r="Y120" s="44"/>
      <c r="Z120" t="s">
        <v>221</v>
      </c>
      <c r="AB120" s="44"/>
      <c r="AC120" s="44"/>
      <c r="AD120" s="44"/>
      <c r="AE120" s="44"/>
      <c r="AF120" s="44"/>
      <c r="AG120" s="44"/>
      <c r="AH120" s="44"/>
      <c r="AP120" t="s">
        <v>154</v>
      </c>
      <c r="AT120" t="s">
        <v>146</v>
      </c>
    </row>
    <row r="121" spans="1:46">
      <c r="A121" s="107" t="s">
        <v>84</v>
      </c>
      <c r="C121">
        <v>30</v>
      </c>
      <c r="N121" t="s">
        <v>221</v>
      </c>
      <c r="O121" s="44"/>
      <c r="P121" s="44"/>
      <c r="Q121" s="44"/>
      <c r="R121" s="44" t="s">
        <v>101</v>
      </c>
      <c r="S121" s="44"/>
      <c r="T121" s="44"/>
      <c r="U121" s="44"/>
      <c r="V121" s="44"/>
      <c r="W121" s="44"/>
      <c r="X121" s="44"/>
      <c r="Y121" s="44"/>
      <c r="Z121" t="s">
        <v>186</v>
      </c>
      <c r="AB121" s="44"/>
      <c r="AC121" s="44"/>
      <c r="AD121" s="44"/>
      <c r="AE121" s="44"/>
      <c r="AF121" s="44"/>
      <c r="AG121" s="44"/>
      <c r="AH121" s="44"/>
      <c r="AL121" t="s">
        <v>221</v>
      </c>
      <c r="AT121" t="s">
        <v>147</v>
      </c>
    </row>
    <row r="122" spans="1:46">
      <c r="C122">
        <v>45</v>
      </c>
      <c r="N122" t="s">
        <v>46</v>
      </c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AB122" s="44"/>
      <c r="AC122" t="s">
        <v>221</v>
      </c>
      <c r="AD122" s="44"/>
      <c r="AE122" s="44"/>
      <c r="AF122" s="44"/>
      <c r="AG122" s="44"/>
      <c r="AH122" s="44"/>
      <c r="AI122" t="s">
        <v>221</v>
      </c>
      <c r="AL122" t="s">
        <v>444</v>
      </c>
      <c r="AT122" t="s">
        <v>148</v>
      </c>
    </row>
    <row r="123" spans="1:46">
      <c r="N123" t="s">
        <v>47</v>
      </c>
      <c r="O123" s="44"/>
      <c r="P123" s="44"/>
      <c r="Q123" s="44"/>
      <c r="R123" t="s">
        <v>221</v>
      </c>
      <c r="S123" s="44"/>
      <c r="T123" s="44"/>
      <c r="U123" s="44"/>
      <c r="V123" s="44"/>
      <c r="W123" s="44"/>
      <c r="X123" s="44"/>
      <c r="Y123" s="44"/>
      <c r="Z123" t="s">
        <v>221</v>
      </c>
      <c r="AB123" s="44"/>
      <c r="AC123" s="638" t="s">
        <v>491</v>
      </c>
      <c r="AD123" s="44"/>
      <c r="AE123" s="44"/>
      <c r="AF123" s="44"/>
      <c r="AG123" s="44"/>
      <c r="AH123" s="44"/>
      <c r="AI123" t="s">
        <v>416</v>
      </c>
      <c r="AL123" t="s">
        <v>445</v>
      </c>
      <c r="AT123" t="s">
        <v>149</v>
      </c>
    </row>
    <row r="124" spans="1:46">
      <c r="A124" t="s">
        <v>221</v>
      </c>
      <c r="N124" t="s">
        <v>101</v>
      </c>
      <c r="O124" s="44"/>
      <c r="P124" s="44"/>
      <c r="Q124" s="44"/>
      <c r="R124" s="44" t="s">
        <v>46</v>
      </c>
      <c r="S124" s="44"/>
      <c r="T124" s="44"/>
      <c r="U124" s="44"/>
      <c r="V124" s="44"/>
      <c r="W124" s="44"/>
      <c r="X124" s="44"/>
      <c r="Y124" s="44"/>
      <c r="Z124" t="s">
        <v>187</v>
      </c>
      <c r="AB124" s="44"/>
      <c r="AC124" s="638" t="s">
        <v>331</v>
      </c>
      <c r="AD124" s="44"/>
      <c r="AE124" s="44"/>
      <c r="AF124" s="44"/>
      <c r="AG124" s="44"/>
      <c r="AH124" s="44"/>
      <c r="AI124" t="s">
        <v>76</v>
      </c>
      <c r="AL124" t="s">
        <v>446</v>
      </c>
      <c r="AT124" t="s">
        <v>511</v>
      </c>
    </row>
    <row r="125" spans="1:46" ht="23.25">
      <c r="A125" s="112" t="s">
        <v>543</v>
      </c>
      <c r="O125" s="44"/>
      <c r="P125" s="44"/>
      <c r="Q125" s="44"/>
      <c r="R125" s="44" t="s">
        <v>47</v>
      </c>
      <c r="S125" s="44"/>
      <c r="T125" s="44"/>
      <c r="U125" s="44"/>
      <c r="V125" s="44"/>
      <c r="W125" t="s">
        <v>221</v>
      </c>
      <c r="X125" s="44"/>
      <c r="Y125" s="44"/>
      <c r="AB125" s="44"/>
      <c r="AC125" s="638" t="s">
        <v>330</v>
      </c>
      <c r="AD125" s="44"/>
      <c r="AE125" s="44"/>
      <c r="AF125" s="44"/>
      <c r="AG125" s="44"/>
      <c r="AH125" s="44"/>
      <c r="AL125" t="s">
        <v>447</v>
      </c>
    </row>
    <row r="126" spans="1:46" ht="23.25">
      <c r="A126" s="111" t="s">
        <v>542</v>
      </c>
      <c r="C126" t="s">
        <v>221</v>
      </c>
      <c r="N126" t="s">
        <v>221</v>
      </c>
      <c r="O126" s="44"/>
      <c r="P126" s="44"/>
      <c r="Q126" s="44"/>
      <c r="R126" s="44" t="s">
        <v>101</v>
      </c>
      <c r="S126" s="44"/>
      <c r="T126" s="44"/>
      <c r="U126" s="44"/>
      <c r="V126" s="44"/>
      <c r="W126" s="44" t="s">
        <v>76</v>
      </c>
      <c r="X126" s="44"/>
      <c r="Y126" s="44"/>
      <c r="Z126" t="s">
        <v>221</v>
      </c>
      <c r="AB126" s="44"/>
      <c r="AC126" s="637" t="s">
        <v>329</v>
      </c>
      <c r="AD126" s="44"/>
      <c r="AE126" s="44"/>
      <c r="AF126" s="44"/>
      <c r="AG126" s="44"/>
      <c r="AH126" s="44"/>
      <c r="AL126" t="s">
        <v>448</v>
      </c>
      <c r="AT126" t="s">
        <v>221</v>
      </c>
    </row>
    <row r="127" spans="1:46">
      <c r="A127" t="s">
        <v>221</v>
      </c>
      <c r="C127" t="s">
        <v>224</v>
      </c>
      <c r="N127" t="s">
        <v>49</v>
      </c>
      <c r="O127" s="44"/>
      <c r="P127" s="44"/>
      <c r="Q127" s="44"/>
      <c r="R127" s="44" t="s">
        <v>209</v>
      </c>
      <c r="S127" s="44"/>
      <c r="T127" s="44"/>
      <c r="U127" s="44"/>
      <c r="V127" s="44"/>
      <c r="W127" s="44"/>
      <c r="X127" s="44"/>
      <c r="Y127" s="44"/>
      <c r="Z127" t="s">
        <v>492</v>
      </c>
      <c r="AB127" s="44"/>
      <c r="AC127" s="637" t="s">
        <v>328</v>
      </c>
      <c r="AD127" s="44"/>
      <c r="AE127" s="44"/>
      <c r="AF127" s="44"/>
      <c r="AG127" s="44"/>
      <c r="AH127" s="44"/>
      <c r="AT127" t="s">
        <v>548</v>
      </c>
    </row>
    <row r="128" spans="1:46">
      <c r="A128" s="115" t="s">
        <v>68</v>
      </c>
      <c r="C128" t="s">
        <v>225</v>
      </c>
      <c r="N128" t="s">
        <v>50</v>
      </c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t="s">
        <v>145</v>
      </c>
      <c r="AB128" s="44"/>
      <c r="AC128" s="636" t="s">
        <v>327</v>
      </c>
      <c r="AD128" s="44"/>
      <c r="AE128" s="44"/>
      <c r="AF128" s="44"/>
      <c r="AG128" s="44"/>
      <c r="AH128" s="44"/>
      <c r="AL128" t="s">
        <v>221</v>
      </c>
    </row>
    <row r="129" spans="1:46">
      <c r="A129" s="108" t="s">
        <v>210</v>
      </c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t="s">
        <v>146</v>
      </c>
      <c r="AB129" s="44"/>
      <c r="AC129" s="636" t="s">
        <v>326</v>
      </c>
      <c r="AD129" s="44"/>
      <c r="AE129" s="44"/>
      <c r="AF129" s="44"/>
      <c r="AG129" s="44"/>
      <c r="AH129" s="44"/>
      <c r="AL129" t="s">
        <v>440</v>
      </c>
    </row>
    <row r="130" spans="1:46" ht="34.5">
      <c r="A130" s="109" t="s">
        <v>301</v>
      </c>
      <c r="N130" t="s">
        <v>221</v>
      </c>
      <c r="O130" s="44"/>
      <c r="P130" s="44"/>
      <c r="Q130" s="44"/>
      <c r="R130" t="s">
        <v>221</v>
      </c>
      <c r="S130" s="44"/>
      <c r="T130" s="44"/>
      <c r="U130" s="44"/>
      <c r="V130" s="44"/>
      <c r="W130" t="s">
        <v>221</v>
      </c>
      <c r="X130" s="44"/>
      <c r="Y130" s="44"/>
      <c r="Z130" t="s">
        <v>147</v>
      </c>
      <c r="AB130" s="44"/>
      <c r="AC130" s="44" t="s">
        <v>438</v>
      </c>
      <c r="AD130" s="44"/>
      <c r="AE130" s="44"/>
      <c r="AF130" s="44"/>
      <c r="AG130" s="44"/>
      <c r="AH130" s="44"/>
      <c r="AL130" t="s">
        <v>441</v>
      </c>
      <c r="AT130" t="s">
        <v>221</v>
      </c>
    </row>
    <row r="131" spans="1:46">
      <c r="A131" s="113" t="s">
        <v>69</v>
      </c>
      <c r="N131" t="s">
        <v>53</v>
      </c>
      <c r="R131" t="s">
        <v>532</v>
      </c>
      <c r="W131" t="s">
        <v>78</v>
      </c>
      <c r="Z131" t="s">
        <v>148</v>
      </c>
      <c r="AB131" s="44"/>
      <c r="AC131" t="s">
        <v>221</v>
      </c>
      <c r="AD131" s="44"/>
      <c r="AE131" s="44"/>
      <c r="AF131" s="44"/>
      <c r="AG131" s="44"/>
      <c r="AH131" s="44"/>
      <c r="AL131" t="s">
        <v>442</v>
      </c>
      <c r="AT131" t="s">
        <v>156</v>
      </c>
    </row>
    <row r="132" spans="1:46">
      <c r="A132" t="s">
        <v>221</v>
      </c>
      <c r="N132" t="s">
        <v>54</v>
      </c>
      <c r="R132" t="s">
        <v>143</v>
      </c>
      <c r="W132" t="s">
        <v>79</v>
      </c>
      <c r="Z132" t="s">
        <v>149</v>
      </c>
      <c r="AB132" s="44"/>
      <c r="AC132" s="633" t="s">
        <v>325</v>
      </c>
      <c r="AD132" s="44"/>
      <c r="AE132" s="44"/>
      <c r="AF132" s="44"/>
      <c r="AG132" s="44"/>
      <c r="AH132" s="44"/>
    </row>
    <row r="133" spans="1:46">
      <c r="A133" s="114" t="s">
        <v>154</v>
      </c>
      <c r="N133" t="s">
        <v>55</v>
      </c>
      <c r="R133" t="s">
        <v>53</v>
      </c>
      <c r="W133" t="s">
        <v>80</v>
      </c>
      <c r="Z133" t="s">
        <v>150</v>
      </c>
      <c r="AB133" s="44"/>
      <c r="AC133" s="631" t="s">
        <v>324</v>
      </c>
      <c r="AD133" s="44"/>
      <c r="AE133" s="44"/>
      <c r="AF133" s="44"/>
      <c r="AG133" s="44"/>
      <c r="AH133" s="44"/>
      <c r="AL133" t="s">
        <v>221</v>
      </c>
      <c r="AT133" t="s">
        <v>221</v>
      </c>
    </row>
    <row r="134" spans="1:46">
      <c r="N134" t="s">
        <v>56</v>
      </c>
      <c r="R134" t="s">
        <v>54</v>
      </c>
      <c r="AB134" s="44"/>
      <c r="AC134" s="44"/>
      <c r="AD134" s="44"/>
      <c r="AE134" s="44"/>
      <c r="AF134" s="44"/>
      <c r="AG134" s="44"/>
      <c r="AH134" s="44"/>
      <c r="AL134" t="s">
        <v>313</v>
      </c>
      <c r="AT134" t="s">
        <v>112</v>
      </c>
    </row>
    <row r="135" spans="1:46">
      <c r="A135" t="s">
        <v>221</v>
      </c>
      <c r="B135" t="s">
        <v>221</v>
      </c>
      <c r="N135" t="s">
        <v>57</v>
      </c>
      <c r="R135" t="s">
        <v>55</v>
      </c>
      <c r="W135" t="s">
        <v>221</v>
      </c>
      <c r="Z135" t="s">
        <v>221</v>
      </c>
      <c r="AB135" s="44"/>
      <c r="AC135" t="s">
        <v>221</v>
      </c>
      <c r="AD135" s="44"/>
      <c r="AE135" s="44"/>
      <c r="AF135" s="44"/>
      <c r="AG135" s="44"/>
      <c r="AH135" s="44"/>
      <c r="AL135" t="s">
        <v>407</v>
      </c>
      <c r="AT135" t="s">
        <v>113</v>
      </c>
    </row>
    <row r="136" spans="1:46">
      <c r="A136" s="116" t="s">
        <v>156</v>
      </c>
      <c r="B136" s="115" t="s">
        <v>155</v>
      </c>
      <c r="R136" t="s">
        <v>56</v>
      </c>
      <c r="W136" t="s">
        <v>82</v>
      </c>
      <c r="Z136" t="s">
        <v>151</v>
      </c>
      <c r="AB136" s="44"/>
      <c r="AC136" s="630" t="s">
        <v>62</v>
      </c>
      <c r="AD136" s="44"/>
      <c r="AE136" s="44"/>
      <c r="AF136" s="44"/>
      <c r="AG136" s="44"/>
      <c r="AH136" s="44"/>
      <c r="AL136" t="s">
        <v>221</v>
      </c>
      <c r="AT136" t="s">
        <v>6</v>
      </c>
    </row>
    <row r="137" spans="1:46">
      <c r="A137" t="s">
        <v>221</v>
      </c>
      <c r="N137" t="s">
        <v>221</v>
      </c>
      <c r="R137" t="s">
        <v>57</v>
      </c>
      <c r="W137" t="s">
        <v>84</v>
      </c>
      <c r="Z137" t="s">
        <v>152</v>
      </c>
      <c r="AB137" s="44"/>
      <c r="AC137" s="616" t="s">
        <v>323</v>
      </c>
      <c r="AD137" s="44"/>
      <c r="AE137" s="44"/>
      <c r="AF137" s="44"/>
      <c r="AG137" s="44"/>
      <c r="AH137" s="44"/>
      <c r="AL137" t="s">
        <v>74</v>
      </c>
      <c r="AT137" t="s">
        <v>8</v>
      </c>
    </row>
    <row r="138" spans="1:46">
      <c r="A138" s="117" t="s">
        <v>112</v>
      </c>
      <c r="N138" t="s">
        <v>62</v>
      </c>
      <c r="R138" t="s">
        <v>58</v>
      </c>
      <c r="W138" t="s">
        <v>85</v>
      </c>
      <c r="AB138" s="44"/>
      <c r="AC138" s="628" t="s">
        <v>322</v>
      </c>
      <c r="AD138" s="44"/>
      <c r="AE138" s="44"/>
      <c r="AF138" s="44"/>
      <c r="AG138" s="44"/>
      <c r="AH138" s="44"/>
      <c r="AT138" t="s">
        <v>10</v>
      </c>
    </row>
    <row r="139" spans="1:46">
      <c r="A139" s="167" t="s">
        <v>113</v>
      </c>
      <c r="N139" t="s">
        <v>63</v>
      </c>
      <c r="R139" t="s">
        <v>59</v>
      </c>
      <c r="Z139" t="s">
        <v>221</v>
      </c>
      <c r="AB139" s="44"/>
      <c r="AC139" s="44"/>
      <c r="AD139" s="44"/>
      <c r="AE139" s="44"/>
      <c r="AF139" s="44"/>
      <c r="AG139" s="44"/>
      <c r="AH139" s="44"/>
      <c r="AL139" t="s">
        <v>221</v>
      </c>
      <c r="AT139" t="s">
        <v>114</v>
      </c>
    </row>
    <row r="140" spans="1:46">
      <c r="A140" s="117" t="s">
        <v>6</v>
      </c>
      <c r="N140" t="s">
        <v>64</v>
      </c>
      <c r="R140" t="s">
        <v>60</v>
      </c>
      <c r="W140" t="s">
        <v>221</v>
      </c>
      <c r="Z140" t="s">
        <v>154</v>
      </c>
      <c r="AB140" s="44"/>
      <c r="AC140" t="s">
        <v>221</v>
      </c>
      <c r="AD140" s="44"/>
      <c r="AE140" s="44"/>
      <c r="AF140" s="44"/>
      <c r="AG140" s="44"/>
      <c r="AH140" s="44"/>
      <c r="AL140" t="s">
        <v>154</v>
      </c>
    </row>
    <row r="141" spans="1:46">
      <c r="A141" s="116" t="s">
        <v>8</v>
      </c>
      <c r="W141" t="s">
        <v>64</v>
      </c>
      <c r="AB141" s="44"/>
      <c r="AC141" s="626" t="s">
        <v>321</v>
      </c>
      <c r="AD141" s="44"/>
      <c r="AE141" s="44"/>
      <c r="AF141" s="44"/>
      <c r="AG141" s="44"/>
      <c r="AH141" s="44"/>
      <c r="AT141" t="s">
        <v>221</v>
      </c>
    </row>
    <row r="142" spans="1:46">
      <c r="A142" s="117" t="s">
        <v>10</v>
      </c>
      <c r="N142" t="s">
        <v>221</v>
      </c>
      <c r="AB142" s="44"/>
      <c r="AC142" s="622" t="s">
        <v>320</v>
      </c>
      <c r="AD142" s="44"/>
      <c r="AE142" s="44"/>
      <c r="AF142" s="44"/>
      <c r="AG142" s="44"/>
      <c r="AH142" s="44"/>
      <c r="AL142" t="s">
        <v>221</v>
      </c>
      <c r="AT142" t="s">
        <v>211</v>
      </c>
    </row>
    <row r="143" spans="1:46">
      <c r="A143" s="118" t="s">
        <v>114</v>
      </c>
      <c r="N143" t="s">
        <v>28</v>
      </c>
      <c r="AB143" s="44"/>
      <c r="AC143" s="44"/>
      <c r="AD143" s="44"/>
      <c r="AE143" s="44"/>
      <c r="AF143" s="44"/>
      <c r="AG143" s="44"/>
      <c r="AH143" s="44"/>
      <c r="AL143" t="s">
        <v>28</v>
      </c>
      <c r="AT143" t="s">
        <v>212</v>
      </c>
    </row>
    <row r="144" spans="1:46">
      <c r="A144" t="s">
        <v>221</v>
      </c>
      <c r="N144" t="s">
        <v>66</v>
      </c>
      <c r="R144" t="s">
        <v>221</v>
      </c>
      <c r="W144" t="s">
        <v>221</v>
      </c>
      <c r="AB144" s="44"/>
      <c r="AC144" t="s">
        <v>221</v>
      </c>
      <c r="AD144" s="44"/>
      <c r="AE144" s="44"/>
      <c r="AF144" s="44"/>
      <c r="AG144" s="44"/>
      <c r="AH144" s="44"/>
      <c r="AL144" t="s">
        <v>66</v>
      </c>
      <c r="AT144" t="s">
        <v>213</v>
      </c>
    </row>
    <row r="145" spans="1:46">
      <c r="A145" s="119" t="s">
        <v>160</v>
      </c>
      <c r="R145" t="s">
        <v>78</v>
      </c>
      <c r="W145" t="s">
        <v>68</v>
      </c>
      <c r="AB145" s="44"/>
      <c r="AC145" s="619" t="s">
        <v>319</v>
      </c>
      <c r="AD145" s="44"/>
      <c r="AE145" s="44"/>
      <c r="AF145" s="44"/>
      <c r="AG145" s="44"/>
      <c r="AH145" s="44"/>
      <c r="AT145" t="s">
        <v>214</v>
      </c>
    </row>
    <row r="146" spans="1:46">
      <c r="A146" t="s">
        <v>221</v>
      </c>
      <c r="N146" t="s">
        <v>221</v>
      </c>
      <c r="W146" t="s">
        <v>210</v>
      </c>
      <c r="AB146" s="44"/>
      <c r="AC146" s="614" t="s">
        <v>318</v>
      </c>
      <c r="AD146" s="44"/>
      <c r="AE146" s="44"/>
      <c r="AF146" s="44"/>
      <c r="AG146" s="44"/>
      <c r="AH146" s="44"/>
      <c r="AL146" t="s">
        <v>221</v>
      </c>
    </row>
    <row r="147" spans="1:46">
      <c r="A147" s="113" t="s">
        <v>74</v>
      </c>
      <c r="N147" t="s">
        <v>68</v>
      </c>
      <c r="W147" t="s">
        <v>69</v>
      </c>
      <c r="AB147" s="44"/>
      <c r="AC147" s="616" t="s">
        <v>317</v>
      </c>
      <c r="AD147" s="44"/>
      <c r="AE147" s="44"/>
      <c r="AF147" s="44"/>
      <c r="AG147" s="44"/>
      <c r="AH147" s="44"/>
      <c r="AL147" t="s">
        <v>403</v>
      </c>
      <c r="AT147" t="s">
        <v>221</v>
      </c>
    </row>
    <row r="148" spans="1:46">
      <c r="N148" t="s">
        <v>69</v>
      </c>
      <c r="AB148" s="44"/>
      <c r="AC148" s="614" t="s">
        <v>316</v>
      </c>
      <c r="AD148" s="44"/>
      <c r="AE148" s="44"/>
      <c r="AF148" s="44"/>
      <c r="AG148" s="44"/>
      <c r="AH148" s="44"/>
      <c r="AT148" t="s">
        <v>74</v>
      </c>
    </row>
    <row r="149" spans="1:46">
      <c r="A149" t="s">
        <v>221</v>
      </c>
      <c r="AB149" s="44"/>
      <c r="AC149" s="614" t="s">
        <v>315</v>
      </c>
      <c r="AD149" s="44"/>
      <c r="AE149" s="44"/>
      <c r="AF149" s="44"/>
      <c r="AG149" s="44"/>
      <c r="AH149" s="44"/>
      <c r="AL149" t="s">
        <v>221</v>
      </c>
    </row>
    <row r="150" spans="1:46">
      <c r="A150" s="109" t="s">
        <v>142</v>
      </c>
      <c r="AB150" s="44"/>
      <c r="AC150" s="616" t="s">
        <v>314</v>
      </c>
      <c r="AD150" s="44"/>
      <c r="AE150" s="44"/>
      <c r="AF150" s="44"/>
      <c r="AG150" s="44"/>
      <c r="AH150" s="44"/>
      <c r="AL150" t="s">
        <v>46</v>
      </c>
      <c r="AT150" t="s">
        <v>221</v>
      </c>
    </row>
    <row r="151" spans="1:46">
      <c r="A151" s="108" t="s">
        <v>143</v>
      </c>
      <c r="N151" t="s">
        <v>221</v>
      </c>
      <c r="R151" t="s">
        <v>221</v>
      </c>
      <c r="W151" t="s">
        <v>221</v>
      </c>
      <c r="AB151" s="44"/>
      <c r="AC151" s="614" t="s">
        <v>313</v>
      </c>
      <c r="AD151" s="44"/>
      <c r="AE151" s="44"/>
      <c r="AF151" s="44"/>
      <c r="AG151" s="44"/>
      <c r="AH151" s="44"/>
      <c r="AL151" t="s">
        <v>47</v>
      </c>
      <c r="AT151" t="s">
        <v>188</v>
      </c>
    </row>
    <row r="152" spans="1:46" ht="23.25">
      <c r="A152" s="109" t="s">
        <v>144</v>
      </c>
      <c r="N152" t="s">
        <v>71</v>
      </c>
      <c r="R152" t="s">
        <v>234</v>
      </c>
      <c r="W152" t="s">
        <v>46</v>
      </c>
      <c r="AB152" s="44"/>
      <c r="AC152" s="817" t="s">
        <v>407</v>
      </c>
      <c r="AD152" s="44"/>
      <c r="AE152" s="44"/>
      <c r="AF152" s="44"/>
      <c r="AG152" s="44"/>
      <c r="AH152" s="44"/>
    </row>
    <row r="153" spans="1:46" ht="23.25">
      <c r="A153" s="110" t="s">
        <v>145</v>
      </c>
      <c r="R153" t="s">
        <v>71</v>
      </c>
      <c r="W153" t="s">
        <v>47</v>
      </c>
      <c r="AB153" s="44"/>
      <c r="AC153" s="609" t="s">
        <v>312</v>
      </c>
      <c r="AD153" s="44"/>
      <c r="AE153" s="44"/>
      <c r="AF153" s="44"/>
      <c r="AG153" s="44"/>
      <c r="AH153" s="44"/>
      <c r="AL153" t="s">
        <v>221</v>
      </c>
      <c r="AT153" t="s">
        <v>221</v>
      </c>
    </row>
    <row r="154" spans="1:46" ht="23.25">
      <c r="A154" s="109" t="s">
        <v>146</v>
      </c>
      <c r="N154" t="s">
        <v>221</v>
      </c>
      <c r="R154" t="s">
        <v>72</v>
      </c>
      <c r="W154" t="s">
        <v>101</v>
      </c>
      <c r="AB154" s="44"/>
      <c r="AC154" s="44"/>
      <c r="AD154" s="44"/>
      <c r="AE154" s="44"/>
      <c r="AF154" s="44"/>
      <c r="AG154" s="44"/>
      <c r="AH154" s="44"/>
      <c r="AL154" t="s">
        <v>443</v>
      </c>
      <c r="AT154" t="s">
        <v>160</v>
      </c>
    </row>
    <row r="155" spans="1:46" ht="23.25">
      <c r="A155" s="110" t="s">
        <v>147</v>
      </c>
      <c r="N155" t="s">
        <v>234</v>
      </c>
      <c r="W155" t="s">
        <v>535</v>
      </c>
      <c r="AB155" s="44"/>
      <c r="AC155" t="s">
        <v>221</v>
      </c>
      <c r="AD155" s="44"/>
      <c r="AE155" s="44"/>
      <c r="AF155" s="44"/>
      <c r="AG155" s="44"/>
      <c r="AH155" s="44"/>
      <c r="AL155" t="s">
        <v>347</v>
      </c>
    </row>
    <row r="156" spans="1:46" ht="23.25">
      <c r="A156" s="109" t="s">
        <v>148</v>
      </c>
      <c r="R156" t="s">
        <v>479</v>
      </c>
      <c r="AB156" s="44"/>
      <c r="AC156" t="s">
        <v>154</v>
      </c>
      <c r="AD156" s="44"/>
      <c r="AE156" s="44"/>
      <c r="AF156" s="44"/>
      <c r="AG156" s="44"/>
      <c r="AH156" s="44"/>
      <c r="AL156" t="s">
        <v>346</v>
      </c>
      <c r="AT156" t="s">
        <v>221</v>
      </c>
    </row>
    <row r="157" spans="1:46" ht="23.25">
      <c r="A157" s="110" t="s">
        <v>149</v>
      </c>
      <c r="N157" t="s">
        <v>221</v>
      </c>
      <c r="W157" t="s">
        <v>221</v>
      </c>
      <c r="AB157" s="44"/>
      <c r="AC157" s="44"/>
      <c r="AD157" s="44"/>
      <c r="AE157" s="44"/>
      <c r="AF157" s="44"/>
      <c r="AG157" s="44"/>
      <c r="AH157" s="44"/>
      <c r="AL157" t="s">
        <v>345</v>
      </c>
      <c r="AT157">
        <v>30</v>
      </c>
    </row>
    <row r="158" spans="1:46" ht="23.25">
      <c r="A158" s="111" t="s">
        <v>150</v>
      </c>
      <c r="N158" t="s">
        <v>74</v>
      </c>
      <c r="R158" t="s">
        <v>221</v>
      </c>
      <c r="W158" t="s">
        <v>40</v>
      </c>
      <c r="AB158" s="44"/>
      <c r="AC158" s="44"/>
      <c r="AD158" s="44"/>
      <c r="AE158" s="44"/>
      <c r="AF158" s="44"/>
      <c r="AG158" s="44"/>
      <c r="AH158" s="44"/>
      <c r="AL158" t="s">
        <v>344</v>
      </c>
      <c r="AT158">
        <v>45</v>
      </c>
    </row>
    <row r="159" spans="1:46">
      <c r="R159" t="s">
        <v>465</v>
      </c>
      <c r="W159" t="s">
        <v>535</v>
      </c>
      <c r="AB159" s="44"/>
      <c r="AC159" s="44"/>
      <c r="AD159" s="44"/>
      <c r="AE159" s="44"/>
      <c r="AF159" s="44"/>
      <c r="AG159" s="44"/>
      <c r="AH159" s="44"/>
      <c r="AL159" t="s">
        <v>343</v>
      </c>
    </row>
    <row r="160" spans="1:46">
      <c r="A160" s="168" t="s">
        <v>211</v>
      </c>
      <c r="R160" t="s">
        <v>493</v>
      </c>
      <c r="W160" t="s">
        <v>41</v>
      </c>
      <c r="AB160" s="44"/>
      <c r="AC160" s="44"/>
      <c r="AD160" s="44"/>
      <c r="AE160" s="44"/>
      <c r="AF160" s="44"/>
      <c r="AG160" s="44"/>
      <c r="AH160" s="44"/>
      <c r="AL160" t="s">
        <v>342</v>
      </c>
    </row>
    <row r="161" spans="1:34">
      <c r="A161" s="169" t="s">
        <v>212</v>
      </c>
      <c r="N161" t="s">
        <v>221</v>
      </c>
      <c r="R161" t="s">
        <v>101</v>
      </c>
      <c r="W161" t="s">
        <v>42</v>
      </c>
      <c r="AB161" s="44"/>
      <c r="AC161" s="44"/>
      <c r="AD161" s="44"/>
      <c r="AE161" s="44"/>
      <c r="AF161" s="44"/>
      <c r="AG161" s="44"/>
      <c r="AH161" s="44"/>
    </row>
    <row r="162" spans="1:34">
      <c r="A162" s="168" t="s">
        <v>213</v>
      </c>
      <c r="N162" t="s">
        <v>375</v>
      </c>
      <c r="W162" t="s">
        <v>101</v>
      </c>
      <c r="AB162" s="44"/>
      <c r="AC162" s="44"/>
      <c r="AD162" s="44"/>
      <c r="AE162" s="44"/>
      <c r="AF162" s="44"/>
      <c r="AG162" s="44"/>
      <c r="AH162" s="44"/>
    </row>
    <row r="163" spans="1:34">
      <c r="A163" s="170" t="s">
        <v>214</v>
      </c>
      <c r="N163" t="s">
        <v>367</v>
      </c>
      <c r="R163" t="s">
        <v>221</v>
      </c>
      <c r="AB163" s="44"/>
      <c r="AC163" s="44"/>
      <c r="AD163" s="44"/>
      <c r="AE163" s="44"/>
      <c r="AF163" s="44"/>
      <c r="AG163" s="44"/>
      <c r="AH163" s="44"/>
    </row>
    <row r="164" spans="1:34">
      <c r="R164" t="s">
        <v>68</v>
      </c>
      <c r="W164" t="s">
        <v>221</v>
      </c>
      <c r="AB164" s="44"/>
      <c r="AC164" s="44"/>
      <c r="AD164" s="44"/>
      <c r="AE164" s="44"/>
      <c r="AF164" s="44"/>
      <c r="AG164" s="44"/>
      <c r="AH164" s="44"/>
    </row>
    <row r="165" spans="1:34">
      <c r="N165" t="s">
        <v>221</v>
      </c>
      <c r="W165" t="s">
        <v>154</v>
      </c>
      <c r="AB165" s="44"/>
      <c r="AC165" s="44"/>
      <c r="AD165" s="44"/>
      <c r="AE165" s="44"/>
      <c r="AF165" s="44"/>
      <c r="AG165" s="44"/>
      <c r="AH165" s="44"/>
    </row>
    <row r="166" spans="1:34">
      <c r="A166" t="s">
        <v>221</v>
      </c>
      <c r="N166">
        <v>15</v>
      </c>
      <c r="R166" t="s">
        <v>221</v>
      </c>
    </row>
    <row r="167" spans="1:34">
      <c r="A167" s="113" t="s">
        <v>188</v>
      </c>
      <c r="N167">
        <v>30</v>
      </c>
      <c r="R167" t="s">
        <v>466</v>
      </c>
      <c r="AC167" s="113"/>
    </row>
    <row r="169" spans="1:34">
      <c r="A169" t="s">
        <v>221</v>
      </c>
      <c r="R169" t="s">
        <v>221</v>
      </c>
    </row>
    <row r="170" spans="1:34">
      <c r="A170" s="594" t="s">
        <v>496</v>
      </c>
      <c r="N170" t="s">
        <v>221</v>
      </c>
      <c r="R170" t="s">
        <v>407</v>
      </c>
    </row>
    <row r="171" spans="1:34">
      <c r="N171" s="835" t="s">
        <v>112</v>
      </c>
    </row>
    <row r="172" spans="1:34" ht="15.75" thickBot="1">
      <c r="A172" t="s">
        <v>221</v>
      </c>
      <c r="N172" s="954" t="s">
        <v>113</v>
      </c>
      <c r="R172" t="s">
        <v>221</v>
      </c>
    </row>
    <row r="173" spans="1:34">
      <c r="A173" s="1111" t="s">
        <v>550</v>
      </c>
      <c r="N173" s="15" t="s">
        <v>6</v>
      </c>
      <c r="R173" t="s">
        <v>467</v>
      </c>
    </row>
    <row r="174" spans="1:34">
      <c r="N174" s="20" t="s">
        <v>8</v>
      </c>
    </row>
    <row r="175" spans="1:34">
      <c r="N175" s="20" t="s">
        <v>10</v>
      </c>
      <c r="R175" t="s">
        <v>221</v>
      </c>
    </row>
    <row r="176" spans="1:34" ht="15.75" thickBot="1">
      <c r="N176" s="23" t="s">
        <v>11</v>
      </c>
      <c r="R176" t="s">
        <v>468</v>
      </c>
    </row>
    <row r="178" spans="14:18">
      <c r="N178" t="s">
        <v>221</v>
      </c>
      <c r="R178" t="s">
        <v>221</v>
      </c>
    </row>
    <row r="179" spans="14:18">
      <c r="N179" t="s">
        <v>154</v>
      </c>
      <c r="R179" t="s">
        <v>469</v>
      </c>
    </row>
    <row r="180" spans="14:18">
      <c r="R180" t="s">
        <v>470</v>
      </c>
    </row>
    <row r="182" spans="14:18">
      <c r="R182" t="s">
        <v>221</v>
      </c>
    </row>
    <row r="183" spans="14:18">
      <c r="R183">
        <v>1099</v>
      </c>
    </row>
    <row r="185" spans="14:18">
      <c r="R185" t="s">
        <v>221</v>
      </c>
    </row>
    <row r="186" spans="14:18">
      <c r="R186" t="s">
        <v>154</v>
      </c>
    </row>
  </sheetData>
  <mergeCells count="5">
    <mergeCell ref="R1:U2"/>
    <mergeCell ref="A1:M1"/>
    <mergeCell ref="CF1:CI1"/>
    <mergeCell ref="AQ7:AS7"/>
    <mergeCell ref="AQ16:AS16"/>
  </mergeCells>
  <conditionalFormatting sqref="D38:J46">
    <cfRule type="cellIs" dxfId="0" priority="1" operator="greater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DE235-E966-4ADC-92DE-E70EB283DA8B}">
  <sheetPr codeName="Sheet15">
    <pageSetUpPr fitToPage="1"/>
  </sheetPr>
  <dimension ref="A1:AE78"/>
  <sheetViews>
    <sheetView showGridLines="0" topLeftCell="A6" workbookViewId="0">
      <selection activeCell="U19" sqref="U19"/>
    </sheetView>
  </sheetViews>
  <sheetFormatPr defaultRowHeight="15"/>
  <cols>
    <col min="1" max="9" width="18.28515625" customWidth="1"/>
    <col min="10" max="10" width="16.28515625" customWidth="1"/>
    <col min="11" max="11" width="17.140625" customWidth="1"/>
    <col min="12" max="12" width="21.28515625" customWidth="1"/>
    <col min="13" max="13" width="17" customWidth="1"/>
  </cols>
  <sheetData>
    <row r="1" spans="1:14" ht="15.75" thickBo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6.25">
      <c r="A2" s="80"/>
      <c r="B2" s="81"/>
      <c r="C2" s="1207" t="s">
        <v>429</v>
      </c>
      <c r="D2" s="1207"/>
      <c r="E2" s="1207"/>
      <c r="F2" s="1207"/>
      <c r="G2" s="1207"/>
      <c r="H2" s="1207"/>
      <c r="I2" s="1207"/>
      <c r="J2" s="1207"/>
      <c r="N2" s="79"/>
    </row>
    <row r="3" spans="1:14" ht="31.5" thickBot="1">
      <c r="A3" s="82"/>
      <c r="B3" s="83"/>
      <c r="C3" s="84"/>
      <c r="D3" s="85"/>
      <c r="E3" s="85"/>
      <c r="F3" s="85"/>
      <c r="G3" s="85"/>
      <c r="H3" s="85"/>
      <c r="I3" s="787">
        <v>45400</v>
      </c>
      <c r="J3" s="787"/>
      <c r="N3" s="79"/>
    </row>
    <row r="4" spans="1:14" ht="30.75">
      <c r="A4" s="87"/>
      <c r="B4" s="87"/>
      <c r="C4" s="87"/>
      <c r="D4" s="88"/>
      <c r="E4" s="88"/>
      <c r="F4" s="88"/>
      <c r="G4" s="88"/>
      <c r="H4" s="88"/>
      <c r="I4" s="89"/>
      <c r="J4" s="89"/>
      <c r="N4" s="79"/>
    </row>
    <row r="5" spans="1:14">
      <c r="A5" s="90"/>
      <c r="B5" s="90"/>
      <c r="C5" s="90"/>
      <c r="D5" s="90"/>
      <c r="E5" s="90"/>
      <c r="F5" s="90"/>
      <c r="G5" s="90"/>
      <c r="H5" s="90"/>
      <c r="I5" s="90"/>
      <c r="J5" s="90"/>
      <c r="N5" s="79"/>
    </row>
    <row r="6" spans="1:14" ht="15.75" thickBot="1">
      <c r="I6" s="565"/>
      <c r="J6" s="565"/>
      <c r="K6" s="565"/>
      <c r="L6" s="565"/>
      <c r="M6" s="566"/>
      <c r="N6" s="79"/>
    </row>
    <row r="7" spans="1:14" ht="15.75" thickBot="1">
      <c r="B7" s="1221" t="s">
        <v>552</v>
      </c>
      <c r="C7" s="1222"/>
      <c r="D7" s="1223"/>
      <c r="I7" s="565"/>
      <c r="K7" s="572"/>
      <c r="L7" s="573" t="s">
        <v>430</v>
      </c>
      <c r="M7" s="574"/>
      <c r="N7" s="79"/>
    </row>
    <row r="8" spans="1:14" ht="15.75" thickBot="1">
      <c r="A8" s="91" t="s">
        <v>2</v>
      </c>
      <c r="B8" s="92" t="s">
        <v>12</v>
      </c>
      <c r="C8" s="93" t="s">
        <v>115</v>
      </c>
      <c r="D8" s="93" t="s">
        <v>105</v>
      </c>
      <c r="F8" s="95" t="s">
        <v>110</v>
      </c>
      <c r="G8" s="97" t="s">
        <v>5</v>
      </c>
      <c r="I8" s="565"/>
      <c r="K8" s="566"/>
      <c r="L8" s="566"/>
      <c r="M8" s="566"/>
      <c r="N8" s="79"/>
    </row>
    <row r="9" spans="1:14" ht="15.75" thickBot="1">
      <c r="A9" s="1113">
        <v>7.125</v>
      </c>
      <c r="B9" s="1118">
        <v>99.674999999999997</v>
      </c>
      <c r="C9" s="1119">
        <v>99.575000000000003</v>
      </c>
      <c r="D9" s="1120">
        <v>99.575000000000003</v>
      </c>
      <c r="E9" s="127" t="s">
        <v>211</v>
      </c>
      <c r="F9" s="99" t="s">
        <v>112</v>
      </c>
      <c r="G9" s="101">
        <v>101</v>
      </c>
      <c r="I9" s="861"/>
      <c r="K9" s="591" t="s">
        <v>227</v>
      </c>
      <c r="L9" s="592" t="s">
        <v>228</v>
      </c>
      <c r="M9" s="592" t="s">
        <v>229</v>
      </c>
      <c r="N9" s="79"/>
    </row>
    <row r="10" spans="1:14" ht="15.75" thickBot="1">
      <c r="A10" s="1113">
        <v>7.25</v>
      </c>
      <c r="B10" s="1121">
        <v>100.425</v>
      </c>
      <c r="C10" s="593">
        <v>100.325</v>
      </c>
      <c r="D10" s="1114">
        <v>100.325</v>
      </c>
      <c r="E10" s="127" t="s">
        <v>212</v>
      </c>
      <c r="F10" s="99" t="s">
        <v>113</v>
      </c>
      <c r="G10" s="101">
        <v>101</v>
      </c>
      <c r="I10" s="861"/>
      <c r="K10" s="566"/>
      <c r="L10" s="566"/>
      <c r="M10" s="566"/>
      <c r="N10" s="79"/>
    </row>
    <row r="11" spans="1:14">
      <c r="A11" s="1113">
        <v>7.375</v>
      </c>
      <c r="B11" s="1121">
        <v>101.175</v>
      </c>
      <c r="C11" s="593">
        <v>101.075</v>
      </c>
      <c r="D11" s="1114">
        <v>101.075</v>
      </c>
      <c r="E11" s="127" t="s">
        <v>213</v>
      </c>
      <c r="F11" s="99" t="s">
        <v>6</v>
      </c>
      <c r="G11" s="101">
        <v>101</v>
      </c>
      <c r="I11" s="861"/>
      <c r="K11" s="575" t="s">
        <v>230</v>
      </c>
      <c r="L11" s="579" t="s">
        <v>105</v>
      </c>
      <c r="M11" s="584"/>
      <c r="N11" s="79"/>
    </row>
    <row r="12" spans="1:14">
      <c r="A12" s="1113">
        <v>7.5</v>
      </c>
      <c r="B12" s="1121">
        <v>101.55</v>
      </c>
      <c r="C12" s="593">
        <v>101.45</v>
      </c>
      <c r="D12" s="1114">
        <v>101.45</v>
      </c>
      <c r="E12" s="127" t="s">
        <v>214</v>
      </c>
      <c r="F12" s="99" t="s">
        <v>8</v>
      </c>
      <c r="G12" s="101">
        <v>101</v>
      </c>
      <c r="I12" s="861"/>
      <c r="K12" s="576" t="s">
        <v>231</v>
      </c>
      <c r="L12" s="580">
        <v>8.875</v>
      </c>
      <c r="M12" s="585">
        <f>IF(L11="7/6 Arm",VLOOKUP(L12,$A$8:$D$37,2,FALSE),IF(L11="10/6 Arm",VLOOKUP(L12,$A$8:$D$37,3,FALSE),VLOOKUP(L12,$A$8:$D$37,4,FALSE)))</f>
        <v>104.825</v>
      </c>
    </row>
    <row r="13" spans="1:14">
      <c r="A13" s="1113">
        <v>7.625</v>
      </c>
      <c r="B13" s="1121">
        <v>101.675</v>
      </c>
      <c r="C13" s="593">
        <v>101.575</v>
      </c>
      <c r="D13" s="1114">
        <v>101.575</v>
      </c>
      <c r="F13" s="99" t="s">
        <v>10</v>
      </c>
      <c r="G13" s="101">
        <v>101</v>
      </c>
      <c r="I13" s="861"/>
      <c r="K13" s="576" t="s">
        <v>412</v>
      </c>
      <c r="L13" s="580" t="s">
        <v>20</v>
      </c>
      <c r="M13" s="585"/>
    </row>
    <row r="14" spans="1:14" ht="15.75" thickBot="1">
      <c r="A14" s="1113">
        <v>7.75</v>
      </c>
      <c r="B14" s="1121">
        <v>102.175</v>
      </c>
      <c r="C14" s="593">
        <v>102.075</v>
      </c>
      <c r="D14" s="1114">
        <v>102.075</v>
      </c>
      <c r="F14" s="102" t="s">
        <v>114</v>
      </c>
      <c r="G14" s="103">
        <v>99</v>
      </c>
      <c r="I14" s="861"/>
      <c r="K14" s="576" t="s">
        <v>232</v>
      </c>
      <c r="L14" s="580" t="s">
        <v>23</v>
      </c>
      <c r="M14" s="585">
        <f>IFERROR(INDEX($C$42:$J$47,MATCH(L14,B42:B47,0),MATCH(L13,C41:J41,0),1),0)</f>
        <v>-2.5</v>
      </c>
    </row>
    <row r="15" spans="1:14" ht="15.75" thickBot="1">
      <c r="A15" s="1113">
        <v>7.875</v>
      </c>
      <c r="B15" s="1121">
        <v>102.363</v>
      </c>
      <c r="C15" s="593">
        <v>102.26300000000001</v>
      </c>
      <c r="D15" s="1114">
        <v>102.26300000000001</v>
      </c>
      <c r="G15" s="1"/>
      <c r="H15" s="1"/>
      <c r="I15" s="861"/>
      <c r="K15" s="576" t="s">
        <v>52</v>
      </c>
      <c r="L15" s="580" t="s">
        <v>436</v>
      </c>
      <c r="M15" s="585">
        <f>IFERROR(INDEX($C$51:$J$78,MATCH(L15,$B$51:$B$78,0),MATCH($L$13,$C$41:$J$41,0),1),0)</f>
        <v>-0.5</v>
      </c>
    </row>
    <row r="16" spans="1:14">
      <c r="A16" s="1113">
        <v>8</v>
      </c>
      <c r="B16" s="1121">
        <v>102.8</v>
      </c>
      <c r="C16" s="593">
        <v>102.7</v>
      </c>
      <c r="D16" s="1114">
        <v>102.7</v>
      </c>
      <c r="F16" s="560" t="s">
        <v>116</v>
      </c>
      <c r="G16" s="561"/>
      <c r="H16" s="562"/>
      <c r="I16" s="861"/>
      <c r="K16" s="576" t="s">
        <v>61</v>
      </c>
      <c r="L16" s="580" t="s">
        <v>221</v>
      </c>
      <c r="M16" s="585">
        <f t="shared" ref="M16:M24" si="0">IFERROR(INDEX($C$51:$J$78,MATCH(L16,$B$51:$B$78,0),MATCH($L$13,$C$41:$J$41,0),1),0)</f>
        <v>0</v>
      </c>
    </row>
    <row r="17" spans="1:13" ht="15" customHeight="1">
      <c r="A17" s="1113">
        <v>8.125</v>
      </c>
      <c r="B17" s="1121">
        <v>103.113</v>
      </c>
      <c r="C17" s="593">
        <v>103.01300000000001</v>
      </c>
      <c r="D17" s="1114">
        <v>103.01300000000001</v>
      </c>
      <c r="F17" s="1208" t="s">
        <v>303</v>
      </c>
      <c r="G17" s="1209"/>
      <c r="H17" s="1210"/>
      <c r="I17" s="861"/>
      <c r="K17" s="576" t="s">
        <v>67</v>
      </c>
      <c r="L17" s="580" t="s">
        <v>221</v>
      </c>
      <c r="M17" s="585">
        <f t="shared" si="0"/>
        <v>0</v>
      </c>
    </row>
    <row r="18" spans="1:13">
      <c r="A18" s="1113">
        <v>8.25</v>
      </c>
      <c r="B18" s="1121">
        <v>103.55</v>
      </c>
      <c r="C18" s="593">
        <v>103.45</v>
      </c>
      <c r="D18" s="1114">
        <v>103.45</v>
      </c>
      <c r="F18" s="1208" t="s">
        <v>512</v>
      </c>
      <c r="G18" s="1209"/>
      <c r="H18" s="1210"/>
      <c r="I18" s="861"/>
      <c r="K18" s="576" t="s">
        <v>156</v>
      </c>
      <c r="L18" s="580" t="s">
        <v>221</v>
      </c>
      <c r="M18" s="585">
        <f t="shared" si="0"/>
        <v>0</v>
      </c>
    </row>
    <row r="19" spans="1:13" ht="15" customHeight="1">
      <c r="A19" s="1113">
        <v>8.375</v>
      </c>
      <c r="B19" s="1121">
        <v>103.8</v>
      </c>
      <c r="C19" s="593">
        <v>103.7</v>
      </c>
      <c r="D19" s="1114">
        <v>103.7</v>
      </c>
      <c r="F19" s="1224" t="s">
        <v>376</v>
      </c>
      <c r="G19" s="1225"/>
      <c r="H19" s="1226"/>
      <c r="I19" s="861"/>
      <c r="K19" s="576" t="s">
        <v>235</v>
      </c>
      <c r="L19" s="580" t="s">
        <v>221</v>
      </c>
      <c r="M19" s="585">
        <f t="shared" si="0"/>
        <v>0</v>
      </c>
    </row>
    <row r="20" spans="1:13" ht="15.75" thickBot="1">
      <c r="A20" s="1113">
        <v>8.5</v>
      </c>
      <c r="B20" s="1121">
        <v>103.925</v>
      </c>
      <c r="C20" s="593">
        <v>103.825</v>
      </c>
      <c r="D20" s="1114">
        <v>103.825</v>
      </c>
      <c r="F20" s="1227"/>
      <c r="G20" s="1228"/>
      <c r="H20" s="1229"/>
      <c r="I20" s="861"/>
      <c r="K20" s="576" t="s">
        <v>236</v>
      </c>
      <c r="L20" s="580"/>
      <c r="M20" s="585">
        <f t="shared" si="0"/>
        <v>0</v>
      </c>
    </row>
    <row r="21" spans="1:13" ht="15.75" thickBot="1">
      <c r="A21" s="1113">
        <v>8.625</v>
      </c>
      <c r="B21" s="1121">
        <v>104.3</v>
      </c>
      <c r="C21" s="593">
        <v>104.2</v>
      </c>
      <c r="D21" s="1114">
        <v>104.2</v>
      </c>
      <c r="F21" s="989"/>
      <c r="G21" s="989"/>
      <c r="H21" s="989"/>
      <c r="I21" s="861"/>
      <c r="K21" s="576" t="s">
        <v>74</v>
      </c>
      <c r="L21" s="580" t="s">
        <v>221</v>
      </c>
      <c r="M21" s="585">
        <f t="shared" si="0"/>
        <v>0</v>
      </c>
    </row>
    <row r="22" spans="1:13">
      <c r="A22" s="1113">
        <v>8.75</v>
      </c>
      <c r="B22" s="1121">
        <v>104.55</v>
      </c>
      <c r="C22" s="593">
        <v>104.45</v>
      </c>
      <c r="D22" s="1114">
        <v>104.45</v>
      </c>
      <c r="F22" s="539" t="s">
        <v>117</v>
      </c>
      <c r="G22" s="540"/>
      <c r="H22" s="990"/>
      <c r="I22" s="861"/>
      <c r="K22" s="576" t="s">
        <v>188</v>
      </c>
      <c r="L22" s="580" t="s">
        <v>221</v>
      </c>
      <c r="M22" s="585">
        <f t="shared" si="0"/>
        <v>0</v>
      </c>
    </row>
    <row r="23" spans="1:13">
      <c r="A23" s="1113">
        <v>8.875</v>
      </c>
      <c r="B23" s="1121">
        <v>104.925</v>
      </c>
      <c r="C23" s="593">
        <v>104.825</v>
      </c>
      <c r="D23" s="1114">
        <v>104.825</v>
      </c>
      <c r="F23" s="541" t="s">
        <v>118</v>
      </c>
      <c r="G23" s="542" t="s">
        <v>119</v>
      </c>
      <c r="H23" s="1"/>
      <c r="I23" s="861"/>
      <c r="K23" s="576" t="s">
        <v>545</v>
      </c>
      <c r="L23" s="580" t="s">
        <v>221</v>
      </c>
      <c r="M23" s="585">
        <f t="shared" si="0"/>
        <v>0</v>
      </c>
    </row>
    <row r="24" spans="1:13">
      <c r="A24" s="1113">
        <v>9</v>
      </c>
      <c r="B24" s="1121">
        <v>105.3</v>
      </c>
      <c r="C24" s="593">
        <v>105.2</v>
      </c>
      <c r="D24" s="1114">
        <v>105.2</v>
      </c>
      <c r="F24" s="543" t="s">
        <v>120</v>
      </c>
      <c r="G24" s="544">
        <v>4.5</v>
      </c>
      <c r="I24" s="861"/>
      <c r="K24" s="576" t="s">
        <v>551</v>
      </c>
      <c r="L24" s="580" t="s">
        <v>221</v>
      </c>
      <c r="M24" s="585">
        <f t="shared" si="0"/>
        <v>0</v>
      </c>
    </row>
    <row r="25" spans="1:13">
      <c r="A25" s="1113">
        <v>9.125</v>
      </c>
      <c r="B25" s="1121">
        <v>105.425</v>
      </c>
      <c r="C25" s="593">
        <v>105.325</v>
      </c>
      <c r="D25" s="1114">
        <v>105.325</v>
      </c>
      <c r="F25" s="543" t="s">
        <v>304</v>
      </c>
      <c r="G25" s="545" t="s">
        <v>121</v>
      </c>
      <c r="I25" s="861"/>
      <c r="K25" s="576" t="s">
        <v>237</v>
      </c>
      <c r="L25" s="580">
        <v>30</v>
      </c>
      <c r="M25" s="585">
        <f>IF(L25=15,0,IF(L25=30,G29,IF(L25=45,G30,0)))</f>
        <v>0</v>
      </c>
    </row>
    <row r="26" spans="1:13" ht="15.75" thickBot="1">
      <c r="A26" s="1113">
        <v>9.25</v>
      </c>
      <c r="B26" s="1121">
        <v>105.675</v>
      </c>
      <c r="C26" s="593">
        <v>105.575</v>
      </c>
      <c r="D26" s="1114">
        <v>105.575</v>
      </c>
      <c r="F26" s="546" t="s">
        <v>122</v>
      </c>
      <c r="G26" s="547" t="s">
        <v>123</v>
      </c>
      <c r="I26" s="861"/>
      <c r="K26" s="577" t="s">
        <v>238</v>
      </c>
      <c r="L26" s="581"/>
      <c r="M26" s="586">
        <f>M15+M16+M17+M18+M19+M20+M21+M22+M25+M14+M23+M24</f>
        <v>-3</v>
      </c>
    </row>
    <row r="27" spans="1:13" ht="15.75" thickBot="1">
      <c r="A27" s="1113">
        <v>9.375</v>
      </c>
      <c r="B27" s="1121">
        <v>106.05</v>
      </c>
      <c r="C27" s="593">
        <v>105.95</v>
      </c>
      <c r="D27" s="1114">
        <v>105.95</v>
      </c>
      <c r="G27" s="1"/>
      <c r="I27" s="861"/>
      <c r="K27" s="568"/>
      <c r="L27" s="569"/>
      <c r="M27" s="578"/>
    </row>
    <row r="28" spans="1:13" ht="15.75" thickBot="1">
      <c r="A28" s="1113">
        <v>9.5</v>
      </c>
      <c r="B28" s="1121">
        <v>106.3</v>
      </c>
      <c r="C28" s="593">
        <v>106.2</v>
      </c>
      <c r="D28" s="1114">
        <v>106.2</v>
      </c>
      <c r="F28" s="539" t="s">
        <v>124</v>
      </c>
      <c r="G28" s="540"/>
      <c r="I28" s="861"/>
      <c r="K28" s="570" t="s">
        <v>239</v>
      </c>
      <c r="L28" s="571"/>
      <c r="M28" s="587" t="e">
        <f>IF(L19="Choose a Selection",(MIN(M26+M12,VLOOKUP($L$20,$E$9:$G$14,3,FALSE))),MIN(M26+M12,VLOOKUP($L$19,$F$9:$G$14,2,FALSE)))</f>
        <v>#N/A</v>
      </c>
    </row>
    <row r="29" spans="1:13" ht="15.75" thickBot="1">
      <c r="A29" s="1113">
        <v>9.625</v>
      </c>
      <c r="B29" s="1121">
        <v>106.675</v>
      </c>
      <c r="C29" s="593">
        <v>106.575</v>
      </c>
      <c r="D29" s="1114">
        <v>106.575</v>
      </c>
      <c r="F29" s="548" t="s">
        <v>125</v>
      </c>
      <c r="G29" s="549">
        <v>0</v>
      </c>
      <c r="H29" s="1"/>
      <c r="I29" s="861"/>
      <c r="K29" s="565"/>
      <c r="L29" s="565"/>
      <c r="M29" s="565"/>
    </row>
    <row r="30" spans="1:13" ht="15.75" thickBot="1">
      <c r="A30" s="1113">
        <v>9.75</v>
      </c>
      <c r="B30" s="1121">
        <v>106.925</v>
      </c>
      <c r="C30" s="593">
        <v>106.825</v>
      </c>
      <c r="D30" s="1114">
        <v>106.825</v>
      </c>
      <c r="F30" s="992" t="s">
        <v>126</v>
      </c>
      <c r="G30" s="993">
        <v>-0.375</v>
      </c>
      <c r="I30" s="861"/>
      <c r="K30" s="1001" t="s">
        <v>240</v>
      </c>
      <c r="L30" s="1002"/>
      <c r="M30" s="1003"/>
    </row>
    <row r="31" spans="1:13">
      <c r="A31" s="1113">
        <v>9.875</v>
      </c>
      <c r="B31" s="1121">
        <v>107.175</v>
      </c>
      <c r="C31" s="593">
        <v>107.075</v>
      </c>
      <c r="D31" s="1114">
        <v>107.075</v>
      </c>
      <c r="F31" s="994"/>
      <c r="G31" s="994"/>
      <c r="I31" s="861"/>
    </row>
    <row r="32" spans="1:13">
      <c r="A32" s="1113">
        <v>10</v>
      </c>
      <c r="B32" s="1121">
        <v>107.425</v>
      </c>
      <c r="C32" s="593">
        <v>107.325</v>
      </c>
      <c r="D32" s="1114">
        <v>107.325</v>
      </c>
      <c r="I32" s="861"/>
    </row>
    <row r="33" spans="1:31">
      <c r="A33" s="1113">
        <v>10.125</v>
      </c>
      <c r="B33" s="1121">
        <v>107.675</v>
      </c>
      <c r="C33" s="593">
        <v>107.575</v>
      </c>
      <c r="D33" s="1114">
        <v>107.575</v>
      </c>
      <c r="F33" s="991"/>
      <c r="G33" s="991"/>
      <c r="I33" s="861"/>
      <c r="J33" s="565"/>
      <c r="K33" s="565"/>
      <c r="L33" s="565"/>
      <c r="M33" s="565"/>
    </row>
    <row r="34" spans="1:31">
      <c r="A34" s="1113">
        <v>10.25</v>
      </c>
      <c r="B34" s="1121">
        <v>107.925</v>
      </c>
      <c r="C34" s="593">
        <v>107.825</v>
      </c>
      <c r="D34" s="1114">
        <v>107.825</v>
      </c>
      <c r="F34" s="819"/>
      <c r="G34" s="820"/>
      <c r="I34" s="861"/>
      <c r="J34" s="565"/>
      <c r="K34" s="565"/>
      <c r="L34" s="565"/>
      <c r="M34" s="565"/>
    </row>
    <row r="35" spans="1:31">
      <c r="A35" s="1113">
        <v>10.375</v>
      </c>
      <c r="B35" s="1121">
        <v>108.175</v>
      </c>
      <c r="C35" s="593">
        <v>108.075</v>
      </c>
      <c r="D35" s="1114">
        <v>108.075</v>
      </c>
      <c r="F35" s="588"/>
      <c r="G35" s="589"/>
      <c r="I35" s="861"/>
      <c r="J35" s="565"/>
      <c r="K35" s="565"/>
      <c r="L35" s="565"/>
      <c r="M35" s="565"/>
    </row>
    <row r="36" spans="1:31">
      <c r="A36" s="1113">
        <v>10.5</v>
      </c>
      <c r="B36" s="1121">
        <v>108.925</v>
      </c>
      <c r="C36" s="593">
        <v>108.825</v>
      </c>
      <c r="D36" s="1114">
        <v>108.825</v>
      </c>
      <c r="F36" s="1211"/>
      <c r="G36" s="1211"/>
      <c r="I36" s="861"/>
      <c r="J36" s="565"/>
      <c r="K36" s="565"/>
      <c r="L36" s="565"/>
      <c r="M36" s="565"/>
    </row>
    <row r="37" spans="1:31" ht="15.75" thickBot="1">
      <c r="A37" s="1115">
        <v>10.625</v>
      </c>
      <c r="B37" s="1122">
        <v>109.175</v>
      </c>
      <c r="C37" s="1116">
        <v>109.075</v>
      </c>
      <c r="D37" s="1117">
        <v>109.075</v>
      </c>
      <c r="F37" s="1211"/>
      <c r="G37" s="1211"/>
      <c r="I37" s="861"/>
      <c r="J37" s="565"/>
      <c r="K37" s="565"/>
      <c r="L37" s="565"/>
      <c r="M37" s="565"/>
    </row>
    <row r="38" spans="1:31">
      <c r="I38" s="861"/>
      <c r="M38" s="565"/>
    </row>
    <row r="40" spans="1:31">
      <c r="A40" s="3" t="s">
        <v>555</v>
      </c>
      <c r="B40" s="3"/>
      <c r="C40" s="1"/>
      <c r="D40" s="1"/>
      <c r="E40" s="1"/>
      <c r="F40" s="24"/>
      <c r="G40" s="1"/>
      <c r="H40" s="25"/>
      <c r="I40" s="24"/>
      <c r="J40" s="564"/>
    </row>
    <row r="41" spans="1:31">
      <c r="A41" s="1218" t="s">
        <v>127</v>
      </c>
      <c r="B41" s="859" t="s">
        <v>221</v>
      </c>
      <c r="C41" s="550" t="s">
        <v>14</v>
      </c>
      <c r="D41" s="550" t="s">
        <v>15</v>
      </c>
      <c r="E41" s="550" t="s">
        <v>16</v>
      </c>
      <c r="F41" s="550" t="s">
        <v>17</v>
      </c>
      <c r="G41" s="550" t="s">
        <v>18</v>
      </c>
      <c r="H41" s="550" t="s">
        <v>19</v>
      </c>
      <c r="I41" s="550" t="s">
        <v>20</v>
      </c>
      <c r="J41" s="551" t="s">
        <v>21</v>
      </c>
    </row>
    <row r="42" spans="1:31">
      <c r="A42" s="1219"/>
      <c r="B42" s="211" t="s">
        <v>129</v>
      </c>
      <c r="C42" s="1123">
        <v>-0.625</v>
      </c>
      <c r="D42" s="1084">
        <v>-0.875</v>
      </c>
      <c r="E42" s="1084">
        <v>-1.125</v>
      </c>
      <c r="F42" s="1084">
        <v>-1.125</v>
      </c>
      <c r="G42" s="1084">
        <v>-1.25</v>
      </c>
      <c r="H42" s="1084">
        <v>-1.75</v>
      </c>
      <c r="I42" s="1084">
        <v>-2.25</v>
      </c>
      <c r="J42" s="1085">
        <f>NONI!J42</f>
        <v>0</v>
      </c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</row>
    <row r="43" spans="1:31">
      <c r="A43" s="1219"/>
      <c r="B43" s="211" t="s">
        <v>23</v>
      </c>
      <c r="C43" s="1086">
        <v>-0.75</v>
      </c>
      <c r="D43" s="1087">
        <v>-1</v>
      </c>
      <c r="E43" s="1087">
        <v>-1.2500000000000002</v>
      </c>
      <c r="F43" s="1087">
        <v>-1.25</v>
      </c>
      <c r="G43" s="1087">
        <v>-1.5</v>
      </c>
      <c r="H43" s="1087">
        <v>-2</v>
      </c>
      <c r="I43" s="1087">
        <v>-2.5</v>
      </c>
      <c r="J43" s="1049">
        <f>NONI!J43</f>
        <v>0</v>
      </c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</row>
    <row r="44" spans="1:31">
      <c r="A44" s="1219"/>
      <c r="B44" s="211" t="s">
        <v>24</v>
      </c>
      <c r="C44" s="1086">
        <v>-1</v>
      </c>
      <c r="D44" s="1087">
        <v>-1.25</v>
      </c>
      <c r="E44" s="1087">
        <v>-1.5000000000000002</v>
      </c>
      <c r="F44" s="1087">
        <v>-1.5</v>
      </c>
      <c r="G44" s="1087">
        <v>-1.75</v>
      </c>
      <c r="H44" s="1087">
        <v>-2.25</v>
      </c>
      <c r="I44" s="1087">
        <v>-3.375</v>
      </c>
      <c r="J44" s="1049" t="s">
        <v>13</v>
      </c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</row>
    <row r="45" spans="1:31">
      <c r="A45" s="1219"/>
      <c r="B45" s="211" t="s">
        <v>25</v>
      </c>
      <c r="C45" s="1086">
        <v>-1.375</v>
      </c>
      <c r="D45" s="1087">
        <v>-1.625</v>
      </c>
      <c r="E45" s="1087">
        <v>-1.6250000000000002</v>
      </c>
      <c r="F45" s="1087">
        <v>-2.125</v>
      </c>
      <c r="G45" s="1087">
        <v>-2.5</v>
      </c>
      <c r="H45" s="1087">
        <v>-2.875</v>
      </c>
      <c r="I45" s="1087">
        <v>-4.125</v>
      </c>
      <c r="J45" s="1049" t="s">
        <v>13</v>
      </c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</row>
    <row r="46" spans="1:31">
      <c r="A46" s="1219"/>
      <c r="B46" s="211" t="s">
        <v>26</v>
      </c>
      <c r="C46" s="1086">
        <v>-2</v>
      </c>
      <c r="D46" s="1087">
        <v>-2.375</v>
      </c>
      <c r="E46" s="1087">
        <v>-2.125</v>
      </c>
      <c r="F46" s="1087">
        <v>-2.625</v>
      </c>
      <c r="G46" s="1087">
        <v>-3</v>
      </c>
      <c r="H46" s="1087">
        <v>-3.5</v>
      </c>
      <c r="I46" s="1087" t="s">
        <v>13</v>
      </c>
      <c r="J46" s="1049" t="s">
        <v>13</v>
      </c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</row>
    <row r="47" spans="1:31">
      <c r="A47" s="1220"/>
      <c r="B47" s="554" t="s">
        <v>27</v>
      </c>
      <c r="C47" s="1124">
        <v>-2.25</v>
      </c>
      <c r="D47" s="1088">
        <v>-2.625</v>
      </c>
      <c r="E47" s="1088">
        <v>-2.625</v>
      </c>
      <c r="F47" s="1088">
        <v>-3.125</v>
      </c>
      <c r="G47" s="1088">
        <v>-3.5</v>
      </c>
      <c r="H47" s="1088">
        <v>-5.25</v>
      </c>
      <c r="I47" s="1088" t="s">
        <v>13</v>
      </c>
      <c r="J47" s="1089" t="s">
        <v>13</v>
      </c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</row>
    <row r="48" spans="1:31">
      <c r="A48" s="555"/>
      <c r="B48" s="564" t="s">
        <v>221</v>
      </c>
    </row>
    <row r="49" spans="1:10">
      <c r="A49" s="3" t="s">
        <v>556</v>
      </c>
      <c r="J49" s="564"/>
    </row>
    <row r="50" spans="1:10">
      <c r="A50" s="104"/>
      <c r="B50" s="158" t="s">
        <v>351</v>
      </c>
      <c r="C50" s="550" t="s">
        <v>14</v>
      </c>
      <c r="D50" s="550" t="s">
        <v>15</v>
      </c>
      <c r="E50" s="550" t="s">
        <v>16</v>
      </c>
      <c r="F50" s="550" t="s">
        <v>17</v>
      </c>
      <c r="G50" s="550" t="s">
        <v>18</v>
      </c>
      <c r="H50" s="550" t="s">
        <v>19</v>
      </c>
      <c r="I50" s="550" t="s">
        <v>20</v>
      </c>
      <c r="J50" s="551" t="s">
        <v>21</v>
      </c>
    </row>
    <row r="51" spans="1:10">
      <c r="A51" s="1215" t="s">
        <v>52</v>
      </c>
      <c r="B51" s="1090" t="s">
        <v>142</v>
      </c>
      <c r="C51" s="1084">
        <v>-0.75</v>
      </c>
      <c r="D51" s="1084">
        <v>-0.75</v>
      </c>
      <c r="E51" s="1084">
        <v>-0.875</v>
      </c>
      <c r="F51" s="1084">
        <v>-0.875</v>
      </c>
      <c r="G51" s="1084">
        <v>-0.875</v>
      </c>
      <c r="H51" s="1084">
        <v>-1.75</v>
      </c>
      <c r="I51" s="1084">
        <v>-2</v>
      </c>
      <c r="J51" s="1085">
        <v>-4</v>
      </c>
    </row>
    <row r="52" spans="1:10">
      <c r="A52" s="1216"/>
      <c r="B52" s="1091" t="s">
        <v>143</v>
      </c>
      <c r="C52" s="1087">
        <v>-0.25</v>
      </c>
      <c r="D52" s="1087">
        <v>-0.25</v>
      </c>
      <c r="E52" s="1087">
        <v>-0.25</v>
      </c>
      <c r="F52" s="1087">
        <v>-0.25</v>
      </c>
      <c r="G52" s="1087">
        <v>-0.25</v>
      </c>
      <c r="H52" s="1087">
        <v>-0.25</v>
      </c>
      <c r="I52" s="1087">
        <v>-0.25</v>
      </c>
      <c r="J52" s="1049">
        <v>-0.25</v>
      </c>
    </row>
    <row r="53" spans="1:10">
      <c r="A53" s="1216"/>
      <c r="B53" s="1092" t="s">
        <v>434</v>
      </c>
      <c r="C53" s="1087">
        <v>0</v>
      </c>
      <c r="D53" s="1087">
        <v>0</v>
      </c>
      <c r="E53" s="1087">
        <v>0</v>
      </c>
      <c r="F53" s="1087">
        <v>0</v>
      </c>
      <c r="G53" s="1087">
        <v>0</v>
      </c>
      <c r="H53" s="1087">
        <v>0</v>
      </c>
      <c r="I53" s="1087">
        <v>0</v>
      </c>
      <c r="J53" s="1049">
        <v>0</v>
      </c>
    </row>
    <row r="54" spans="1:10">
      <c r="A54" s="1216"/>
      <c r="B54" s="1091" t="s">
        <v>435</v>
      </c>
      <c r="C54" s="1087">
        <v>0</v>
      </c>
      <c r="D54" s="1087">
        <v>0</v>
      </c>
      <c r="E54" s="1087">
        <v>0</v>
      </c>
      <c r="F54" s="1087">
        <v>0</v>
      </c>
      <c r="G54" s="1087">
        <v>0</v>
      </c>
      <c r="H54" s="1087">
        <v>0</v>
      </c>
      <c r="I54" s="1087">
        <v>0</v>
      </c>
      <c r="J54" s="1049">
        <v>0</v>
      </c>
    </row>
    <row r="55" spans="1:10">
      <c r="A55" s="1216"/>
      <c r="B55" s="1092" t="s">
        <v>436</v>
      </c>
      <c r="C55" s="1087">
        <v>0</v>
      </c>
      <c r="D55" s="1087">
        <v>0</v>
      </c>
      <c r="E55" s="1087">
        <v>0</v>
      </c>
      <c r="F55" s="1087">
        <v>0</v>
      </c>
      <c r="G55" s="1087">
        <v>0</v>
      </c>
      <c r="H55" s="1087">
        <v>0</v>
      </c>
      <c r="I55" s="1087">
        <v>-0.5</v>
      </c>
      <c r="J55" s="1049" t="s">
        <v>13</v>
      </c>
    </row>
    <row r="56" spans="1:10">
      <c r="A56" s="1216"/>
      <c r="B56" s="1091" t="s">
        <v>437</v>
      </c>
      <c r="C56" s="1087">
        <v>-0.125</v>
      </c>
      <c r="D56" s="1087">
        <v>-0.125</v>
      </c>
      <c r="E56" s="1087">
        <v>-0.25</v>
      </c>
      <c r="F56" s="1087">
        <v>-0.25</v>
      </c>
      <c r="G56" s="1087">
        <v>-0.375</v>
      </c>
      <c r="H56" s="1087">
        <v>-0.5</v>
      </c>
      <c r="I56" s="1087" t="s">
        <v>13</v>
      </c>
      <c r="J56" s="1049" t="s">
        <v>13</v>
      </c>
    </row>
    <row r="57" spans="1:10">
      <c r="A57" s="1216"/>
      <c r="B57" s="1092" t="s">
        <v>431</v>
      </c>
      <c r="C57" s="1087">
        <v>-0.125</v>
      </c>
      <c r="D57" s="1087">
        <v>-0.125</v>
      </c>
      <c r="E57" s="1087">
        <v>-0.25</v>
      </c>
      <c r="F57" s="1087">
        <v>-0.375</v>
      </c>
      <c r="G57" s="1087">
        <v>-0.5</v>
      </c>
      <c r="H57" s="1087">
        <v>-1</v>
      </c>
      <c r="I57" s="1087" t="s">
        <v>13</v>
      </c>
      <c r="J57" s="1049" t="s">
        <v>13</v>
      </c>
    </row>
    <row r="58" spans="1:10">
      <c r="A58" s="1216"/>
      <c r="B58" s="1091" t="s">
        <v>432</v>
      </c>
      <c r="C58" s="1087">
        <v>-0.5</v>
      </c>
      <c r="D58" s="1087">
        <v>-0.5</v>
      </c>
      <c r="E58" s="1087">
        <v>-0.5</v>
      </c>
      <c r="F58" s="1087">
        <v>-0.875</v>
      </c>
      <c r="G58" s="1087">
        <v>-1</v>
      </c>
      <c r="H58" s="1087">
        <v>-1.75</v>
      </c>
      <c r="I58" s="1087" t="s">
        <v>13</v>
      </c>
      <c r="J58" s="1049" t="s">
        <v>13</v>
      </c>
    </row>
    <row r="59" spans="1:10">
      <c r="A59" s="1217"/>
      <c r="B59" s="1093" t="s">
        <v>433</v>
      </c>
      <c r="C59" s="1088">
        <v>-1.25</v>
      </c>
      <c r="D59" s="1088">
        <v>-1.25</v>
      </c>
      <c r="E59" s="1088">
        <v>-1.25</v>
      </c>
      <c r="F59" s="1088">
        <v>-1.25</v>
      </c>
      <c r="G59" s="1088">
        <v>-1.5</v>
      </c>
      <c r="H59" s="1088">
        <v>-2.5</v>
      </c>
      <c r="I59" s="1088" t="s">
        <v>13</v>
      </c>
      <c r="J59" s="1089" t="s">
        <v>13</v>
      </c>
    </row>
    <row r="60" spans="1:10">
      <c r="A60" s="1052" t="s">
        <v>61</v>
      </c>
      <c r="B60" s="1094" t="s">
        <v>544</v>
      </c>
      <c r="C60" s="1087">
        <v>-0.375</v>
      </c>
      <c r="D60" s="1087">
        <v>-0.375</v>
      </c>
      <c r="E60" s="1087">
        <v>-0.375</v>
      </c>
      <c r="F60" s="1087">
        <v>-0.5</v>
      </c>
      <c r="G60" s="1087">
        <v>-0.75</v>
      </c>
      <c r="H60" s="1087">
        <v>-1.25</v>
      </c>
      <c r="I60" s="1084">
        <v>-2.5</v>
      </c>
      <c r="J60" s="1085" t="s">
        <v>13</v>
      </c>
    </row>
    <row r="61" spans="1:10">
      <c r="A61" s="1212" t="s">
        <v>67</v>
      </c>
      <c r="B61" s="1095" t="s">
        <v>68</v>
      </c>
      <c r="C61" s="1084">
        <v>-0.125</v>
      </c>
      <c r="D61" s="1084">
        <v>-0.125</v>
      </c>
      <c r="E61" s="1084">
        <v>-0.125</v>
      </c>
      <c r="F61" s="1084">
        <v>-0.25</v>
      </c>
      <c r="G61" s="1084">
        <v>-0.5</v>
      </c>
      <c r="H61" s="1084">
        <v>-0.75</v>
      </c>
      <c r="I61" s="1084">
        <v>-1.25</v>
      </c>
      <c r="J61" s="1085">
        <v>-3.5</v>
      </c>
    </row>
    <row r="62" spans="1:10">
      <c r="A62" s="1213"/>
      <c r="B62" s="1092" t="s">
        <v>301</v>
      </c>
      <c r="C62" s="1087">
        <v>-1</v>
      </c>
      <c r="D62" s="1087">
        <v>-1</v>
      </c>
      <c r="E62" s="1087">
        <v>-1</v>
      </c>
      <c r="F62" s="1087">
        <v>-1</v>
      </c>
      <c r="G62" s="1087">
        <v>-1</v>
      </c>
      <c r="H62" s="1087">
        <v>-1</v>
      </c>
      <c r="I62" s="1087">
        <v>-3</v>
      </c>
      <c r="J62" s="1049">
        <v>-4.5</v>
      </c>
    </row>
    <row r="63" spans="1:10">
      <c r="A63" s="1214"/>
      <c r="B63" s="1096" t="s">
        <v>69</v>
      </c>
      <c r="C63" s="1088">
        <v>-0.5</v>
      </c>
      <c r="D63" s="1088">
        <v>-0.5</v>
      </c>
      <c r="E63" s="1088">
        <v>-0.5</v>
      </c>
      <c r="F63" s="1088">
        <v>-0.5</v>
      </c>
      <c r="G63" s="1088">
        <v>-0.625</v>
      </c>
      <c r="H63" s="1088">
        <v>-0.75</v>
      </c>
      <c r="I63" s="1088">
        <v>-1.25</v>
      </c>
      <c r="J63" s="1089">
        <v>-4</v>
      </c>
    </row>
    <row r="64" spans="1:10">
      <c r="A64" s="863" t="s">
        <v>70</v>
      </c>
      <c r="B64" s="1091" t="s">
        <v>156</v>
      </c>
      <c r="C64" s="1087">
        <v>-0.5</v>
      </c>
      <c r="D64" s="1087">
        <v>-0.5</v>
      </c>
      <c r="E64" s="1087">
        <v>-0.5</v>
      </c>
      <c r="F64" s="1087">
        <v>-0.5</v>
      </c>
      <c r="G64" s="1087">
        <v>-0.625</v>
      </c>
      <c r="H64" s="1087">
        <v>-0.75</v>
      </c>
      <c r="I64" s="1087">
        <v>-0.75</v>
      </c>
      <c r="J64" s="1049" t="s">
        <v>13</v>
      </c>
    </row>
    <row r="65" spans="1:10">
      <c r="A65" s="858" t="s">
        <v>157</v>
      </c>
      <c r="B65" s="1090" t="s">
        <v>112</v>
      </c>
      <c r="C65" s="1084">
        <v>1</v>
      </c>
      <c r="D65" s="1084">
        <v>1</v>
      </c>
      <c r="E65" s="1084">
        <v>1</v>
      </c>
      <c r="F65" s="1084">
        <v>1</v>
      </c>
      <c r="G65" s="1084">
        <v>1.125</v>
      </c>
      <c r="H65" s="1084">
        <v>1.125</v>
      </c>
      <c r="I65" s="1084">
        <v>1.125</v>
      </c>
      <c r="J65" s="1085">
        <v>1.125</v>
      </c>
    </row>
    <row r="66" spans="1:10">
      <c r="A66" s="558" t="s">
        <v>158</v>
      </c>
      <c r="B66" s="1092" t="s">
        <v>113</v>
      </c>
      <c r="C66" s="1087">
        <v>0.75</v>
      </c>
      <c r="D66" s="1087">
        <v>0.75</v>
      </c>
      <c r="E66" s="1087">
        <v>0.75</v>
      </c>
      <c r="F66" s="1087">
        <v>0.75</v>
      </c>
      <c r="G66" s="1087">
        <v>0.875</v>
      </c>
      <c r="H66" s="1087">
        <v>0.875</v>
      </c>
      <c r="I66" s="1087">
        <v>0.875</v>
      </c>
      <c r="J66" s="1049">
        <v>0.625</v>
      </c>
    </row>
    <row r="67" spans="1:10">
      <c r="A67" s="558" t="s">
        <v>159</v>
      </c>
      <c r="B67" s="1091" t="s">
        <v>6</v>
      </c>
      <c r="C67" s="1087">
        <v>0.5</v>
      </c>
      <c r="D67" s="1087">
        <v>0.5</v>
      </c>
      <c r="E67" s="1087">
        <v>0.5</v>
      </c>
      <c r="F67" s="1087">
        <v>0.5</v>
      </c>
      <c r="G67" s="1087">
        <v>0.625</v>
      </c>
      <c r="H67" s="1087">
        <v>0.625</v>
      </c>
      <c r="I67" s="1087">
        <v>0.625</v>
      </c>
      <c r="J67" s="1049">
        <v>0.375</v>
      </c>
    </row>
    <row r="68" spans="1:10">
      <c r="A68" s="558"/>
      <c r="B68" s="1092" t="s">
        <v>8</v>
      </c>
      <c r="C68" s="1087">
        <v>0</v>
      </c>
      <c r="D68" s="1087">
        <v>0</v>
      </c>
      <c r="E68" s="1087">
        <v>0</v>
      </c>
      <c r="F68" s="1087">
        <v>0</v>
      </c>
      <c r="G68" s="1087">
        <v>0.125</v>
      </c>
      <c r="H68" s="1087">
        <v>0.125</v>
      </c>
      <c r="I68" s="1087">
        <v>0.125</v>
      </c>
      <c r="J68" s="1049">
        <v>-0.125</v>
      </c>
    </row>
    <row r="69" spans="1:10">
      <c r="A69" s="558"/>
      <c r="B69" s="1091" t="s">
        <v>10</v>
      </c>
      <c r="C69" s="1087">
        <v>-0.5</v>
      </c>
      <c r="D69" s="1087">
        <v>-0.5</v>
      </c>
      <c r="E69" s="1087">
        <v>-0.5</v>
      </c>
      <c r="F69" s="1087">
        <v>-0.5</v>
      </c>
      <c r="G69" s="1087">
        <v>-0.50000000000000022</v>
      </c>
      <c r="H69" s="1087">
        <v>-0.50000000000000022</v>
      </c>
      <c r="I69" s="1087">
        <v>-0.50000000000000022</v>
      </c>
      <c r="J69" s="1049">
        <v>-0.75000000000000022</v>
      </c>
    </row>
    <row r="70" spans="1:10">
      <c r="A70" s="594"/>
      <c r="B70" s="1093" t="s">
        <v>114</v>
      </c>
      <c r="C70" s="1088">
        <v>-1.0000000000000002</v>
      </c>
      <c r="D70" s="1088">
        <v>-1.0000000000000002</v>
      </c>
      <c r="E70" s="1088">
        <v>-1</v>
      </c>
      <c r="F70" s="1088">
        <v>-1</v>
      </c>
      <c r="G70" s="1088">
        <v>-1</v>
      </c>
      <c r="H70" s="1088">
        <v>-1</v>
      </c>
      <c r="I70" s="1088">
        <v>-1</v>
      </c>
      <c r="J70" s="1089">
        <v>-1.25</v>
      </c>
    </row>
    <row r="71" spans="1:10">
      <c r="A71" s="595" t="s">
        <v>215</v>
      </c>
      <c r="B71" s="1095" t="s">
        <v>211</v>
      </c>
      <c r="C71" s="1084">
        <v>0.75</v>
      </c>
      <c r="D71" s="1084">
        <v>0.75</v>
      </c>
      <c r="E71" s="1084">
        <v>0.75</v>
      </c>
      <c r="F71" s="1084">
        <v>0.75</v>
      </c>
      <c r="G71" s="1084">
        <v>0.875</v>
      </c>
      <c r="H71" s="1084">
        <v>0.875</v>
      </c>
      <c r="I71" s="1084">
        <v>0.875</v>
      </c>
      <c r="J71" s="1085">
        <v>0.875</v>
      </c>
    </row>
    <row r="72" spans="1:10">
      <c r="A72" s="582"/>
      <c r="B72" s="1092" t="s">
        <v>212</v>
      </c>
      <c r="C72" s="1087">
        <v>0.5</v>
      </c>
      <c r="D72" s="1087">
        <v>0.5</v>
      </c>
      <c r="E72" s="1087">
        <v>0.5</v>
      </c>
      <c r="F72" s="1087">
        <v>0.5</v>
      </c>
      <c r="G72" s="1087">
        <v>0.625</v>
      </c>
      <c r="H72" s="1087">
        <v>0.625</v>
      </c>
      <c r="I72" s="1087">
        <v>0.625</v>
      </c>
      <c r="J72" s="1049">
        <v>0.375</v>
      </c>
    </row>
    <row r="73" spans="1:10">
      <c r="A73" s="558"/>
      <c r="B73" s="1091" t="s">
        <v>213</v>
      </c>
      <c r="C73" s="1087">
        <v>0.25</v>
      </c>
      <c r="D73" s="1087">
        <v>0.25</v>
      </c>
      <c r="E73" s="1087">
        <v>0.25</v>
      </c>
      <c r="F73" s="1087">
        <v>0.25</v>
      </c>
      <c r="G73" s="1087">
        <v>0.375</v>
      </c>
      <c r="H73" s="1087">
        <v>0.375</v>
      </c>
      <c r="I73" s="1087">
        <v>0.375</v>
      </c>
      <c r="J73" s="1049">
        <v>0.125</v>
      </c>
    </row>
    <row r="74" spans="1:10">
      <c r="A74" s="594"/>
      <c r="B74" s="1093" t="s">
        <v>214</v>
      </c>
      <c r="C74" s="1088">
        <v>-0.25</v>
      </c>
      <c r="D74" s="1088">
        <v>-0.25</v>
      </c>
      <c r="E74" s="1088">
        <v>-0.25</v>
      </c>
      <c r="F74" s="1088">
        <v>-0.25</v>
      </c>
      <c r="G74" s="1088">
        <v>-0.125</v>
      </c>
      <c r="H74" s="1088">
        <v>-0.125</v>
      </c>
      <c r="I74" s="1088">
        <v>-0.125</v>
      </c>
      <c r="J74" s="1089">
        <v>-0.375</v>
      </c>
    </row>
    <row r="75" spans="1:10">
      <c r="A75" s="595" t="s">
        <v>73</v>
      </c>
      <c r="B75" s="1095" t="s">
        <v>74</v>
      </c>
      <c r="C75" s="1084">
        <v>-0.25</v>
      </c>
      <c r="D75" s="1084">
        <v>-0.25</v>
      </c>
      <c r="E75" s="1084">
        <v>-0.25</v>
      </c>
      <c r="F75" s="1084">
        <v>-0.25</v>
      </c>
      <c r="G75" s="1084">
        <v>-0.25</v>
      </c>
      <c r="H75" s="1084">
        <v>-0.25</v>
      </c>
      <c r="I75" s="1084">
        <v>-0.25</v>
      </c>
      <c r="J75" s="1085" t="s">
        <v>13</v>
      </c>
    </row>
    <row r="76" spans="1:10">
      <c r="A76" s="558"/>
      <c r="B76" s="1092" t="s">
        <v>188</v>
      </c>
      <c r="C76" s="1087">
        <v>-0.25</v>
      </c>
      <c r="D76" s="1087">
        <v>-0.25</v>
      </c>
      <c r="E76" s="1087">
        <v>-0.25</v>
      </c>
      <c r="F76" s="1087">
        <v>-0.25</v>
      </c>
      <c r="G76" s="1087">
        <v>-0.25</v>
      </c>
      <c r="H76" s="1087">
        <v>-0.25</v>
      </c>
      <c r="I76" s="1087">
        <v>-0.25</v>
      </c>
      <c r="J76" s="1049">
        <v>-0.25</v>
      </c>
    </row>
    <row r="77" spans="1:10">
      <c r="A77" s="594"/>
      <c r="B77" s="1093" t="s">
        <v>550</v>
      </c>
      <c r="C77" s="1088">
        <v>-0.5</v>
      </c>
      <c r="D77" s="1088">
        <v>-0.5</v>
      </c>
      <c r="E77" s="1088">
        <v>-0.5</v>
      </c>
      <c r="F77" s="1088">
        <v>-0.5</v>
      </c>
      <c r="G77" s="1088">
        <v>-0.5</v>
      </c>
      <c r="H77" s="1088">
        <v>-0.5</v>
      </c>
      <c r="I77" s="1088">
        <v>-0.5</v>
      </c>
      <c r="J77" s="1089">
        <v>-0.5</v>
      </c>
    </row>
    <row r="78" spans="1:10">
      <c r="A78" s="1055" t="s">
        <v>153</v>
      </c>
      <c r="B78" s="1125" t="s">
        <v>154</v>
      </c>
      <c r="C78" s="1097">
        <v>0</v>
      </c>
      <c r="D78" s="1097">
        <v>0</v>
      </c>
      <c r="E78" s="1097">
        <v>0</v>
      </c>
      <c r="F78" s="1097">
        <v>0</v>
      </c>
      <c r="G78" s="1097">
        <v>0</v>
      </c>
      <c r="H78" s="1097">
        <v>-0.25</v>
      </c>
      <c r="I78" s="1097">
        <v>-0.5</v>
      </c>
      <c r="J78" s="1098">
        <v>-0.5</v>
      </c>
    </row>
  </sheetData>
  <mergeCells count="9">
    <mergeCell ref="C2:J2"/>
    <mergeCell ref="F17:H17"/>
    <mergeCell ref="F18:H18"/>
    <mergeCell ref="F36:G37"/>
    <mergeCell ref="A61:A63"/>
    <mergeCell ref="A51:A59"/>
    <mergeCell ref="A41:A47"/>
    <mergeCell ref="B7:D7"/>
    <mergeCell ref="F19:H20"/>
  </mergeCells>
  <dataValidations count="5">
    <dataValidation type="list" allowBlank="1" showInputMessage="1" showErrorMessage="1" sqref="L11" xr:uid="{7235D920-F662-415B-8847-76F11E26DAE2}">
      <formula1>$B$8:$D$8</formula1>
    </dataValidation>
    <dataValidation type="list" allowBlank="1" showInputMessage="1" showErrorMessage="1" sqref="L12" xr:uid="{315618DE-AB53-45B6-BB6E-FE8822FBD21D}">
      <formula1>$A$9:$A$37</formula1>
    </dataValidation>
    <dataValidation type="list" allowBlank="1" showInputMessage="1" showErrorMessage="1" sqref="L13" xr:uid="{961569E2-751B-47EB-B7B6-DC98FC2FB5E8}">
      <formula1>$B$41:$J$41</formula1>
    </dataValidation>
    <dataValidation type="list" allowBlank="1" showInputMessage="1" showErrorMessage="1" sqref="L14" xr:uid="{51D749F8-EBD0-4656-BB7A-ECAFB8AD81E1}">
      <formula1>$B$42:$B$47</formula1>
    </dataValidation>
    <dataValidation type="list" allowBlank="1" showInputMessage="1" showErrorMessage="1" sqref="L15" xr:uid="{79D9BDE4-A8AC-42AE-A05B-1F718724B257}">
      <formula1>$B$51:$B$59</formula1>
    </dataValidation>
  </dataValidations>
  <pageMargins left="0.7" right="0.7" top="0.75" bottom="0.75" header="0.3" footer="0.3"/>
  <pageSetup scale="3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90DF56BE-13C9-4890-B94D-9E3A2FC9BBAD}">
          <x14:formula1>
            <xm:f>margins!$C$119:$C$122</xm:f>
          </x14:formula1>
          <xm:sqref>L25</xm:sqref>
        </x14:dataValidation>
        <x14:dataValidation type="list" allowBlank="1" showInputMessage="1" showErrorMessage="1" xr:uid="{06C8C1AE-4225-4B83-B3D9-191F64FA04EC}">
          <x14:formula1>
            <xm:f>margins!$A$166:$A$167</xm:f>
          </x14:formula1>
          <xm:sqref>L22</xm:sqref>
        </x14:dataValidation>
        <x14:dataValidation type="list" allowBlank="1" showInputMessage="1" showErrorMessage="1" xr:uid="{5CF2B572-A24B-4F96-AB92-BCFC211C1590}">
          <x14:formula1>
            <xm:f>margins!$A$146:$A$147</xm:f>
          </x14:formula1>
          <xm:sqref>L21</xm:sqref>
        </x14:dataValidation>
        <x14:dataValidation type="list" allowBlank="1" showInputMessage="1" showErrorMessage="1" xr:uid="{FD8EE88D-5DF1-4C22-8F32-2622DEAA1F56}">
          <x14:formula1>
            <xm:f>margins!$A$159:$A$163</xm:f>
          </x14:formula1>
          <xm:sqref>L20</xm:sqref>
        </x14:dataValidation>
        <x14:dataValidation type="list" allowBlank="1" showInputMessage="1" showErrorMessage="1" xr:uid="{33D989C9-12BB-4B18-801D-6F6D45516F61}">
          <x14:formula1>
            <xm:f>margins!$A$137:$A$143</xm:f>
          </x14:formula1>
          <xm:sqref>L19</xm:sqref>
        </x14:dataValidation>
        <x14:dataValidation type="list" allowBlank="1" showInputMessage="1" showErrorMessage="1" xr:uid="{80C394E8-1D46-4CD8-AFAB-081371096B06}">
          <x14:formula1>
            <xm:f>margins!$A$135:$A$136</xm:f>
          </x14:formula1>
          <xm:sqref>L18</xm:sqref>
        </x14:dataValidation>
        <x14:dataValidation type="list" allowBlank="1" showInputMessage="1" showErrorMessage="1" xr:uid="{656ABC1F-3BD3-4A80-8AAE-C90FD0178558}">
          <x14:formula1>
            <xm:f>margins!$AP$110:$AP$111</xm:f>
          </x14:formula1>
          <xm:sqref>L16</xm:sqref>
        </x14:dataValidation>
        <x14:dataValidation type="list" allowBlank="1" showInputMessage="1" showErrorMessage="1" xr:uid="{DD264958-7016-4D40-8597-14139C6B772B}">
          <x14:formula1>
            <xm:f>margins!$AP$114:$AP$117</xm:f>
          </x14:formula1>
          <xm:sqref>L17</xm:sqref>
        </x14:dataValidation>
        <x14:dataValidation type="list" allowBlank="1" showInputMessage="1" showErrorMessage="1" xr:uid="{B08F0576-67C8-4816-91B3-B17617EA3B91}">
          <x14:formula1>
            <xm:f>margins!$N$178:$N$179</xm:f>
          </x14:formula1>
          <xm:sqref>L23</xm:sqref>
        </x14:dataValidation>
        <x14:dataValidation type="list" allowBlank="1" showInputMessage="1" showErrorMessage="1" xr:uid="{DB47D48E-EFDD-4960-BFDA-2AF8D9C9DA1B}">
          <x14:formula1>
            <xm:f>margins!$A$172:$A$173</xm:f>
          </x14:formula1>
          <xm:sqref>L24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3D661-8908-4E80-9415-9F47ED766E61}">
  <sheetPr codeName="Sheet3">
    <pageSetUpPr fitToPage="1"/>
  </sheetPr>
  <dimension ref="A1:X93"/>
  <sheetViews>
    <sheetView showGridLines="0" zoomScale="110" zoomScaleNormal="110" workbookViewId="0">
      <selection activeCell="B22" sqref="B22"/>
    </sheetView>
  </sheetViews>
  <sheetFormatPr defaultRowHeight="15"/>
  <cols>
    <col min="1" max="9" width="18.28515625" customWidth="1"/>
    <col min="10" max="10" width="16.28515625" customWidth="1"/>
    <col min="11" max="11" width="17.140625" customWidth="1"/>
    <col min="12" max="12" width="21.28515625" customWidth="1"/>
    <col min="13" max="13" width="17" customWidth="1"/>
  </cols>
  <sheetData>
    <row r="1" spans="1:14" ht="15.75" thickBo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6.25">
      <c r="A2" s="80"/>
      <c r="B2" s="81"/>
      <c r="C2" s="1207" t="s">
        <v>302</v>
      </c>
      <c r="D2" s="1207"/>
      <c r="E2" s="1207"/>
      <c r="F2" s="1207"/>
      <c r="G2" s="1207"/>
      <c r="H2" s="1207"/>
      <c r="I2" s="1207"/>
      <c r="N2" s="79"/>
    </row>
    <row r="3" spans="1:14" ht="31.5" thickBot="1">
      <c r="A3" s="82"/>
      <c r="B3" s="83"/>
      <c r="C3" s="84"/>
      <c r="D3" s="85"/>
      <c r="E3" s="85"/>
      <c r="F3" s="85"/>
      <c r="G3" s="85"/>
      <c r="H3" s="85"/>
      <c r="I3" s="787">
        <v>45400</v>
      </c>
      <c r="N3" s="79"/>
    </row>
    <row r="4" spans="1:14" ht="30.75">
      <c r="A4" s="87"/>
      <c r="B4" s="87"/>
      <c r="C4" s="87"/>
      <c r="D4" s="88"/>
      <c r="E4" s="88"/>
      <c r="F4" s="88"/>
      <c r="G4" s="88"/>
      <c r="H4" s="88"/>
      <c r="I4" s="89"/>
      <c r="N4" s="79"/>
    </row>
    <row r="5" spans="1:14">
      <c r="A5" s="90"/>
      <c r="B5" s="90"/>
      <c r="C5" s="90"/>
      <c r="D5" s="90"/>
      <c r="E5" s="90"/>
      <c r="F5" s="90"/>
      <c r="G5" s="90"/>
      <c r="H5" s="90"/>
      <c r="I5" s="90"/>
      <c r="N5" s="79"/>
    </row>
    <row r="6" spans="1:14" ht="15.75" thickBot="1">
      <c r="I6" s="565"/>
      <c r="J6" s="565"/>
      <c r="K6" s="565"/>
      <c r="L6" s="565"/>
      <c r="M6" s="566"/>
      <c r="N6" s="79"/>
    </row>
    <row r="7" spans="1:14" ht="15.75" thickBot="1">
      <c r="B7" s="1221" t="s">
        <v>552</v>
      </c>
      <c r="C7" s="1222"/>
      <c r="D7" s="1223"/>
      <c r="I7" s="565"/>
      <c r="K7" s="572"/>
      <c r="L7" s="573" t="s">
        <v>226</v>
      </c>
      <c r="M7" s="574"/>
      <c r="N7" s="79"/>
    </row>
    <row r="8" spans="1:14" ht="15.75" thickBot="1">
      <c r="A8" s="91" t="s">
        <v>2</v>
      </c>
      <c r="B8" s="92" t="s">
        <v>12</v>
      </c>
      <c r="C8" s="93" t="s">
        <v>115</v>
      </c>
      <c r="D8" s="93" t="s">
        <v>105</v>
      </c>
      <c r="F8" s="95" t="s">
        <v>110</v>
      </c>
      <c r="G8" s="97" t="s">
        <v>5</v>
      </c>
      <c r="I8" s="565"/>
      <c r="K8" s="566"/>
      <c r="L8" s="566"/>
      <c r="M8" s="566"/>
      <c r="N8" s="79"/>
    </row>
    <row r="9" spans="1:14" ht="15.75" thickBot="1">
      <c r="A9" s="1113">
        <v>7.125</v>
      </c>
      <c r="B9" s="1118">
        <v>98.8</v>
      </c>
      <c r="C9" s="1119">
        <v>98.7</v>
      </c>
      <c r="D9" s="1120">
        <v>98.7</v>
      </c>
      <c r="E9" s="127" t="s">
        <v>211</v>
      </c>
      <c r="F9" s="99" t="s">
        <v>112</v>
      </c>
      <c r="G9" s="101">
        <v>101</v>
      </c>
      <c r="I9" s="565"/>
      <c r="K9" s="591" t="s">
        <v>227</v>
      </c>
      <c r="L9" s="592" t="s">
        <v>228</v>
      </c>
      <c r="M9" s="592" t="s">
        <v>229</v>
      </c>
      <c r="N9" s="79"/>
    </row>
    <row r="10" spans="1:14" ht="15.75" thickBot="1">
      <c r="A10" s="1113">
        <v>7.25</v>
      </c>
      <c r="B10" s="1121">
        <v>99.55</v>
      </c>
      <c r="C10" s="593">
        <v>99.45</v>
      </c>
      <c r="D10" s="1114">
        <v>99.45</v>
      </c>
      <c r="E10" s="127" t="s">
        <v>212</v>
      </c>
      <c r="F10" s="99" t="s">
        <v>113</v>
      </c>
      <c r="G10" s="101">
        <v>101</v>
      </c>
      <c r="I10" s="565"/>
      <c r="K10" s="566"/>
      <c r="L10" s="566"/>
      <c r="M10" s="566"/>
      <c r="N10" s="79"/>
    </row>
    <row r="11" spans="1:14">
      <c r="A11" s="1113">
        <v>7.375</v>
      </c>
      <c r="B11" s="1121">
        <v>100.3</v>
      </c>
      <c r="C11" s="593">
        <v>100.2</v>
      </c>
      <c r="D11" s="1114">
        <v>100.2</v>
      </c>
      <c r="E11" s="127" t="s">
        <v>213</v>
      </c>
      <c r="F11" s="99" t="s">
        <v>6</v>
      </c>
      <c r="G11" s="101">
        <v>101</v>
      </c>
      <c r="I11" s="565"/>
      <c r="K11" s="575" t="s">
        <v>230</v>
      </c>
      <c r="L11" s="579" t="s">
        <v>222</v>
      </c>
      <c r="M11" s="584"/>
      <c r="N11" s="79"/>
    </row>
    <row r="12" spans="1:14">
      <c r="A12" s="1113">
        <v>7.5</v>
      </c>
      <c r="B12" s="1121">
        <v>100.675</v>
      </c>
      <c r="C12" s="593">
        <v>100.575</v>
      </c>
      <c r="D12" s="1114">
        <v>100.575</v>
      </c>
      <c r="E12" s="127" t="s">
        <v>214</v>
      </c>
      <c r="F12" s="99" t="s">
        <v>8</v>
      </c>
      <c r="G12" s="101">
        <v>101</v>
      </c>
      <c r="I12" s="565"/>
      <c r="K12" s="576" t="s">
        <v>231</v>
      </c>
      <c r="L12" s="580">
        <v>8</v>
      </c>
      <c r="M12" s="585">
        <f>IF(L11="7/6 Arm",VLOOKUP(L12,$A$8:$D$37,2,FALSE),IF(L11="10/6 Arm",VLOOKUP(L12,$A$8:$D$37,3,FALSE),VLOOKUP(L12,$A$8:$D$37,4,FALSE)))</f>
        <v>101.925</v>
      </c>
    </row>
    <row r="13" spans="1:14">
      <c r="A13" s="1113">
        <v>7.625</v>
      </c>
      <c r="B13" s="1121">
        <v>100.8</v>
      </c>
      <c r="C13" s="593">
        <v>100.7</v>
      </c>
      <c r="D13" s="1114">
        <v>100.7</v>
      </c>
      <c r="F13" s="99" t="s">
        <v>10</v>
      </c>
      <c r="G13" s="101">
        <v>101</v>
      </c>
      <c r="I13" s="565"/>
      <c r="K13" s="576" t="s">
        <v>412</v>
      </c>
      <c r="L13" s="580" t="s">
        <v>16</v>
      </c>
      <c r="M13" s="585"/>
    </row>
    <row r="14" spans="1:14" ht="15.75" thickBot="1">
      <c r="A14" s="1113">
        <v>7.75</v>
      </c>
      <c r="B14" s="1121">
        <v>101.3</v>
      </c>
      <c r="C14" s="593">
        <v>101.2</v>
      </c>
      <c r="D14" s="1114">
        <v>101.2</v>
      </c>
      <c r="F14" s="102" t="s">
        <v>114</v>
      </c>
      <c r="G14" s="103">
        <v>99</v>
      </c>
      <c r="I14" s="861"/>
      <c r="K14" s="576" t="s">
        <v>232</v>
      </c>
      <c r="L14" s="580" t="s">
        <v>24</v>
      </c>
      <c r="M14" s="585">
        <f>IFERROR(INDEX($C$42:$I$50,MATCH(L14,B42:B50,0),MATCH(L13,C41:I41,0),1),0)</f>
        <v>-1.5000000000000002</v>
      </c>
    </row>
    <row r="15" spans="1:14" ht="15.75" thickBot="1">
      <c r="A15" s="1113">
        <v>7.875</v>
      </c>
      <c r="B15" s="1121">
        <v>101.488</v>
      </c>
      <c r="C15" s="593">
        <v>101.38800000000001</v>
      </c>
      <c r="D15" s="1114">
        <v>101.38800000000001</v>
      </c>
      <c r="G15" s="1"/>
      <c r="H15" s="1"/>
      <c r="I15" s="567"/>
      <c r="K15" s="576" t="s">
        <v>127</v>
      </c>
      <c r="L15" s="580" t="s">
        <v>131</v>
      </c>
      <c r="M15" s="585">
        <f>IFERROR(INDEX($C$51:$I$54,MATCH(L15,B51:B54,0),MATCH(L13,$C$41:$I$41,0),1),0)</f>
        <v>0</v>
      </c>
    </row>
    <row r="16" spans="1:14">
      <c r="A16" s="1113">
        <v>8</v>
      </c>
      <c r="B16" s="1121">
        <v>101.925</v>
      </c>
      <c r="C16" s="593">
        <v>101.825</v>
      </c>
      <c r="D16" s="1114">
        <v>101.825</v>
      </c>
      <c r="F16" s="560" t="s">
        <v>116</v>
      </c>
      <c r="G16" s="561"/>
      <c r="H16" s="562"/>
      <c r="I16" s="565"/>
      <c r="K16" s="576" t="s">
        <v>77</v>
      </c>
      <c r="L16" s="580" t="s">
        <v>221</v>
      </c>
      <c r="M16" s="585">
        <f t="shared" ref="M16:M28" si="0">IFERROR(INDEX($C$58:$I$93,MATCH(L16,$B$58:$B$93,0),MATCH($L$13,$C$41:$I$41,0),1),0)</f>
        <v>0</v>
      </c>
    </row>
    <row r="17" spans="1:13">
      <c r="A17" s="1113">
        <v>8.125</v>
      </c>
      <c r="B17" s="1121">
        <v>102.238</v>
      </c>
      <c r="C17" s="593">
        <v>102.13800000000001</v>
      </c>
      <c r="D17" s="1114">
        <v>102.13800000000001</v>
      </c>
      <c r="F17" s="1208" t="s">
        <v>303</v>
      </c>
      <c r="G17" s="1209"/>
      <c r="H17" s="1210"/>
      <c r="I17" s="565"/>
      <c r="K17" s="576" t="s">
        <v>233</v>
      </c>
      <c r="L17" s="580" t="s">
        <v>221</v>
      </c>
      <c r="M17" s="585">
        <f t="shared" si="0"/>
        <v>0</v>
      </c>
    </row>
    <row r="18" spans="1:13">
      <c r="A18" s="1113">
        <v>8.25</v>
      </c>
      <c r="B18" s="1121">
        <v>102.675</v>
      </c>
      <c r="C18" s="593">
        <v>102.575</v>
      </c>
      <c r="D18" s="1114">
        <v>102.575</v>
      </c>
      <c r="F18" s="1208" t="s">
        <v>512</v>
      </c>
      <c r="G18" s="1209"/>
      <c r="H18" s="1210"/>
      <c r="I18" s="565"/>
      <c r="K18" s="576" t="s">
        <v>52</v>
      </c>
      <c r="L18" s="580" t="s">
        <v>221</v>
      </c>
      <c r="M18" s="585">
        <f t="shared" si="0"/>
        <v>0</v>
      </c>
    </row>
    <row r="19" spans="1:13">
      <c r="A19" s="1113">
        <v>8.375</v>
      </c>
      <c r="B19" s="1121">
        <v>102.925</v>
      </c>
      <c r="C19" s="593">
        <v>102.825</v>
      </c>
      <c r="D19" s="1114">
        <v>102.825</v>
      </c>
      <c r="F19" s="1224" t="s">
        <v>376</v>
      </c>
      <c r="G19" s="1225"/>
      <c r="H19" s="1226"/>
      <c r="I19" s="565"/>
      <c r="K19" s="576" t="s">
        <v>61</v>
      </c>
      <c r="L19" s="580" t="s">
        <v>221</v>
      </c>
      <c r="M19" s="585">
        <f t="shared" si="0"/>
        <v>0</v>
      </c>
    </row>
    <row r="20" spans="1:13" ht="15.75" thickBot="1">
      <c r="A20" s="1113">
        <v>8.5</v>
      </c>
      <c r="B20" s="1121">
        <v>103.05</v>
      </c>
      <c r="C20" s="593">
        <v>102.95</v>
      </c>
      <c r="D20" s="1114">
        <v>102.95</v>
      </c>
      <c r="F20" s="1227"/>
      <c r="G20" s="1228"/>
      <c r="H20" s="1229"/>
      <c r="I20" s="565"/>
      <c r="K20" s="576" t="s">
        <v>67</v>
      </c>
      <c r="L20" s="580" t="s">
        <v>221</v>
      </c>
      <c r="M20" s="585">
        <f t="shared" si="0"/>
        <v>0</v>
      </c>
    </row>
    <row r="21" spans="1:13" ht="15.75" thickBot="1">
      <c r="A21" s="1113">
        <v>8.625</v>
      </c>
      <c r="B21" s="1121">
        <v>103.425</v>
      </c>
      <c r="C21" s="593">
        <v>103.325</v>
      </c>
      <c r="D21" s="1114">
        <v>103.325</v>
      </c>
      <c r="F21" s="1081"/>
      <c r="G21" s="1081"/>
      <c r="H21" s="1081"/>
      <c r="I21" s="565"/>
      <c r="K21" s="576" t="s">
        <v>234</v>
      </c>
      <c r="L21" s="580" t="s">
        <v>221</v>
      </c>
      <c r="M21" s="585">
        <f t="shared" si="0"/>
        <v>0</v>
      </c>
    </row>
    <row r="22" spans="1:13">
      <c r="A22" s="1113">
        <v>8.75</v>
      </c>
      <c r="B22" s="1121">
        <v>103.675</v>
      </c>
      <c r="C22" s="593">
        <v>103.575</v>
      </c>
      <c r="D22" s="1114">
        <v>103.575</v>
      </c>
      <c r="F22" s="539" t="s">
        <v>117</v>
      </c>
      <c r="G22" s="540"/>
      <c r="H22" s="37"/>
      <c r="I22" s="565"/>
      <c r="K22" s="576" t="s">
        <v>156</v>
      </c>
      <c r="L22" s="580" t="s">
        <v>221</v>
      </c>
      <c r="M22" s="585">
        <f t="shared" si="0"/>
        <v>0</v>
      </c>
    </row>
    <row r="23" spans="1:13">
      <c r="A23" s="1113">
        <v>8.875</v>
      </c>
      <c r="B23" s="1121">
        <v>104.05</v>
      </c>
      <c r="C23" s="593">
        <v>103.95</v>
      </c>
      <c r="D23" s="1114">
        <v>103.95</v>
      </c>
      <c r="F23" s="541" t="s">
        <v>118</v>
      </c>
      <c r="G23" s="542" t="s">
        <v>119</v>
      </c>
      <c r="H23" s="1"/>
      <c r="I23" s="567"/>
      <c r="K23" s="576" t="s">
        <v>235</v>
      </c>
      <c r="L23" s="580" t="s">
        <v>112</v>
      </c>
      <c r="M23" s="585">
        <f t="shared" si="0"/>
        <v>1</v>
      </c>
    </row>
    <row r="24" spans="1:13">
      <c r="A24" s="1113">
        <v>9</v>
      </c>
      <c r="B24" s="1121">
        <v>104.425</v>
      </c>
      <c r="C24" s="593">
        <v>104.325</v>
      </c>
      <c r="D24" s="1114">
        <v>104.325</v>
      </c>
      <c r="F24" s="543" t="s">
        <v>120</v>
      </c>
      <c r="G24" s="544">
        <v>4.5</v>
      </c>
      <c r="I24" s="567"/>
      <c r="K24" s="576" t="s">
        <v>236</v>
      </c>
      <c r="L24" s="580"/>
      <c r="M24" s="585">
        <f t="shared" si="0"/>
        <v>0</v>
      </c>
    </row>
    <row r="25" spans="1:13">
      <c r="A25" s="1113">
        <v>9.125</v>
      </c>
      <c r="B25" s="1121">
        <v>104.55</v>
      </c>
      <c r="C25" s="593">
        <v>104.45</v>
      </c>
      <c r="D25" s="1114">
        <v>104.45</v>
      </c>
      <c r="F25" s="541" t="s">
        <v>304</v>
      </c>
      <c r="G25" s="1140">
        <v>38384</v>
      </c>
      <c r="I25" s="565"/>
      <c r="K25" s="576" t="s">
        <v>74</v>
      </c>
      <c r="L25" s="580" t="s">
        <v>221</v>
      </c>
      <c r="M25" s="585">
        <f t="shared" si="0"/>
        <v>0</v>
      </c>
    </row>
    <row r="26" spans="1:13" ht="15.75" thickBot="1">
      <c r="A26" s="1113">
        <v>9.25</v>
      </c>
      <c r="B26" s="1121">
        <v>104.8</v>
      </c>
      <c r="C26" s="593">
        <v>104.7</v>
      </c>
      <c r="D26" s="1114">
        <v>104.7</v>
      </c>
      <c r="F26" s="992" t="s">
        <v>122</v>
      </c>
      <c r="G26" s="1112" t="s">
        <v>123</v>
      </c>
      <c r="I26" s="565"/>
      <c r="K26" s="576" t="s">
        <v>188</v>
      </c>
      <c r="L26" s="580" t="s">
        <v>221</v>
      </c>
      <c r="M26" s="585">
        <f t="shared" si="0"/>
        <v>0</v>
      </c>
    </row>
    <row r="27" spans="1:13" ht="15.75" thickBot="1">
      <c r="A27" s="1113">
        <v>9.375</v>
      </c>
      <c r="B27" s="1121">
        <v>105.175</v>
      </c>
      <c r="C27" s="593">
        <v>105.075</v>
      </c>
      <c r="D27" s="1114">
        <v>105.075</v>
      </c>
      <c r="G27" s="1"/>
      <c r="I27" s="565"/>
      <c r="K27" s="576" t="s">
        <v>504</v>
      </c>
      <c r="L27" s="580" t="s">
        <v>221</v>
      </c>
      <c r="M27" s="585">
        <f t="shared" si="0"/>
        <v>0</v>
      </c>
    </row>
    <row r="28" spans="1:13">
      <c r="A28" s="1113">
        <v>9.5</v>
      </c>
      <c r="B28" s="1121">
        <v>105.425</v>
      </c>
      <c r="C28" s="593">
        <v>105.325</v>
      </c>
      <c r="D28" s="1114">
        <v>105.325</v>
      </c>
      <c r="F28" s="539" t="s">
        <v>124</v>
      </c>
      <c r="G28" s="540"/>
      <c r="I28" s="565"/>
      <c r="K28" s="576" t="s">
        <v>545</v>
      </c>
      <c r="L28" s="580" t="s">
        <v>221</v>
      </c>
      <c r="M28" s="585">
        <f t="shared" si="0"/>
        <v>0</v>
      </c>
    </row>
    <row r="29" spans="1:13">
      <c r="A29" s="1113">
        <v>9.625</v>
      </c>
      <c r="B29" s="1121">
        <v>105.8</v>
      </c>
      <c r="C29" s="593">
        <v>105.7</v>
      </c>
      <c r="D29" s="1114">
        <v>105.7</v>
      </c>
      <c r="F29" s="548" t="s">
        <v>125</v>
      </c>
      <c r="G29" s="549">
        <v>0</v>
      </c>
      <c r="H29" s="1"/>
      <c r="I29" s="565"/>
      <c r="K29" s="576" t="s">
        <v>551</v>
      </c>
      <c r="L29" s="580" t="s">
        <v>221</v>
      </c>
      <c r="M29" s="585">
        <f t="shared" ref="M29" si="1">IFERROR(INDEX($C$58:$I$93,MATCH(L29,$B$58:$B$93,0),MATCH($L$13,$C$41:$I$41,0),1),0)</f>
        <v>0</v>
      </c>
    </row>
    <row r="30" spans="1:13" ht="15.75" thickBot="1">
      <c r="A30" s="1113">
        <v>9.75</v>
      </c>
      <c r="B30" s="1121">
        <v>106.05</v>
      </c>
      <c r="C30" s="593">
        <v>105.95</v>
      </c>
      <c r="D30" s="1114">
        <v>105.95</v>
      </c>
      <c r="F30" s="992" t="s">
        <v>126</v>
      </c>
      <c r="G30" s="993">
        <v>-0.375</v>
      </c>
      <c r="I30" s="565"/>
      <c r="K30" s="576" t="s">
        <v>237</v>
      </c>
      <c r="L30" s="580" t="s">
        <v>221</v>
      </c>
      <c r="M30" s="585">
        <f>IF(L30=15,0,IF(L30=30,G29,IF(L30=45,G30,0)))</f>
        <v>0</v>
      </c>
    </row>
    <row r="31" spans="1:13" ht="15.75" thickBot="1">
      <c r="A31" s="1113">
        <v>9.875</v>
      </c>
      <c r="B31" s="1121">
        <v>106.3</v>
      </c>
      <c r="C31" s="593">
        <v>106.2</v>
      </c>
      <c r="D31" s="1114">
        <v>106.2</v>
      </c>
      <c r="I31" s="565"/>
      <c r="K31" s="577" t="s">
        <v>238</v>
      </c>
      <c r="L31" s="581"/>
      <c r="M31" s="586">
        <f>M16+M17+M18+M19+M20+M21+M22+M23+M24+M25+M26+M30+M15+M14+M27+M28+M29</f>
        <v>-0.50000000000000022</v>
      </c>
    </row>
    <row r="32" spans="1:13" ht="15.75" thickBot="1">
      <c r="A32" s="1113">
        <v>10</v>
      </c>
      <c r="B32" s="1121">
        <v>106.55</v>
      </c>
      <c r="C32" s="593">
        <v>106.45</v>
      </c>
      <c r="D32" s="1114">
        <v>106.45</v>
      </c>
      <c r="I32" s="565"/>
      <c r="K32" s="568"/>
      <c r="L32" s="569"/>
      <c r="M32" s="578"/>
    </row>
    <row r="33" spans="1:24" ht="15.75" thickBot="1">
      <c r="A33" s="1113">
        <v>10.125</v>
      </c>
      <c r="B33" s="1121">
        <v>106.8</v>
      </c>
      <c r="C33" s="593">
        <v>106.7</v>
      </c>
      <c r="D33" s="1114">
        <v>106.7</v>
      </c>
      <c r="F33" s="991"/>
      <c r="G33" s="991"/>
      <c r="I33" s="567"/>
      <c r="J33" s="565"/>
      <c r="K33" s="570" t="s">
        <v>239</v>
      </c>
      <c r="L33" s="571"/>
      <c r="M33" s="587">
        <f>IF(L23="Choose a Selection",(MIN(M31+M12,VLOOKUP($L$24,$E$9:$G$14,3,FALSE))),MIN(M31+M12,VLOOKUP($L$23,$F$9:$G$14,2,FALSE)))</f>
        <v>101</v>
      </c>
    </row>
    <row r="34" spans="1:24" ht="15.75" thickBot="1">
      <c r="A34" s="1113">
        <v>10.25</v>
      </c>
      <c r="B34" s="1121">
        <v>107.05</v>
      </c>
      <c r="C34" s="593">
        <v>106.95</v>
      </c>
      <c r="D34" s="1114">
        <v>106.95</v>
      </c>
      <c r="F34" s="819"/>
      <c r="G34" s="820"/>
      <c r="I34" s="567"/>
      <c r="J34" s="565"/>
      <c r="K34" s="565"/>
      <c r="L34" s="565"/>
      <c r="M34" s="565"/>
    </row>
    <row r="35" spans="1:24" ht="15.75" thickBot="1">
      <c r="A35" s="1113">
        <v>10.375</v>
      </c>
      <c r="B35" s="1121">
        <v>107.3</v>
      </c>
      <c r="C35" s="593">
        <v>107.2</v>
      </c>
      <c r="D35" s="1114">
        <v>107.2</v>
      </c>
      <c r="F35" s="588"/>
      <c r="G35" s="589"/>
      <c r="I35" s="567"/>
      <c r="J35" s="565"/>
      <c r="K35" s="1001" t="s">
        <v>240</v>
      </c>
      <c r="L35" s="1002"/>
      <c r="M35" s="1003"/>
    </row>
    <row r="36" spans="1:24">
      <c r="A36" s="1113">
        <v>10.5</v>
      </c>
      <c r="B36" s="1121">
        <v>108.05</v>
      </c>
      <c r="C36" s="593">
        <v>107.95</v>
      </c>
      <c r="D36" s="1114">
        <v>107.95</v>
      </c>
      <c r="F36" s="1211"/>
      <c r="G36" s="1211"/>
      <c r="I36" s="567"/>
      <c r="J36" s="565"/>
      <c r="K36" s="565"/>
      <c r="L36" s="565"/>
      <c r="M36" s="565"/>
    </row>
    <row r="37" spans="1:24" ht="15.75" thickBot="1">
      <c r="A37" s="1115">
        <v>10.625</v>
      </c>
      <c r="B37" s="1122">
        <v>108.3</v>
      </c>
      <c r="C37" s="1116">
        <v>108.2</v>
      </c>
      <c r="D37" s="1117">
        <v>108.2</v>
      </c>
      <c r="F37" s="1211"/>
      <c r="G37" s="1211"/>
      <c r="I37" s="567"/>
      <c r="J37" s="565"/>
      <c r="K37" s="565"/>
      <c r="L37" s="565"/>
      <c r="M37" s="565"/>
    </row>
    <row r="38" spans="1:24">
      <c r="I38" s="565"/>
      <c r="M38" s="565"/>
    </row>
    <row r="40" spans="1:24">
      <c r="A40" s="3" t="s">
        <v>555</v>
      </c>
      <c r="B40" s="3"/>
      <c r="C40" s="1"/>
      <c r="D40" s="1"/>
      <c r="E40" s="1"/>
      <c r="F40" s="24"/>
      <c r="G40" s="1"/>
      <c r="H40" s="25"/>
      <c r="I40" s="24"/>
      <c r="J40" s="564"/>
    </row>
    <row r="41" spans="1:24">
      <c r="A41" s="1218" t="s">
        <v>127</v>
      </c>
      <c r="B41" s="563" t="s">
        <v>221</v>
      </c>
      <c r="C41" s="550" t="s">
        <v>14</v>
      </c>
      <c r="D41" s="550" t="s">
        <v>15</v>
      </c>
      <c r="E41" s="550" t="s">
        <v>16</v>
      </c>
      <c r="F41" s="550" t="s">
        <v>17</v>
      </c>
      <c r="G41" s="550" t="s">
        <v>18</v>
      </c>
      <c r="H41" s="550" t="s">
        <v>19</v>
      </c>
      <c r="I41" s="551" t="s">
        <v>20</v>
      </c>
      <c r="J41" s="98"/>
    </row>
    <row r="42" spans="1:24">
      <c r="A42" s="1219"/>
      <c r="B42" s="552" t="s">
        <v>129</v>
      </c>
      <c r="C42" s="1123">
        <v>-0.625</v>
      </c>
      <c r="D42" s="1084">
        <v>-0.875</v>
      </c>
      <c r="E42" s="1084">
        <v>-1.125</v>
      </c>
      <c r="F42" s="1084">
        <v>-1.125</v>
      </c>
      <c r="G42" s="1084">
        <v>-1.25</v>
      </c>
      <c r="H42" s="1084">
        <v>-1.75</v>
      </c>
      <c r="I42" s="1085">
        <v>-2.25</v>
      </c>
      <c r="J42" s="98"/>
      <c r="K42" s="120"/>
      <c r="L42" s="120"/>
      <c r="M42" s="120"/>
      <c r="N42" s="120"/>
      <c r="O42" s="120"/>
      <c r="P42" s="120"/>
      <c r="Q42" s="120"/>
      <c r="S42" s="120"/>
      <c r="T42" s="120"/>
      <c r="U42" s="120"/>
      <c r="V42" s="120"/>
      <c r="W42" s="120"/>
      <c r="X42" s="120"/>
    </row>
    <row r="43" spans="1:24">
      <c r="A43" s="1219"/>
      <c r="B43" s="552" t="s">
        <v>23</v>
      </c>
      <c r="C43" s="1086">
        <v>-0.75</v>
      </c>
      <c r="D43" s="1087">
        <v>-1</v>
      </c>
      <c r="E43" s="1087">
        <v>-1.2500000000000002</v>
      </c>
      <c r="F43" s="1087">
        <v>-1.25</v>
      </c>
      <c r="G43" s="1087">
        <v>-1.5</v>
      </c>
      <c r="H43" s="1087">
        <v>-2</v>
      </c>
      <c r="I43" s="1049">
        <v>-2.5</v>
      </c>
      <c r="J43" s="98"/>
      <c r="K43" s="120"/>
      <c r="L43" s="120"/>
      <c r="M43" s="120"/>
      <c r="N43" s="120"/>
      <c r="O43" s="120"/>
      <c r="P43" s="120"/>
      <c r="Q43" s="120"/>
      <c r="S43" s="120"/>
      <c r="T43" s="120"/>
      <c r="U43" s="120"/>
      <c r="V43" s="120"/>
      <c r="W43" s="120"/>
      <c r="X43" s="120"/>
    </row>
    <row r="44" spans="1:24">
      <c r="A44" s="1219"/>
      <c r="B44" s="552" t="s">
        <v>24</v>
      </c>
      <c r="C44" s="1086">
        <v>-1</v>
      </c>
      <c r="D44" s="1087">
        <v>-1.25</v>
      </c>
      <c r="E44" s="1087">
        <v>-1.5000000000000002</v>
      </c>
      <c r="F44" s="1087">
        <v>-1.5</v>
      </c>
      <c r="G44" s="1087">
        <v>-1.75</v>
      </c>
      <c r="H44" s="1087">
        <v>-2.25</v>
      </c>
      <c r="I44" s="1049">
        <v>-3.375</v>
      </c>
      <c r="J44" s="98"/>
      <c r="K44" s="120"/>
      <c r="L44" s="120"/>
      <c r="M44" s="120"/>
      <c r="N44" s="120"/>
      <c r="O44" s="120"/>
      <c r="P44" s="120"/>
      <c r="Q44" s="120"/>
      <c r="S44" s="120"/>
      <c r="T44" s="120"/>
      <c r="U44" s="120"/>
      <c r="V44" s="120"/>
      <c r="W44" s="120"/>
      <c r="X44" s="120"/>
    </row>
    <row r="45" spans="1:24">
      <c r="A45" s="1219"/>
      <c r="B45" s="552" t="s">
        <v>25</v>
      </c>
      <c r="C45" s="1086">
        <v>-1.375</v>
      </c>
      <c r="D45" s="1087">
        <v>-1.625</v>
      </c>
      <c r="E45" s="1087">
        <v>-1.6250000000000002</v>
      </c>
      <c r="F45" s="1087">
        <v>-2.125</v>
      </c>
      <c r="G45" s="1087">
        <v>-2.5</v>
      </c>
      <c r="H45" s="1087">
        <v>-2.875</v>
      </c>
      <c r="I45" s="1049">
        <v>-4.125</v>
      </c>
      <c r="J45" s="98"/>
      <c r="K45" s="120"/>
      <c r="L45" s="120"/>
      <c r="M45" s="120"/>
      <c r="N45" s="120"/>
      <c r="O45" s="120"/>
      <c r="P45" s="120"/>
      <c r="Q45" s="120"/>
      <c r="S45" s="120"/>
      <c r="T45" s="120"/>
      <c r="U45" s="120"/>
      <c r="V45" s="120"/>
      <c r="W45" s="120"/>
      <c r="X45" s="120"/>
    </row>
    <row r="46" spans="1:24">
      <c r="A46" s="1219"/>
      <c r="B46" s="552" t="s">
        <v>26</v>
      </c>
      <c r="C46" s="1086">
        <v>-2</v>
      </c>
      <c r="D46" s="1087">
        <v>-2.375</v>
      </c>
      <c r="E46" s="1087">
        <v>-2.125</v>
      </c>
      <c r="F46" s="1087">
        <v>-2.625</v>
      </c>
      <c r="G46" s="1087">
        <v>-3</v>
      </c>
      <c r="H46" s="1087">
        <v>-3.5</v>
      </c>
      <c r="I46" s="1049">
        <v>-4.375</v>
      </c>
      <c r="J46" s="98"/>
      <c r="K46" s="120"/>
      <c r="L46" s="120"/>
      <c r="M46" s="120"/>
      <c r="N46" s="120"/>
      <c r="O46" s="120"/>
      <c r="P46" s="120"/>
      <c r="Q46" s="120"/>
      <c r="S46" s="120"/>
      <c r="T46" s="120"/>
      <c r="U46" s="120"/>
      <c r="V46" s="120"/>
      <c r="W46" s="120"/>
      <c r="X46" s="120"/>
    </row>
    <row r="47" spans="1:24">
      <c r="A47" s="1219"/>
      <c r="B47" s="552" t="s">
        <v>27</v>
      </c>
      <c r="C47" s="1086">
        <v>-2.25</v>
      </c>
      <c r="D47" s="1087">
        <v>-2.625</v>
      </c>
      <c r="E47" s="1087">
        <v>-2.625</v>
      </c>
      <c r="F47" s="1087">
        <v>-3.125</v>
      </c>
      <c r="G47" s="1087">
        <v>-3.5</v>
      </c>
      <c r="H47" s="1087">
        <v>-5.25</v>
      </c>
      <c r="I47" s="1049">
        <v>-6.375</v>
      </c>
      <c r="J47" s="98"/>
      <c r="K47" s="120"/>
      <c r="L47" s="120"/>
      <c r="M47" s="120"/>
      <c r="N47" s="120"/>
      <c r="O47" s="120"/>
      <c r="P47" s="120"/>
      <c r="Q47" s="120"/>
      <c r="S47" s="120"/>
      <c r="T47" s="120"/>
      <c r="U47" s="120"/>
      <c r="V47" s="120"/>
      <c r="W47" s="120"/>
      <c r="X47" s="120"/>
    </row>
    <row r="48" spans="1:24">
      <c r="A48" s="1219"/>
      <c r="B48" s="552" t="s">
        <v>87</v>
      </c>
      <c r="C48" s="1086">
        <v>-4</v>
      </c>
      <c r="D48" s="1087">
        <v>-4.25</v>
      </c>
      <c r="E48" s="1087">
        <v>-4.25</v>
      </c>
      <c r="F48" s="1087">
        <v>-4.75</v>
      </c>
      <c r="G48" s="1087">
        <v>-5.25</v>
      </c>
      <c r="H48" s="1087">
        <v>-6.25</v>
      </c>
      <c r="I48" s="1049" t="s">
        <v>13</v>
      </c>
      <c r="J48" s="98"/>
      <c r="K48" s="120"/>
      <c r="L48" s="120"/>
      <c r="M48" s="120"/>
      <c r="N48" s="120"/>
      <c r="O48" s="120"/>
      <c r="P48" s="120"/>
      <c r="Q48" s="120"/>
      <c r="S48" s="120"/>
      <c r="T48" s="120"/>
      <c r="U48" s="120"/>
      <c r="V48" s="120"/>
      <c r="W48" s="120"/>
      <c r="X48" s="120"/>
    </row>
    <row r="49" spans="1:24">
      <c r="A49" s="1219"/>
      <c r="B49" s="605" t="s">
        <v>88</v>
      </c>
      <c r="C49" s="1086" t="s">
        <v>13</v>
      </c>
      <c r="D49" s="1087" t="s">
        <v>13</v>
      </c>
      <c r="E49" s="1087" t="s">
        <v>13</v>
      </c>
      <c r="F49" s="1087" t="s">
        <v>13</v>
      </c>
      <c r="G49" s="1087" t="s">
        <v>13</v>
      </c>
      <c r="H49" s="1087" t="s">
        <v>13</v>
      </c>
      <c r="I49" s="1049" t="s">
        <v>13</v>
      </c>
      <c r="J49" s="98"/>
      <c r="K49" s="120"/>
      <c r="L49" s="120"/>
      <c r="M49" s="120"/>
      <c r="N49" s="120"/>
      <c r="O49" s="120"/>
      <c r="P49" s="120"/>
      <c r="Q49" s="120"/>
      <c r="S49" s="120"/>
      <c r="T49" s="120"/>
      <c r="U49" s="120"/>
      <c r="V49" s="120"/>
      <c r="W49" s="120"/>
      <c r="X49" s="120"/>
    </row>
    <row r="50" spans="1:24">
      <c r="A50" s="211"/>
      <c r="B50" s="26" t="s">
        <v>241</v>
      </c>
      <c r="C50" s="1124">
        <v>-2</v>
      </c>
      <c r="D50" s="1088">
        <v>-2.5</v>
      </c>
      <c r="E50" s="1088">
        <v>-2.625</v>
      </c>
      <c r="F50" s="1088">
        <v>-2.875</v>
      </c>
      <c r="G50" s="1088">
        <v>-3.625</v>
      </c>
      <c r="H50" s="1088">
        <v>-4.75</v>
      </c>
      <c r="I50" s="1089" t="s">
        <v>13</v>
      </c>
      <c r="J50" s="98"/>
      <c r="K50" s="120"/>
      <c r="L50" s="120"/>
      <c r="M50" s="120"/>
      <c r="N50" s="120"/>
      <c r="O50" s="120"/>
      <c r="P50" s="120"/>
      <c r="Q50" s="120"/>
      <c r="S50" s="120"/>
      <c r="T50" s="120"/>
      <c r="U50" s="120"/>
      <c r="V50" s="120"/>
      <c r="W50" s="120"/>
      <c r="X50" s="120"/>
    </row>
    <row r="51" spans="1:24">
      <c r="A51" s="210" t="s">
        <v>127</v>
      </c>
      <c r="B51" s="552" t="s">
        <v>130</v>
      </c>
      <c r="C51" s="1086">
        <v>0.625</v>
      </c>
      <c r="D51" s="1087">
        <v>0.625</v>
      </c>
      <c r="E51" s="1087">
        <v>0.625</v>
      </c>
      <c r="F51" s="1087">
        <v>0.625</v>
      </c>
      <c r="G51" s="1087">
        <v>0.625</v>
      </c>
      <c r="H51" s="1087">
        <v>0.625</v>
      </c>
      <c r="I51" s="1049">
        <v>0.75</v>
      </c>
      <c r="J51" s="98"/>
      <c r="K51" s="120"/>
      <c r="L51" s="120"/>
      <c r="M51" s="120"/>
      <c r="N51" s="120"/>
      <c r="O51" s="120"/>
      <c r="P51" s="120"/>
      <c r="Q51" s="120"/>
    </row>
    <row r="52" spans="1:24">
      <c r="A52" s="211" t="s">
        <v>44</v>
      </c>
      <c r="B52" s="552" t="s">
        <v>131</v>
      </c>
      <c r="C52" s="1086">
        <v>0</v>
      </c>
      <c r="D52" s="1087">
        <v>0</v>
      </c>
      <c r="E52" s="1087">
        <v>0</v>
      </c>
      <c r="F52" s="1087">
        <v>0</v>
      </c>
      <c r="G52" s="1087">
        <v>0</v>
      </c>
      <c r="H52" s="1087">
        <v>0</v>
      </c>
      <c r="I52" s="1049">
        <v>0</v>
      </c>
      <c r="J52" s="98"/>
      <c r="K52" s="120"/>
      <c r="L52" s="120"/>
      <c r="M52" s="120"/>
      <c r="N52" s="120"/>
      <c r="O52" s="120"/>
      <c r="P52" s="120"/>
      <c r="Q52" s="120"/>
    </row>
    <row r="53" spans="1:24">
      <c r="A53" s="211" t="s">
        <v>45</v>
      </c>
      <c r="B53" s="552" t="s">
        <v>132</v>
      </c>
      <c r="C53" s="1086">
        <v>-2</v>
      </c>
      <c r="D53" s="1087">
        <v>-2</v>
      </c>
      <c r="E53" s="1087">
        <v>-2</v>
      </c>
      <c r="F53" s="1087">
        <v>-2</v>
      </c>
      <c r="G53" s="1087">
        <v>-2</v>
      </c>
      <c r="H53" s="1087">
        <v>-3</v>
      </c>
      <c r="I53" s="1049" t="s">
        <v>13</v>
      </c>
      <c r="J53" s="98"/>
      <c r="K53" s="120"/>
      <c r="L53" s="120"/>
      <c r="M53" s="120"/>
      <c r="N53" s="120"/>
      <c r="O53" s="120"/>
      <c r="P53" s="120"/>
      <c r="Q53" s="120"/>
    </row>
    <row r="54" spans="1:24">
      <c r="A54" s="554"/>
      <c r="B54" s="553" t="s">
        <v>133</v>
      </c>
      <c r="C54" s="1124">
        <v>-3.625</v>
      </c>
      <c r="D54" s="1088">
        <v>-3.625</v>
      </c>
      <c r="E54" s="1088">
        <v>-3.625</v>
      </c>
      <c r="F54" s="1088">
        <v>-4.25</v>
      </c>
      <c r="G54" s="1088">
        <v>-4.625</v>
      </c>
      <c r="H54" s="1088">
        <v>-6</v>
      </c>
      <c r="I54" s="1089" t="s">
        <v>13</v>
      </c>
      <c r="K54" s="120"/>
      <c r="L54" s="120"/>
      <c r="M54" s="120"/>
      <c r="N54" s="120"/>
      <c r="O54" s="120"/>
      <c r="P54" s="120"/>
      <c r="Q54" s="120"/>
    </row>
    <row r="55" spans="1:24">
      <c r="A55" s="555"/>
      <c r="B55" s="564" t="s">
        <v>221</v>
      </c>
    </row>
    <row r="56" spans="1:24">
      <c r="A56" s="3" t="s">
        <v>556</v>
      </c>
      <c r="J56" s="564"/>
    </row>
    <row r="57" spans="1:24">
      <c r="A57" s="104"/>
      <c r="B57" s="158" t="s">
        <v>351</v>
      </c>
      <c r="C57" s="550" t="s">
        <v>14</v>
      </c>
      <c r="D57" s="550" t="s">
        <v>15</v>
      </c>
      <c r="E57" s="550" t="s">
        <v>16</v>
      </c>
      <c r="F57" s="550" t="s">
        <v>17</v>
      </c>
      <c r="G57" s="550" t="s">
        <v>18</v>
      </c>
      <c r="H57" s="550" t="s">
        <v>19</v>
      </c>
      <c r="I57" s="551" t="s">
        <v>20</v>
      </c>
      <c r="J57" s="98"/>
    </row>
    <row r="58" spans="1:24">
      <c r="A58" s="557" t="s">
        <v>77</v>
      </c>
      <c r="B58" s="1126" t="s">
        <v>79</v>
      </c>
      <c r="C58" s="1088">
        <v>-0.25</v>
      </c>
      <c r="D58" s="1088">
        <v>-0.25</v>
      </c>
      <c r="E58" s="1088">
        <v>-0.25</v>
      </c>
      <c r="F58" s="1088">
        <v>-0.25</v>
      </c>
      <c r="G58" s="1088">
        <v>-0.25</v>
      </c>
      <c r="H58" s="1088">
        <v>-0.25</v>
      </c>
      <c r="I58" s="1089" t="s">
        <v>13</v>
      </c>
      <c r="J58" s="98"/>
      <c r="K58" s="120"/>
      <c r="L58" s="120"/>
      <c r="M58" s="120"/>
      <c r="N58" s="120"/>
      <c r="O58" s="120"/>
      <c r="P58" s="120"/>
      <c r="Q58" s="120"/>
    </row>
    <row r="59" spans="1:24">
      <c r="A59" s="556" t="s">
        <v>81</v>
      </c>
      <c r="B59" s="1127" t="s">
        <v>141</v>
      </c>
      <c r="C59" s="1087">
        <v>0</v>
      </c>
      <c r="D59" s="1087">
        <v>0</v>
      </c>
      <c r="E59" s="1087">
        <v>0</v>
      </c>
      <c r="F59" s="1087">
        <v>0</v>
      </c>
      <c r="G59" s="1087">
        <v>0</v>
      </c>
      <c r="H59" s="1087">
        <v>0</v>
      </c>
      <c r="I59" s="1049">
        <v>0</v>
      </c>
      <c r="J59" s="98"/>
      <c r="K59" s="120"/>
      <c r="L59" s="120"/>
      <c r="M59" s="120"/>
      <c r="N59" s="120"/>
      <c r="O59" s="120"/>
      <c r="P59" s="120"/>
      <c r="Q59" s="120"/>
    </row>
    <row r="60" spans="1:24">
      <c r="A60" s="557" t="s">
        <v>83</v>
      </c>
      <c r="B60" s="1126" t="s">
        <v>84</v>
      </c>
      <c r="C60" s="1088">
        <v>-0.25</v>
      </c>
      <c r="D60" s="1088">
        <v>-0.25</v>
      </c>
      <c r="E60" s="1088">
        <v>-0.25</v>
      </c>
      <c r="F60" s="1088">
        <v>-0.25</v>
      </c>
      <c r="G60" s="1088">
        <v>-0.375</v>
      </c>
      <c r="H60" s="1088">
        <v>-0.375</v>
      </c>
      <c r="I60" s="1089" t="s">
        <v>13</v>
      </c>
      <c r="J60" s="98"/>
      <c r="K60" s="120"/>
      <c r="L60" s="120"/>
      <c r="M60" s="120"/>
      <c r="N60" s="120"/>
      <c r="O60" s="120"/>
      <c r="P60" s="120"/>
      <c r="Q60" s="120"/>
    </row>
    <row r="61" spans="1:24">
      <c r="A61" s="1236" t="s">
        <v>52</v>
      </c>
      <c r="B61" s="1128" t="s">
        <v>142</v>
      </c>
      <c r="C61" s="1087">
        <v>-0.75</v>
      </c>
      <c r="D61" s="1087">
        <v>-0.75</v>
      </c>
      <c r="E61" s="1087">
        <v>-0.875</v>
      </c>
      <c r="F61" s="1087">
        <v>-0.875</v>
      </c>
      <c r="G61" s="1087">
        <v>-0.875</v>
      </c>
      <c r="H61" s="1087">
        <v>-1.75</v>
      </c>
      <c r="I61" s="1049">
        <v>-2</v>
      </c>
      <c r="J61" s="98"/>
      <c r="K61" s="120"/>
      <c r="L61" s="120"/>
      <c r="M61" s="120"/>
      <c r="N61" s="120"/>
      <c r="O61" s="120"/>
      <c r="P61" s="120"/>
      <c r="Q61" s="120"/>
    </row>
    <row r="62" spans="1:24">
      <c r="A62" s="1238"/>
      <c r="B62" s="1127" t="s">
        <v>143</v>
      </c>
      <c r="C62" s="1087">
        <v>-0.25</v>
      </c>
      <c r="D62" s="1087">
        <v>-0.25</v>
      </c>
      <c r="E62" s="1087">
        <v>-0.25</v>
      </c>
      <c r="F62" s="1087">
        <v>-0.25</v>
      </c>
      <c r="G62" s="1087">
        <v>-0.25</v>
      </c>
      <c r="H62" s="1087">
        <v>-0.25</v>
      </c>
      <c r="I62" s="1049">
        <v>-0.5</v>
      </c>
      <c r="J62" s="98"/>
      <c r="K62" s="120"/>
      <c r="L62" s="120"/>
      <c r="M62" s="120"/>
      <c r="N62" s="120"/>
      <c r="O62" s="120"/>
      <c r="P62" s="120"/>
      <c r="Q62" s="120"/>
    </row>
    <row r="63" spans="1:24">
      <c r="A63" s="1238"/>
      <c r="B63" s="1128" t="s">
        <v>144</v>
      </c>
      <c r="C63" s="1087">
        <v>0</v>
      </c>
      <c r="D63" s="1087">
        <v>0</v>
      </c>
      <c r="E63" s="1087">
        <v>0</v>
      </c>
      <c r="F63" s="1087">
        <v>0</v>
      </c>
      <c r="G63" s="1087">
        <v>0</v>
      </c>
      <c r="H63" s="1087">
        <v>0</v>
      </c>
      <c r="I63" s="1049">
        <v>0</v>
      </c>
      <c r="J63" s="98"/>
      <c r="K63" s="120"/>
      <c r="L63" s="120"/>
      <c r="M63" s="120"/>
      <c r="N63" s="120"/>
      <c r="O63" s="120"/>
      <c r="P63" s="120"/>
      <c r="Q63" s="120"/>
    </row>
    <row r="64" spans="1:24">
      <c r="A64" s="1238"/>
      <c r="B64" s="1128" t="s">
        <v>145</v>
      </c>
      <c r="C64" s="1087">
        <v>0</v>
      </c>
      <c r="D64" s="1087">
        <v>0</v>
      </c>
      <c r="E64" s="1087">
        <v>0</v>
      </c>
      <c r="F64" s="1087">
        <v>0</v>
      </c>
      <c r="G64" s="1087">
        <v>0</v>
      </c>
      <c r="H64" s="1087">
        <v>0</v>
      </c>
      <c r="I64" s="1049">
        <v>0</v>
      </c>
      <c r="J64" s="98"/>
      <c r="K64" s="120"/>
      <c r="L64" s="120"/>
      <c r="M64" s="120"/>
      <c r="N64" s="120"/>
      <c r="O64" s="120"/>
      <c r="P64" s="120"/>
      <c r="Q64" s="120"/>
    </row>
    <row r="65" spans="1:18">
      <c r="A65" s="1238"/>
      <c r="B65" s="1128" t="s">
        <v>146</v>
      </c>
      <c r="C65" s="1087">
        <v>0</v>
      </c>
      <c r="D65" s="1087">
        <v>0</v>
      </c>
      <c r="E65" s="1087">
        <v>0</v>
      </c>
      <c r="F65" s="1087">
        <v>0</v>
      </c>
      <c r="G65" s="1087">
        <v>0</v>
      </c>
      <c r="H65" s="1087">
        <v>0</v>
      </c>
      <c r="I65" s="1049">
        <v>-0.5</v>
      </c>
      <c r="J65" s="98"/>
      <c r="K65" s="120"/>
      <c r="L65" s="120"/>
      <c r="M65" s="120"/>
      <c r="N65" s="120"/>
      <c r="O65" s="120"/>
      <c r="P65" s="120"/>
      <c r="Q65" s="120"/>
    </row>
    <row r="66" spans="1:18">
      <c r="A66" s="1238"/>
      <c r="B66" s="1128" t="s">
        <v>147</v>
      </c>
      <c r="C66" s="1087">
        <v>0</v>
      </c>
      <c r="D66" s="1087">
        <v>0</v>
      </c>
      <c r="E66" s="1087">
        <v>-0.125</v>
      </c>
      <c r="F66" s="1087">
        <v>-0.125</v>
      </c>
      <c r="G66" s="1087">
        <v>-0.25</v>
      </c>
      <c r="H66" s="1087">
        <v>-0.5</v>
      </c>
      <c r="I66" s="1049" t="s">
        <v>13</v>
      </c>
      <c r="J66" s="98"/>
      <c r="K66" s="120"/>
      <c r="L66" s="120"/>
      <c r="M66" s="120"/>
      <c r="N66" s="120"/>
      <c r="O66" s="120"/>
      <c r="P66" s="120"/>
      <c r="Q66" s="120"/>
    </row>
    <row r="67" spans="1:18">
      <c r="A67" s="1238"/>
      <c r="B67" s="1128" t="s">
        <v>148</v>
      </c>
      <c r="C67" s="1087">
        <v>-0.375</v>
      </c>
      <c r="D67" s="1087">
        <v>-0.375</v>
      </c>
      <c r="E67" s="1087">
        <v>-0.5</v>
      </c>
      <c r="F67" s="1087">
        <v>-0.75</v>
      </c>
      <c r="G67" s="1087">
        <v>-1</v>
      </c>
      <c r="H67" s="1087" t="s">
        <v>13</v>
      </c>
      <c r="I67" s="1049" t="s">
        <v>13</v>
      </c>
      <c r="J67" s="98"/>
      <c r="K67" s="120"/>
      <c r="L67" s="120"/>
      <c r="M67" s="120"/>
      <c r="N67" s="120"/>
      <c r="O67" s="120"/>
      <c r="P67" s="120"/>
      <c r="Q67" s="120"/>
    </row>
    <row r="68" spans="1:18">
      <c r="A68" s="1238"/>
      <c r="B68" s="1128" t="s">
        <v>149</v>
      </c>
      <c r="C68" s="1087">
        <v>-0.75</v>
      </c>
      <c r="D68" s="1087">
        <v>-0.75</v>
      </c>
      <c r="E68" s="1087">
        <v>-0.75</v>
      </c>
      <c r="F68" s="1087">
        <v>-1.125</v>
      </c>
      <c r="G68" s="1087">
        <v>-1.25</v>
      </c>
      <c r="H68" s="1087" t="s">
        <v>13</v>
      </c>
      <c r="I68" s="1049" t="s">
        <v>13</v>
      </c>
      <c r="J68" s="98"/>
      <c r="K68" s="120"/>
      <c r="L68" s="120"/>
      <c r="M68" s="120"/>
      <c r="N68" s="120"/>
      <c r="O68" s="120"/>
      <c r="P68" s="120"/>
      <c r="Q68" s="120"/>
    </row>
    <row r="69" spans="1:18">
      <c r="A69" s="1237"/>
      <c r="B69" s="1129" t="s">
        <v>150</v>
      </c>
      <c r="C69" s="1088">
        <v>-1.5</v>
      </c>
      <c r="D69" s="1088">
        <v>-1.5</v>
      </c>
      <c r="E69" s="1088">
        <v>-1.5</v>
      </c>
      <c r="F69" s="1088">
        <v>-1.5</v>
      </c>
      <c r="G69" s="1088">
        <v>-2</v>
      </c>
      <c r="H69" s="1088" t="s">
        <v>13</v>
      </c>
      <c r="I69" s="1089" t="s">
        <v>13</v>
      </c>
      <c r="J69" s="98"/>
      <c r="K69" s="120"/>
      <c r="L69" s="120"/>
      <c r="M69" s="120"/>
      <c r="N69" s="120"/>
      <c r="O69" s="120"/>
      <c r="P69" s="120"/>
      <c r="Q69" s="120"/>
    </row>
    <row r="70" spans="1:18">
      <c r="A70" s="1239" t="s">
        <v>61</v>
      </c>
      <c r="B70" s="1110" t="s">
        <v>543</v>
      </c>
      <c r="C70" s="1087">
        <v>-0.375</v>
      </c>
      <c r="D70" s="1087">
        <v>-0.375</v>
      </c>
      <c r="E70" s="1087">
        <v>-0.375</v>
      </c>
      <c r="F70" s="1087">
        <v>-0.5</v>
      </c>
      <c r="G70" s="1087">
        <v>-0.75</v>
      </c>
      <c r="H70" s="1087">
        <v>-1.25</v>
      </c>
      <c r="I70" s="1049" t="s">
        <v>13</v>
      </c>
      <c r="J70" s="98"/>
      <c r="K70" s="120"/>
      <c r="L70" s="120"/>
      <c r="M70" s="120"/>
      <c r="N70" s="120"/>
      <c r="O70" s="120"/>
      <c r="P70" s="120"/>
      <c r="Q70" s="120"/>
    </row>
    <row r="71" spans="1:18">
      <c r="A71" s="1240"/>
      <c r="B71" s="1129" t="s">
        <v>542</v>
      </c>
      <c r="C71" s="1088">
        <v>-0.75</v>
      </c>
      <c r="D71" s="1088">
        <v>-0.75</v>
      </c>
      <c r="E71" s="1088">
        <v>-0.75</v>
      </c>
      <c r="F71" s="1088">
        <v>-0.875</v>
      </c>
      <c r="G71" s="1088">
        <v>-1.25</v>
      </c>
      <c r="H71" s="1088">
        <v>-1.75</v>
      </c>
      <c r="I71" s="1089" t="s">
        <v>13</v>
      </c>
      <c r="J71" s="98"/>
      <c r="K71" s="120"/>
      <c r="L71" s="120"/>
      <c r="M71" s="120"/>
      <c r="N71" s="120"/>
      <c r="O71" s="120"/>
      <c r="P71" s="120"/>
      <c r="Q71" s="120"/>
    </row>
    <row r="72" spans="1:18">
      <c r="A72" s="1212" t="s">
        <v>67</v>
      </c>
      <c r="B72" s="1128" t="s">
        <v>68</v>
      </c>
      <c r="C72" s="1087">
        <v>-0.125</v>
      </c>
      <c r="D72" s="1087">
        <v>-0.125</v>
      </c>
      <c r="E72" s="1087">
        <v>-0.125</v>
      </c>
      <c r="F72" s="1087">
        <v>-0.25</v>
      </c>
      <c r="G72" s="1087">
        <v>-0.5</v>
      </c>
      <c r="H72" s="1087">
        <v>-0.75</v>
      </c>
      <c r="I72" s="1049">
        <v>-1.25</v>
      </c>
      <c r="J72" s="98"/>
      <c r="K72" s="120"/>
      <c r="L72" s="120"/>
      <c r="M72" s="120"/>
      <c r="N72" s="120"/>
      <c r="O72" s="120"/>
      <c r="P72" s="120"/>
      <c r="Q72" s="120"/>
    </row>
    <row r="73" spans="1:18">
      <c r="A73" s="1213"/>
      <c r="B73" s="1127" t="s">
        <v>210</v>
      </c>
      <c r="C73" s="1087">
        <v>-1.375</v>
      </c>
      <c r="D73" s="1087">
        <v>-1.375</v>
      </c>
      <c r="E73" s="1087">
        <v>-1.375</v>
      </c>
      <c r="F73" s="1087">
        <v>-1.375</v>
      </c>
      <c r="G73" s="1087">
        <v>-1.375</v>
      </c>
      <c r="H73" s="1087">
        <v>-1.375</v>
      </c>
      <c r="I73" s="1049" t="s">
        <v>13</v>
      </c>
      <c r="J73" s="98"/>
      <c r="K73" s="120"/>
      <c r="L73" s="120"/>
      <c r="M73" s="120"/>
      <c r="N73" s="120"/>
      <c r="O73" s="120"/>
      <c r="P73" s="120"/>
      <c r="Q73" s="120"/>
    </row>
    <row r="74" spans="1:18">
      <c r="A74" s="1241"/>
      <c r="B74" s="1130" t="s">
        <v>301</v>
      </c>
      <c r="C74" s="1087">
        <v>-1</v>
      </c>
      <c r="D74" s="1087">
        <v>-1</v>
      </c>
      <c r="E74" s="1087">
        <v>-1</v>
      </c>
      <c r="F74" s="1087">
        <v>-1</v>
      </c>
      <c r="G74" s="1087">
        <v>-1</v>
      </c>
      <c r="H74" s="1087">
        <v>-1</v>
      </c>
      <c r="I74" s="1049" t="s">
        <v>13</v>
      </c>
      <c r="J74" s="98"/>
      <c r="K74" s="120"/>
      <c r="L74" s="120"/>
      <c r="M74" s="120"/>
      <c r="N74" s="120"/>
      <c r="O74" s="120"/>
      <c r="P74" s="120"/>
      <c r="Q74" s="120"/>
    </row>
    <row r="75" spans="1:18">
      <c r="A75" s="1240"/>
      <c r="B75" s="1129" t="s">
        <v>69</v>
      </c>
      <c r="C75" s="1088">
        <v>-0.5</v>
      </c>
      <c r="D75" s="1088">
        <v>-0.5</v>
      </c>
      <c r="E75" s="1088">
        <v>-0.5</v>
      </c>
      <c r="F75" s="1088">
        <v>-0.5</v>
      </c>
      <c r="G75" s="1088">
        <v>-0.625</v>
      </c>
      <c r="H75" s="1088">
        <v>-0.75</v>
      </c>
      <c r="I75" s="1089">
        <v>-1.25</v>
      </c>
      <c r="J75" s="98"/>
      <c r="K75" s="120"/>
      <c r="L75" s="120"/>
      <c r="M75" s="120"/>
      <c r="N75" s="120"/>
      <c r="O75" s="120"/>
      <c r="P75" s="120"/>
      <c r="Q75" s="120"/>
    </row>
    <row r="76" spans="1:18">
      <c r="A76" s="1236" t="s">
        <v>70</v>
      </c>
      <c r="B76" s="1127" t="s">
        <v>155</v>
      </c>
      <c r="C76" s="1087">
        <v>-0.25</v>
      </c>
      <c r="D76" s="1087">
        <v>-0.25</v>
      </c>
      <c r="E76" s="1087">
        <v>-0.25</v>
      </c>
      <c r="F76" s="1087">
        <v>-0.25</v>
      </c>
      <c r="G76" s="1087">
        <v>-0.25</v>
      </c>
      <c r="H76" s="1087">
        <v>-0.375</v>
      </c>
      <c r="I76" s="1049">
        <v>-0.5</v>
      </c>
      <c r="J76" s="98"/>
      <c r="K76" s="120"/>
      <c r="L76" s="120"/>
      <c r="M76" s="120"/>
      <c r="N76" s="120"/>
      <c r="O76" s="120"/>
      <c r="P76" s="120"/>
      <c r="Q76" s="120"/>
    </row>
    <row r="77" spans="1:18">
      <c r="A77" s="1237"/>
      <c r="B77" s="1127" t="s">
        <v>156</v>
      </c>
      <c r="C77" s="1087">
        <v>-0.5</v>
      </c>
      <c r="D77" s="1087">
        <v>-0.5</v>
      </c>
      <c r="E77" s="1087">
        <v>-0.5</v>
      </c>
      <c r="F77" s="1087">
        <v>-0.5</v>
      </c>
      <c r="G77" s="1087">
        <v>-0.625</v>
      </c>
      <c r="H77" s="1087">
        <v>-0.75</v>
      </c>
      <c r="I77" s="1049">
        <v>-0.75</v>
      </c>
      <c r="J77" s="98"/>
      <c r="K77" s="120"/>
      <c r="L77" s="120"/>
      <c r="M77" s="120"/>
      <c r="N77" s="120"/>
      <c r="O77" s="120"/>
      <c r="P77" s="120"/>
      <c r="Q77" s="120"/>
    </row>
    <row r="78" spans="1:18">
      <c r="A78" s="1105"/>
      <c r="B78" s="1131" t="s">
        <v>112</v>
      </c>
      <c r="C78" s="1084">
        <v>1</v>
      </c>
      <c r="D78" s="1084">
        <v>1</v>
      </c>
      <c r="E78" s="1084">
        <v>1</v>
      </c>
      <c r="F78" s="1084">
        <v>1</v>
      </c>
      <c r="G78" s="1084">
        <v>1.125</v>
      </c>
      <c r="H78" s="1084">
        <v>1.125</v>
      </c>
      <c r="I78" s="1085">
        <v>1.125</v>
      </c>
      <c r="J78" s="98"/>
      <c r="K78" s="120"/>
      <c r="L78" s="120"/>
      <c r="M78" s="120"/>
      <c r="N78" s="120"/>
      <c r="O78" s="120"/>
      <c r="P78" s="120"/>
      <c r="Q78" s="120"/>
      <c r="R78" s="120"/>
    </row>
    <row r="79" spans="1:18">
      <c r="A79" s="559" t="s">
        <v>157</v>
      </c>
      <c r="B79" s="1127" t="s">
        <v>113</v>
      </c>
      <c r="C79" s="1087">
        <v>0.75</v>
      </c>
      <c r="D79" s="1087">
        <v>0.75</v>
      </c>
      <c r="E79" s="1087">
        <v>0.75</v>
      </c>
      <c r="F79" s="1087">
        <v>0.75</v>
      </c>
      <c r="G79" s="1087">
        <v>0.875</v>
      </c>
      <c r="H79" s="1087">
        <v>0.875</v>
      </c>
      <c r="I79" s="1049">
        <v>0.875</v>
      </c>
      <c r="J79" s="98"/>
      <c r="K79" s="120"/>
      <c r="L79" s="120"/>
      <c r="M79" s="120"/>
      <c r="N79" s="120"/>
      <c r="O79" s="120"/>
      <c r="P79" s="120"/>
      <c r="Q79" s="120"/>
      <c r="R79" s="120"/>
    </row>
    <row r="80" spans="1:18">
      <c r="A80" s="558" t="s">
        <v>158</v>
      </c>
      <c r="B80" s="1127" t="s">
        <v>6</v>
      </c>
      <c r="C80" s="1087">
        <v>0.5</v>
      </c>
      <c r="D80" s="1087">
        <v>0.5</v>
      </c>
      <c r="E80" s="1087">
        <v>0.5</v>
      </c>
      <c r="F80" s="1087">
        <v>0.5</v>
      </c>
      <c r="G80" s="1087">
        <v>0.625</v>
      </c>
      <c r="H80" s="1087">
        <v>0.625</v>
      </c>
      <c r="I80" s="1049">
        <v>0.625</v>
      </c>
      <c r="J80" s="98"/>
      <c r="K80" s="120"/>
      <c r="L80" s="120"/>
      <c r="M80" s="120"/>
      <c r="N80" s="120"/>
      <c r="O80" s="120"/>
      <c r="P80" s="120"/>
      <c r="Q80" s="120"/>
      <c r="R80" s="120"/>
    </row>
    <row r="81" spans="1:18">
      <c r="A81" s="558" t="s">
        <v>159</v>
      </c>
      <c r="B81" s="1127" t="s">
        <v>8</v>
      </c>
      <c r="C81" s="1087">
        <v>0</v>
      </c>
      <c r="D81" s="1087">
        <v>0</v>
      </c>
      <c r="E81" s="1087">
        <v>0</v>
      </c>
      <c r="F81" s="1087">
        <v>0</v>
      </c>
      <c r="G81" s="1087">
        <v>0.125</v>
      </c>
      <c r="H81" s="1087">
        <v>0.125</v>
      </c>
      <c r="I81" s="1049">
        <v>0.125</v>
      </c>
      <c r="J81" s="98"/>
      <c r="K81" s="120"/>
      <c r="L81" s="120"/>
      <c r="M81" s="120"/>
      <c r="N81" s="120"/>
      <c r="O81" s="120"/>
      <c r="P81" s="120"/>
      <c r="Q81" s="120"/>
      <c r="R81" s="120"/>
    </row>
    <row r="82" spans="1:18">
      <c r="A82" s="558"/>
      <c r="B82" s="1127" t="s">
        <v>10</v>
      </c>
      <c r="C82" s="1087">
        <v>-0.5</v>
      </c>
      <c r="D82" s="1087">
        <v>-0.5</v>
      </c>
      <c r="E82" s="1087">
        <v>-0.5</v>
      </c>
      <c r="F82" s="1087">
        <v>-0.5</v>
      </c>
      <c r="G82" s="1087">
        <v>-0.50000000000000022</v>
      </c>
      <c r="H82" s="1087">
        <v>-0.50000000000000022</v>
      </c>
      <c r="I82" s="1049">
        <v>-0.50000000000000022</v>
      </c>
      <c r="J82" s="98"/>
      <c r="K82" s="120"/>
      <c r="L82" s="120"/>
      <c r="M82" s="120"/>
      <c r="N82" s="120"/>
      <c r="O82" s="120"/>
      <c r="P82" s="120"/>
      <c r="Q82" s="120"/>
    </row>
    <row r="83" spans="1:18">
      <c r="A83" s="583"/>
      <c r="B83" s="1126" t="s">
        <v>114</v>
      </c>
      <c r="C83" s="1088">
        <v>-1.0000000000000002</v>
      </c>
      <c r="D83" s="1088">
        <v>-1.0000000000000002</v>
      </c>
      <c r="E83" s="1088">
        <v>-1</v>
      </c>
      <c r="F83" s="1088">
        <v>-1</v>
      </c>
      <c r="G83" s="1088">
        <v>-1</v>
      </c>
      <c r="H83" s="1088">
        <v>-1</v>
      </c>
      <c r="I83" s="1089">
        <v>-1</v>
      </c>
      <c r="J83" s="98"/>
      <c r="K83" s="120"/>
      <c r="L83" s="120"/>
      <c r="M83" s="120"/>
      <c r="N83" s="120"/>
      <c r="O83" s="120"/>
      <c r="P83" s="120"/>
      <c r="Q83" s="120"/>
    </row>
    <row r="84" spans="1:18">
      <c r="A84" s="558" t="s">
        <v>215</v>
      </c>
      <c r="B84" s="1132" t="s">
        <v>211</v>
      </c>
      <c r="C84" s="1087">
        <v>0.75</v>
      </c>
      <c r="D84" s="1087">
        <v>0.75</v>
      </c>
      <c r="E84" s="1087">
        <v>0.75</v>
      </c>
      <c r="F84" s="1087">
        <v>0.75</v>
      </c>
      <c r="G84" s="1087">
        <v>0.875</v>
      </c>
      <c r="H84" s="1087">
        <v>0.875</v>
      </c>
      <c r="I84" s="1049">
        <v>0.875</v>
      </c>
      <c r="J84" s="98"/>
      <c r="K84" s="120"/>
      <c r="L84" s="120"/>
      <c r="M84" s="120"/>
      <c r="N84" s="120"/>
      <c r="O84" s="120"/>
      <c r="P84" s="120"/>
      <c r="Q84" s="120"/>
    </row>
    <row r="85" spans="1:18">
      <c r="A85" s="582"/>
      <c r="B85" s="1132" t="s">
        <v>212</v>
      </c>
      <c r="C85" s="1087">
        <v>0.5</v>
      </c>
      <c r="D85" s="1087">
        <v>0.5</v>
      </c>
      <c r="E85" s="1087">
        <v>0.5</v>
      </c>
      <c r="F85" s="1087">
        <v>0.5</v>
      </c>
      <c r="G85" s="1087">
        <v>0.625</v>
      </c>
      <c r="H85" s="1087">
        <v>0.625</v>
      </c>
      <c r="I85" s="1049">
        <v>0.625</v>
      </c>
      <c r="J85" s="98"/>
      <c r="K85" s="120"/>
      <c r="L85" s="120"/>
      <c r="M85" s="120"/>
      <c r="N85" s="120"/>
      <c r="O85" s="120"/>
      <c r="P85" s="120"/>
      <c r="Q85" s="120"/>
    </row>
    <row r="86" spans="1:18">
      <c r="A86" s="558"/>
      <c r="B86" s="1132" t="s">
        <v>213</v>
      </c>
      <c r="C86" s="1087">
        <v>0.25</v>
      </c>
      <c r="D86" s="1087">
        <v>0.25</v>
      </c>
      <c r="E86" s="1087">
        <v>0.25</v>
      </c>
      <c r="F86" s="1087">
        <v>0.25</v>
      </c>
      <c r="G86" s="1087">
        <v>0.375</v>
      </c>
      <c r="H86" s="1087">
        <v>0.375</v>
      </c>
      <c r="I86" s="1049">
        <v>0.375</v>
      </c>
      <c r="J86" s="98"/>
      <c r="K86" s="120"/>
      <c r="L86" s="120"/>
      <c r="M86" s="120"/>
      <c r="N86" s="120"/>
      <c r="O86" s="120"/>
      <c r="P86" s="120"/>
      <c r="Q86" s="120"/>
    </row>
    <row r="87" spans="1:18">
      <c r="A87" s="558"/>
      <c r="B87" s="1133" t="s">
        <v>214</v>
      </c>
      <c r="C87" s="1088">
        <v>-0.25</v>
      </c>
      <c r="D87" s="1088">
        <v>-0.25</v>
      </c>
      <c r="E87" s="1088">
        <v>-0.25</v>
      </c>
      <c r="F87" s="1088">
        <v>-0.25</v>
      </c>
      <c r="G87" s="1088">
        <v>-0.125</v>
      </c>
      <c r="H87" s="1088">
        <v>-0.125</v>
      </c>
      <c r="I87" s="1089">
        <v>-0.125</v>
      </c>
      <c r="J87" s="98"/>
      <c r="K87" s="120"/>
      <c r="L87" s="120"/>
      <c r="M87" s="120"/>
      <c r="N87" s="120"/>
      <c r="O87" s="120"/>
      <c r="P87" s="120"/>
      <c r="Q87" s="120"/>
    </row>
    <row r="88" spans="1:18">
      <c r="A88" s="595" t="s">
        <v>73</v>
      </c>
      <c r="B88" s="1131" t="s">
        <v>74</v>
      </c>
      <c r="C88" s="1084">
        <v>-0.25</v>
      </c>
      <c r="D88" s="1084">
        <v>-0.25</v>
      </c>
      <c r="E88" s="1084">
        <v>-0.25</v>
      </c>
      <c r="F88" s="1084">
        <v>-0.25</v>
      </c>
      <c r="G88" s="1084">
        <v>-0.25</v>
      </c>
      <c r="H88" s="1084">
        <v>-0.25</v>
      </c>
      <c r="I88" s="1085">
        <v>-0.25</v>
      </c>
      <c r="J88" s="98"/>
      <c r="K88" s="120"/>
      <c r="L88" s="120"/>
      <c r="M88" s="120"/>
      <c r="N88" s="120"/>
      <c r="O88" s="120"/>
      <c r="P88" s="120"/>
      <c r="Q88" s="120"/>
    </row>
    <row r="89" spans="1:18">
      <c r="A89" s="558"/>
      <c r="B89" s="1127" t="s">
        <v>188</v>
      </c>
      <c r="C89" s="1087">
        <v>-0.25</v>
      </c>
      <c r="D89" s="1087">
        <v>-0.25</v>
      </c>
      <c r="E89" s="1087">
        <v>-0.25</v>
      </c>
      <c r="F89" s="1087">
        <v>-0.25</v>
      </c>
      <c r="G89" s="1087">
        <v>-0.25</v>
      </c>
      <c r="H89" s="1087">
        <v>-0.25</v>
      </c>
      <c r="I89" s="1049">
        <v>-0.25</v>
      </c>
      <c r="J89" s="98"/>
      <c r="K89" s="120"/>
      <c r="L89" s="120"/>
      <c r="M89" s="120"/>
      <c r="N89" s="120"/>
      <c r="O89" s="120"/>
      <c r="P89" s="120"/>
      <c r="Q89" s="120"/>
    </row>
    <row r="90" spans="1:18">
      <c r="A90" s="594"/>
      <c r="B90" s="1126" t="s">
        <v>550</v>
      </c>
      <c r="C90" s="1088">
        <v>-0.5</v>
      </c>
      <c r="D90" s="1088">
        <v>-0.5</v>
      </c>
      <c r="E90" s="1088">
        <v>-0.5</v>
      </c>
      <c r="F90" s="1088">
        <v>-0.5</v>
      </c>
      <c r="G90" s="1088">
        <v>-0.5</v>
      </c>
      <c r="H90" s="1088">
        <v>-0.5</v>
      </c>
      <c r="I90" s="1089">
        <v>-0.5</v>
      </c>
      <c r="K90" s="120"/>
      <c r="L90" s="120"/>
      <c r="M90" s="120"/>
      <c r="N90" s="120"/>
      <c r="O90" s="120"/>
      <c r="P90" s="120"/>
      <c r="Q90" s="120"/>
    </row>
    <row r="91" spans="1:18">
      <c r="A91" s="595" t="s">
        <v>153</v>
      </c>
      <c r="B91" s="1232" t="s">
        <v>496</v>
      </c>
      <c r="C91" s="1234">
        <v>-0.5</v>
      </c>
      <c r="D91" s="1234">
        <v>-0.5</v>
      </c>
      <c r="E91" s="1234">
        <v>-0.5</v>
      </c>
      <c r="F91" s="1234">
        <v>-0.5</v>
      </c>
      <c r="G91" s="1234">
        <v>-0.5</v>
      </c>
      <c r="H91" s="1234">
        <v>-0.5</v>
      </c>
      <c r="I91" s="1230">
        <v>-0.5</v>
      </c>
      <c r="K91" s="120"/>
      <c r="L91" s="120"/>
      <c r="M91" s="120"/>
      <c r="N91" s="120"/>
      <c r="O91" s="120"/>
      <c r="P91" s="120"/>
      <c r="Q91" s="120"/>
    </row>
    <row r="92" spans="1:18">
      <c r="A92" s="594" t="s">
        <v>495</v>
      </c>
      <c r="B92" s="1233"/>
      <c r="C92" s="1235"/>
      <c r="D92" s="1235"/>
      <c r="E92" s="1235"/>
      <c r="F92" s="1235"/>
      <c r="G92" s="1235"/>
      <c r="H92" s="1235"/>
      <c r="I92" s="1231"/>
      <c r="K92" s="120"/>
      <c r="L92" s="120"/>
      <c r="M92" s="120"/>
      <c r="N92" s="120"/>
      <c r="O92" s="120"/>
      <c r="P92" s="120"/>
      <c r="Q92" s="120"/>
    </row>
    <row r="93" spans="1:18">
      <c r="A93" s="1055" t="s">
        <v>153</v>
      </c>
      <c r="B93" s="1129" t="s">
        <v>154</v>
      </c>
      <c r="C93" s="1088">
        <v>0</v>
      </c>
      <c r="D93" s="1088">
        <v>0</v>
      </c>
      <c r="E93" s="1088">
        <v>0</v>
      </c>
      <c r="F93" s="1088">
        <v>0</v>
      </c>
      <c r="G93" s="1088">
        <v>0</v>
      </c>
      <c r="H93" s="1088">
        <v>-0.25</v>
      </c>
      <c r="I93" s="1089">
        <v>-0.5</v>
      </c>
      <c r="K93" s="120"/>
      <c r="L93" s="120"/>
      <c r="M93" s="120"/>
      <c r="N93" s="120"/>
      <c r="O93" s="120"/>
      <c r="P93" s="120"/>
      <c r="Q93" s="120"/>
    </row>
  </sheetData>
  <mergeCells count="19">
    <mergeCell ref="A76:A77"/>
    <mergeCell ref="F17:H17"/>
    <mergeCell ref="F18:H18"/>
    <mergeCell ref="F19:H20"/>
    <mergeCell ref="F36:G37"/>
    <mergeCell ref="A41:A49"/>
    <mergeCell ref="A61:A69"/>
    <mergeCell ref="A70:A71"/>
    <mergeCell ref="A72:A75"/>
    <mergeCell ref="I91:I92"/>
    <mergeCell ref="B91:B92"/>
    <mergeCell ref="C91:C92"/>
    <mergeCell ref="B7:D7"/>
    <mergeCell ref="C2:I2"/>
    <mergeCell ref="D91:D92"/>
    <mergeCell ref="E91:E92"/>
    <mergeCell ref="F91:F92"/>
    <mergeCell ref="G91:G92"/>
    <mergeCell ref="H91:H92"/>
  </mergeCells>
  <dataValidations count="5">
    <dataValidation type="list" allowBlank="1" showInputMessage="1" showErrorMessage="1" sqref="L13" xr:uid="{B890BCDD-01A2-4D01-9CA3-319D598C2F6B}">
      <formula1>$B$41:$J$41</formula1>
    </dataValidation>
    <dataValidation type="list" allowBlank="1" showInputMessage="1" showErrorMessage="1" sqref="L14" xr:uid="{2ABF52C8-E88E-4879-A0B3-D48860B8F491}">
      <formula1>$B$41:$B$50</formula1>
    </dataValidation>
    <dataValidation type="list" allowBlank="1" showInputMessage="1" showErrorMessage="1" sqref="L15" xr:uid="{76796C47-7037-4D94-9B67-9A6EC998E07D}">
      <formula1>$B$51:$B$55</formula1>
    </dataValidation>
    <dataValidation type="list" allowBlank="1" showInputMessage="1" showErrorMessage="1" sqref="L12" xr:uid="{D15C3C58-8178-4A1F-A1F5-37823B9B27ED}">
      <formula1>$A$9:$A$37</formula1>
    </dataValidation>
    <dataValidation type="list" allowBlank="1" showInputMessage="1" showErrorMessage="1" sqref="L11" xr:uid="{7C67C6B8-E250-4F8C-9FFE-1D2242E7EAA4}">
      <formula1>$B$8:$D$8</formula1>
    </dataValidation>
  </dataValidations>
  <pageMargins left="0.7" right="0.7" top="0.75" bottom="0.75" header="0.3" footer="0.3"/>
  <pageSetup scale="3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22B6C7D7-7594-4CCC-A090-283AC1830DE5}">
          <x14:formula1>
            <xm:f>margins!$A$116:$A$117</xm:f>
          </x14:formula1>
          <xm:sqref>L16</xm:sqref>
        </x14:dataValidation>
        <x14:dataValidation type="list" allowBlank="1" showInputMessage="1" showErrorMessage="1" xr:uid="{F66C5E66-11A9-442A-B6B7-D5E76CA8AA84}">
          <x14:formula1>
            <xm:f>margins!$A$119:$A$121</xm:f>
          </x14:formula1>
          <xm:sqref>L17</xm:sqref>
        </x14:dataValidation>
        <x14:dataValidation type="list" allowBlank="1" showInputMessage="1" showErrorMessage="1" xr:uid="{710342AC-956F-435B-9969-8C3A071A8149}">
          <x14:formula1>
            <xm:f>margins!$A$124:$A$126</xm:f>
          </x14:formula1>
          <xm:sqref>L19</xm:sqref>
        </x14:dataValidation>
        <x14:dataValidation type="list" allowBlank="1" showInputMessage="1" showErrorMessage="1" xr:uid="{FC0AF573-D643-4420-94CD-A354F63E2F2A}">
          <x14:formula1>
            <xm:f>margins!$A$127:$A$131</xm:f>
          </x14:formula1>
          <xm:sqref>L20</xm:sqref>
        </x14:dataValidation>
        <x14:dataValidation type="list" allowBlank="1" showInputMessage="1" showErrorMessage="1" xr:uid="{35EF8DEC-A0B3-4091-93D2-75547DD03784}">
          <x14:formula1>
            <xm:f>margins!$B$135:$B$136</xm:f>
          </x14:formula1>
          <xm:sqref>L21</xm:sqref>
        </x14:dataValidation>
        <x14:dataValidation type="list" allowBlank="1" showInputMessage="1" showErrorMessage="1" xr:uid="{50141A6D-F6B4-478F-8427-FB346A905A9F}">
          <x14:formula1>
            <xm:f>margins!$A$135:$A$136</xm:f>
          </x14:formula1>
          <xm:sqref>L22</xm:sqref>
        </x14:dataValidation>
        <x14:dataValidation type="list" allowBlank="1" showInputMessage="1" showErrorMessage="1" xr:uid="{E91E61E2-51C2-4D1E-9242-E05835D14678}">
          <x14:formula1>
            <xm:f>margins!$A$137:$A$143</xm:f>
          </x14:formula1>
          <xm:sqref>L23</xm:sqref>
        </x14:dataValidation>
        <x14:dataValidation type="list" allowBlank="1" showInputMessage="1" showErrorMessage="1" xr:uid="{A0EEC157-7802-4BE3-9928-EC12D38FDB1F}">
          <x14:formula1>
            <xm:f>margins!$A$159:$A$163</xm:f>
          </x14:formula1>
          <xm:sqref>L24</xm:sqref>
        </x14:dataValidation>
        <x14:dataValidation type="list" allowBlank="1" showInputMessage="1" showErrorMessage="1" xr:uid="{464C99E1-4131-4FEB-BFE0-C23C7AE75708}">
          <x14:formula1>
            <xm:f>margins!$A$146:$A$147</xm:f>
          </x14:formula1>
          <xm:sqref>L25</xm:sqref>
        </x14:dataValidation>
        <x14:dataValidation type="list" allowBlank="1" showInputMessage="1" showErrorMessage="1" xr:uid="{C48282D6-1497-46EA-A50A-05806F23034B}">
          <x14:formula1>
            <xm:f>margins!$A$166:$A$167</xm:f>
          </x14:formula1>
          <xm:sqref>L26</xm:sqref>
        </x14:dataValidation>
        <x14:dataValidation type="list" allowBlank="1" showInputMessage="1" showErrorMessage="1" xr:uid="{379A8267-7342-48BF-A023-A5D925229DA8}">
          <x14:formula1>
            <xm:f>margins!$C$119:$C$122</xm:f>
          </x14:formula1>
          <xm:sqref>L30</xm:sqref>
        </x14:dataValidation>
        <x14:dataValidation type="list" allowBlank="1" showInputMessage="1" showErrorMessage="1" xr:uid="{8A901F16-9A61-47E0-B39E-656389B6321A}">
          <x14:formula1>
            <xm:f>margins!$A$149:$A$158</xm:f>
          </x14:formula1>
          <xm:sqref>L18</xm:sqref>
        </x14:dataValidation>
        <x14:dataValidation type="list" allowBlank="1" showInputMessage="1" showErrorMessage="1" xr:uid="{B1EEE129-4CD3-48AA-B2B5-A7D1A7BE8A91}">
          <x14:formula1>
            <xm:f>margins!$A$169:$A$170</xm:f>
          </x14:formula1>
          <xm:sqref>L27</xm:sqref>
        </x14:dataValidation>
        <x14:dataValidation type="list" allowBlank="1" showInputMessage="1" showErrorMessage="1" xr:uid="{1FE2B8EA-994E-46E9-8B61-CAF7296694D9}">
          <x14:formula1>
            <xm:f>margins!$N$178:$N$179</xm:f>
          </x14:formula1>
          <xm:sqref>L28</xm:sqref>
        </x14:dataValidation>
        <x14:dataValidation type="list" allowBlank="1" showInputMessage="1" showErrorMessage="1" xr:uid="{4B7ECCD1-9131-4691-A3E8-0662A3C0F3F1}">
          <x14:formula1>
            <xm:f>margins!$A$172:$A$173</xm:f>
          </x14:formula1>
          <xm:sqref>L29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E5E23-1A94-4989-B450-2BAC54E1B807}">
  <sheetPr codeName="Sheet12"/>
  <dimension ref="A1:Q77"/>
  <sheetViews>
    <sheetView showWhiteSpace="0" view="pageLayout" zoomScaleNormal="130" workbookViewId="0">
      <selection activeCell="U19" sqref="U19"/>
    </sheetView>
  </sheetViews>
  <sheetFormatPr defaultColWidth="9" defaultRowHeight="14.25"/>
  <cols>
    <col min="1" max="1" width="3.28515625" style="427" customWidth="1"/>
    <col min="2" max="2" width="2" style="427" customWidth="1"/>
    <col min="3" max="4" width="8.28515625" style="427" customWidth="1"/>
    <col min="5" max="5" width="10" style="427" customWidth="1"/>
    <col min="6" max="7" width="8.28515625" style="427" customWidth="1"/>
    <col min="8" max="8" width="3.5703125" style="427" customWidth="1"/>
    <col min="9" max="9" width="2" style="427" customWidth="1"/>
    <col min="10" max="10" width="7" style="427" customWidth="1"/>
    <col min="11" max="12" width="8.28515625" style="427" customWidth="1"/>
    <col min="13" max="13" width="8.5703125" style="427" customWidth="1"/>
    <col min="14" max="14" width="8.28515625" style="427" customWidth="1"/>
    <col min="15" max="15" width="2" style="427" customWidth="1"/>
    <col min="16" max="16" width="3.28515625" style="427" customWidth="1"/>
    <col min="17" max="256" width="9" style="427"/>
    <col min="257" max="257" width="3.28515625" style="427" customWidth="1"/>
    <col min="258" max="258" width="2" style="427" customWidth="1"/>
    <col min="259" max="263" width="8.28515625" style="427" customWidth="1"/>
    <col min="264" max="264" width="3.28515625" style="427" customWidth="1"/>
    <col min="265" max="265" width="2" style="427" customWidth="1"/>
    <col min="266" max="266" width="7" style="427" customWidth="1"/>
    <col min="267" max="268" width="8.28515625" style="427" customWidth="1"/>
    <col min="269" max="269" width="8.5703125" style="427" customWidth="1"/>
    <col min="270" max="270" width="8.28515625" style="427" customWidth="1"/>
    <col min="271" max="271" width="2" style="427" customWidth="1"/>
    <col min="272" max="272" width="3.28515625" style="427" customWidth="1"/>
    <col min="273" max="512" width="9" style="427"/>
    <col min="513" max="513" width="3.28515625" style="427" customWidth="1"/>
    <col min="514" max="514" width="2" style="427" customWidth="1"/>
    <col min="515" max="519" width="8.28515625" style="427" customWidth="1"/>
    <col min="520" max="520" width="3.28515625" style="427" customWidth="1"/>
    <col min="521" max="521" width="2" style="427" customWidth="1"/>
    <col min="522" max="522" width="7" style="427" customWidth="1"/>
    <col min="523" max="524" width="8.28515625" style="427" customWidth="1"/>
    <col min="525" max="525" width="8.5703125" style="427" customWidth="1"/>
    <col min="526" max="526" width="8.28515625" style="427" customWidth="1"/>
    <col min="527" max="527" width="2" style="427" customWidth="1"/>
    <col min="528" max="528" width="3.28515625" style="427" customWidth="1"/>
    <col min="529" max="768" width="9" style="427"/>
    <col min="769" max="769" width="3.28515625" style="427" customWidth="1"/>
    <col min="770" max="770" width="2" style="427" customWidth="1"/>
    <col min="771" max="775" width="8.28515625" style="427" customWidth="1"/>
    <col min="776" max="776" width="3.28515625" style="427" customWidth="1"/>
    <col min="777" max="777" width="2" style="427" customWidth="1"/>
    <col min="778" max="778" width="7" style="427" customWidth="1"/>
    <col min="779" max="780" width="8.28515625" style="427" customWidth="1"/>
    <col min="781" max="781" width="8.5703125" style="427" customWidth="1"/>
    <col min="782" max="782" width="8.28515625" style="427" customWidth="1"/>
    <col min="783" max="783" width="2" style="427" customWidth="1"/>
    <col min="784" max="784" width="3.28515625" style="427" customWidth="1"/>
    <col min="785" max="1024" width="9" style="427"/>
    <col min="1025" max="1025" width="3.28515625" style="427" customWidth="1"/>
    <col min="1026" max="1026" width="2" style="427" customWidth="1"/>
    <col min="1027" max="1031" width="8.28515625" style="427" customWidth="1"/>
    <col min="1032" max="1032" width="3.28515625" style="427" customWidth="1"/>
    <col min="1033" max="1033" width="2" style="427" customWidth="1"/>
    <col min="1034" max="1034" width="7" style="427" customWidth="1"/>
    <col min="1035" max="1036" width="8.28515625" style="427" customWidth="1"/>
    <col min="1037" max="1037" width="8.5703125" style="427" customWidth="1"/>
    <col min="1038" max="1038" width="8.28515625" style="427" customWidth="1"/>
    <col min="1039" max="1039" width="2" style="427" customWidth="1"/>
    <col min="1040" max="1040" width="3.28515625" style="427" customWidth="1"/>
    <col min="1041" max="1280" width="9" style="427"/>
    <col min="1281" max="1281" width="3.28515625" style="427" customWidth="1"/>
    <col min="1282" max="1282" width="2" style="427" customWidth="1"/>
    <col min="1283" max="1287" width="8.28515625" style="427" customWidth="1"/>
    <col min="1288" max="1288" width="3.28515625" style="427" customWidth="1"/>
    <col min="1289" max="1289" width="2" style="427" customWidth="1"/>
    <col min="1290" max="1290" width="7" style="427" customWidth="1"/>
    <col min="1291" max="1292" width="8.28515625" style="427" customWidth="1"/>
    <col min="1293" max="1293" width="8.5703125" style="427" customWidth="1"/>
    <col min="1294" max="1294" width="8.28515625" style="427" customWidth="1"/>
    <col min="1295" max="1295" width="2" style="427" customWidth="1"/>
    <col min="1296" max="1296" width="3.28515625" style="427" customWidth="1"/>
    <col min="1297" max="1536" width="9" style="427"/>
    <col min="1537" max="1537" width="3.28515625" style="427" customWidth="1"/>
    <col min="1538" max="1538" width="2" style="427" customWidth="1"/>
    <col min="1539" max="1543" width="8.28515625" style="427" customWidth="1"/>
    <col min="1544" max="1544" width="3.28515625" style="427" customWidth="1"/>
    <col min="1545" max="1545" width="2" style="427" customWidth="1"/>
    <col min="1546" max="1546" width="7" style="427" customWidth="1"/>
    <col min="1547" max="1548" width="8.28515625" style="427" customWidth="1"/>
    <col min="1549" max="1549" width="8.5703125" style="427" customWidth="1"/>
    <col min="1550" max="1550" width="8.28515625" style="427" customWidth="1"/>
    <col min="1551" max="1551" width="2" style="427" customWidth="1"/>
    <col min="1552" max="1552" width="3.28515625" style="427" customWidth="1"/>
    <col min="1553" max="1792" width="9" style="427"/>
    <col min="1793" max="1793" width="3.28515625" style="427" customWidth="1"/>
    <col min="1794" max="1794" width="2" style="427" customWidth="1"/>
    <col min="1795" max="1799" width="8.28515625" style="427" customWidth="1"/>
    <col min="1800" max="1800" width="3.28515625" style="427" customWidth="1"/>
    <col min="1801" max="1801" width="2" style="427" customWidth="1"/>
    <col min="1802" max="1802" width="7" style="427" customWidth="1"/>
    <col min="1803" max="1804" width="8.28515625" style="427" customWidth="1"/>
    <col min="1805" max="1805" width="8.5703125" style="427" customWidth="1"/>
    <col min="1806" max="1806" width="8.28515625" style="427" customWidth="1"/>
    <col min="1807" max="1807" width="2" style="427" customWidth="1"/>
    <col min="1808" max="1808" width="3.28515625" style="427" customWidth="1"/>
    <col min="1809" max="2048" width="9" style="427"/>
    <col min="2049" max="2049" width="3.28515625" style="427" customWidth="1"/>
    <col min="2050" max="2050" width="2" style="427" customWidth="1"/>
    <col min="2051" max="2055" width="8.28515625" style="427" customWidth="1"/>
    <col min="2056" max="2056" width="3.28515625" style="427" customWidth="1"/>
    <col min="2057" max="2057" width="2" style="427" customWidth="1"/>
    <col min="2058" max="2058" width="7" style="427" customWidth="1"/>
    <col min="2059" max="2060" width="8.28515625" style="427" customWidth="1"/>
    <col min="2061" max="2061" width="8.5703125" style="427" customWidth="1"/>
    <col min="2062" max="2062" width="8.28515625" style="427" customWidth="1"/>
    <col min="2063" max="2063" width="2" style="427" customWidth="1"/>
    <col min="2064" max="2064" width="3.28515625" style="427" customWidth="1"/>
    <col min="2065" max="2304" width="9" style="427"/>
    <col min="2305" max="2305" width="3.28515625" style="427" customWidth="1"/>
    <col min="2306" max="2306" width="2" style="427" customWidth="1"/>
    <col min="2307" max="2311" width="8.28515625" style="427" customWidth="1"/>
    <col min="2312" max="2312" width="3.28515625" style="427" customWidth="1"/>
    <col min="2313" max="2313" width="2" style="427" customWidth="1"/>
    <col min="2314" max="2314" width="7" style="427" customWidth="1"/>
    <col min="2315" max="2316" width="8.28515625" style="427" customWidth="1"/>
    <col min="2317" max="2317" width="8.5703125" style="427" customWidth="1"/>
    <col min="2318" max="2318" width="8.28515625" style="427" customWidth="1"/>
    <col min="2319" max="2319" width="2" style="427" customWidth="1"/>
    <col min="2320" max="2320" width="3.28515625" style="427" customWidth="1"/>
    <col min="2321" max="2560" width="9" style="427"/>
    <col min="2561" max="2561" width="3.28515625" style="427" customWidth="1"/>
    <col min="2562" max="2562" width="2" style="427" customWidth="1"/>
    <col min="2563" max="2567" width="8.28515625" style="427" customWidth="1"/>
    <col min="2568" max="2568" width="3.28515625" style="427" customWidth="1"/>
    <col min="2569" max="2569" width="2" style="427" customWidth="1"/>
    <col min="2570" max="2570" width="7" style="427" customWidth="1"/>
    <col min="2571" max="2572" width="8.28515625" style="427" customWidth="1"/>
    <col min="2573" max="2573" width="8.5703125" style="427" customWidth="1"/>
    <col min="2574" max="2574" width="8.28515625" style="427" customWidth="1"/>
    <col min="2575" max="2575" width="2" style="427" customWidth="1"/>
    <col min="2576" max="2576" width="3.28515625" style="427" customWidth="1"/>
    <col min="2577" max="2816" width="9" style="427"/>
    <col min="2817" max="2817" width="3.28515625" style="427" customWidth="1"/>
    <col min="2818" max="2818" width="2" style="427" customWidth="1"/>
    <col min="2819" max="2823" width="8.28515625" style="427" customWidth="1"/>
    <col min="2824" max="2824" width="3.28515625" style="427" customWidth="1"/>
    <col min="2825" max="2825" width="2" style="427" customWidth="1"/>
    <col min="2826" max="2826" width="7" style="427" customWidth="1"/>
    <col min="2827" max="2828" width="8.28515625" style="427" customWidth="1"/>
    <col min="2829" max="2829" width="8.5703125" style="427" customWidth="1"/>
    <col min="2830" max="2830" width="8.28515625" style="427" customWidth="1"/>
    <col min="2831" max="2831" width="2" style="427" customWidth="1"/>
    <col min="2832" max="2832" width="3.28515625" style="427" customWidth="1"/>
    <col min="2833" max="3072" width="9" style="427"/>
    <col min="3073" max="3073" width="3.28515625" style="427" customWidth="1"/>
    <col min="3074" max="3074" width="2" style="427" customWidth="1"/>
    <col min="3075" max="3079" width="8.28515625" style="427" customWidth="1"/>
    <col min="3080" max="3080" width="3.28515625" style="427" customWidth="1"/>
    <col min="3081" max="3081" width="2" style="427" customWidth="1"/>
    <col min="3082" max="3082" width="7" style="427" customWidth="1"/>
    <col min="3083" max="3084" width="8.28515625" style="427" customWidth="1"/>
    <col min="3085" max="3085" width="8.5703125" style="427" customWidth="1"/>
    <col min="3086" max="3086" width="8.28515625" style="427" customWidth="1"/>
    <col min="3087" max="3087" width="2" style="427" customWidth="1"/>
    <col min="3088" max="3088" width="3.28515625" style="427" customWidth="1"/>
    <col min="3089" max="3328" width="9" style="427"/>
    <col min="3329" max="3329" width="3.28515625" style="427" customWidth="1"/>
    <col min="3330" max="3330" width="2" style="427" customWidth="1"/>
    <col min="3331" max="3335" width="8.28515625" style="427" customWidth="1"/>
    <col min="3336" max="3336" width="3.28515625" style="427" customWidth="1"/>
    <col min="3337" max="3337" width="2" style="427" customWidth="1"/>
    <col min="3338" max="3338" width="7" style="427" customWidth="1"/>
    <col min="3339" max="3340" width="8.28515625" style="427" customWidth="1"/>
    <col min="3341" max="3341" width="8.5703125" style="427" customWidth="1"/>
    <col min="3342" max="3342" width="8.28515625" style="427" customWidth="1"/>
    <col min="3343" max="3343" width="2" style="427" customWidth="1"/>
    <col min="3344" max="3344" width="3.28515625" style="427" customWidth="1"/>
    <col min="3345" max="3584" width="9" style="427"/>
    <col min="3585" max="3585" width="3.28515625" style="427" customWidth="1"/>
    <col min="3586" max="3586" width="2" style="427" customWidth="1"/>
    <col min="3587" max="3591" width="8.28515625" style="427" customWidth="1"/>
    <col min="3592" max="3592" width="3.28515625" style="427" customWidth="1"/>
    <col min="3593" max="3593" width="2" style="427" customWidth="1"/>
    <col min="3594" max="3594" width="7" style="427" customWidth="1"/>
    <col min="3595" max="3596" width="8.28515625" style="427" customWidth="1"/>
    <col min="3597" max="3597" width="8.5703125" style="427" customWidth="1"/>
    <col min="3598" max="3598" width="8.28515625" style="427" customWidth="1"/>
    <col min="3599" max="3599" width="2" style="427" customWidth="1"/>
    <col min="3600" max="3600" width="3.28515625" style="427" customWidth="1"/>
    <col min="3601" max="3840" width="9" style="427"/>
    <col min="3841" max="3841" width="3.28515625" style="427" customWidth="1"/>
    <col min="3842" max="3842" width="2" style="427" customWidth="1"/>
    <col min="3843" max="3847" width="8.28515625" style="427" customWidth="1"/>
    <col min="3848" max="3848" width="3.28515625" style="427" customWidth="1"/>
    <col min="3849" max="3849" width="2" style="427" customWidth="1"/>
    <col min="3850" max="3850" width="7" style="427" customWidth="1"/>
    <col min="3851" max="3852" width="8.28515625" style="427" customWidth="1"/>
    <col min="3853" max="3853" width="8.5703125" style="427" customWidth="1"/>
    <col min="3854" max="3854" width="8.28515625" style="427" customWidth="1"/>
    <col min="3855" max="3855" width="2" style="427" customWidth="1"/>
    <col min="3856" max="3856" width="3.28515625" style="427" customWidth="1"/>
    <col min="3857" max="4096" width="9" style="427"/>
    <col min="4097" max="4097" width="3.28515625" style="427" customWidth="1"/>
    <col min="4098" max="4098" width="2" style="427" customWidth="1"/>
    <col min="4099" max="4103" width="8.28515625" style="427" customWidth="1"/>
    <col min="4104" max="4104" width="3.28515625" style="427" customWidth="1"/>
    <col min="4105" max="4105" width="2" style="427" customWidth="1"/>
    <col min="4106" max="4106" width="7" style="427" customWidth="1"/>
    <col min="4107" max="4108" width="8.28515625" style="427" customWidth="1"/>
    <col min="4109" max="4109" width="8.5703125" style="427" customWidth="1"/>
    <col min="4110" max="4110" width="8.28515625" style="427" customWidth="1"/>
    <col min="4111" max="4111" width="2" style="427" customWidth="1"/>
    <col min="4112" max="4112" width="3.28515625" style="427" customWidth="1"/>
    <col min="4113" max="4352" width="9" style="427"/>
    <col min="4353" max="4353" width="3.28515625" style="427" customWidth="1"/>
    <col min="4354" max="4354" width="2" style="427" customWidth="1"/>
    <col min="4355" max="4359" width="8.28515625" style="427" customWidth="1"/>
    <col min="4360" max="4360" width="3.28515625" style="427" customWidth="1"/>
    <col min="4361" max="4361" width="2" style="427" customWidth="1"/>
    <col min="4362" max="4362" width="7" style="427" customWidth="1"/>
    <col min="4363" max="4364" width="8.28515625" style="427" customWidth="1"/>
    <col min="4365" max="4365" width="8.5703125" style="427" customWidth="1"/>
    <col min="4366" max="4366" width="8.28515625" style="427" customWidth="1"/>
    <col min="4367" max="4367" width="2" style="427" customWidth="1"/>
    <col min="4368" max="4368" width="3.28515625" style="427" customWidth="1"/>
    <col min="4369" max="4608" width="9" style="427"/>
    <col min="4609" max="4609" width="3.28515625" style="427" customWidth="1"/>
    <col min="4610" max="4610" width="2" style="427" customWidth="1"/>
    <col min="4611" max="4615" width="8.28515625" style="427" customWidth="1"/>
    <col min="4616" max="4616" width="3.28515625" style="427" customWidth="1"/>
    <col min="4617" max="4617" width="2" style="427" customWidth="1"/>
    <col min="4618" max="4618" width="7" style="427" customWidth="1"/>
    <col min="4619" max="4620" width="8.28515625" style="427" customWidth="1"/>
    <col min="4621" max="4621" width="8.5703125" style="427" customWidth="1"/>
    <col min="4622" max="4622" width="8.28515625" style="427" customWidth="1"/>
    <col min="4623" max="4623" width="2" style="427" customWidth="1"/>
    <col min="4624" max="4624" width="3.28515625" style="427" customWidth="1"/>
    <col min="4625" max="4864" width="9" style="427"/>
    <col min="4865" max="4865" width="3.28515625" style="427" customWidth="1"/>
    <col min="4866" max="4866" width="2" style="427" customWidth="1"/>
    <col min="4867" max="4871" width="8.28515625" style="427" customWidth="1"/>
    <col min="4872" max="4872" width="3.28515625" style="427" customWidth="1"/>
    <col min="4873" max="4873" width="2" style="427" customWidth="1"/>
    <col min="4874" max="4874" width="7" style="427" customWidth="1"/>
    <col min="4875" max="4876" width="8.28515625" style="427" customWidth="1"/>
    <col min="4877" max="4877" width="8.5703125" style="427" customWidth="1"/>
    <col min="4878" max="4878" width="8.28515625" style="427" customWidth="1"/>
    <col min="4879" max="4879" width="2" style="427" customWidth="1"/>
    <col min="4880" max="4880" width="3.28515625" style="427" customWidth="1"/>
    <col min="4881" max="5120" width="9" style="427"/>
    <col min="5121" max="5121" width="3.28515625" style="427" customWidth="1"/>
    <col min="5122" max="5122" width="2" style="427" customWidth="1"/>
    <col min="5123" max="5127" width="8.28515625" style="427" customWidth="1"/>
    <col min="5128" max="5128" width="3.28515625" style="427" customWidth="1"/>
    <col min="5129" max="5129" width="2" style="427" customWidth="1"/>
    <col min="5130" max="5130" width="7" style="427" customWidth="1"/>
    <col min="5131" max="5132" width="8.28515625" style="427" customWidth="1"/>
    <col min="5133" max="5133" width="8.5703125" style="427" customWidth="1"/>
    <col min="5134" max="5134" width="8.28515625" style="427" customWidth="1"/>
    <col min="5135" max="5135" width="2" style="427" customWidth="1"/>
    <col min="5136" max="5136" width="3.28515625" style="427" customWidth="1"/>
    <col min="5137" max="5376" width="9" style="427"/>
    <col min="5377" max="5377" width="3.28515625" style="427" customWidth="1"/>
    <col min="5378" max="5378" width="2" style="427" customWidth="1"/>
    <col min="5379" max="5383" width="8.28515625" style="427" customWidth="1"/>
    <col min="5384" max="5384" width="3.28515625" style="427" customWidth="1"/>
    <col min="5385" max="5385" width="2" style="427" customWidth="1"/>
    <col min="5386" max="5386" width="7" style="427" customWidth="1"/>
    <col min="5387" max="5388" width="8.28515625" style="427" customWidth="1"/>
    <col min="5389" max="5389" width="8.5703125" style="427" customWidth="1"/>
    <col min="5390" max="5390" width="8.28515625" style="427" customWidth="1"/>
    <col min="5391" max="5391" width="2" style="427" customWidth="1"/>
    <col min="5392" max="5392" width="3.28515625" style="427" customWidth="1"/>
    <col min="5393" max="5632" width="9" style="427"/>
    <col min="5633" max="5633" width="3.28515625" style="427" customWidth="1"/>
    <col min="5634" max="5634" width="2" style="427" customWidth="1"/>
    <col min="5635" max="5639" width="8.28515625" style="427" customWidth="1"/>
    <col min="5640" max="5640" width="3.28515625" style="427" customWidth="1"/>
    <col min="5641" max="5641" width="2" style="427" customWidth="1"/>
    <col min="5642" max="5642" width="7" style="427" customWidth="1"/>
    <col min="5643" max="5644" width="8.28515625" style="427" customWidth="1"/>
    <col min="5645" max="5645" width="8.5703125" style="427" customWidth="1"/>
    <col min="5646" max="5646" width="8.28515625" style="427" customWidth="1"/>
    <col min="5647" max="5647" width="2" style="427" customWidth="1"/>
    <col min="5648" max="5648" width="3.28515625" style="427" customWidth="1"/>
    <col min="5649" max="5888" width="9" style="427"/>
    <col min="5889" max="5889" width="3.28515625" style="427" customWidth="1"/>
    <col min="5890" max="5890" width="2" style="427" customWidth="1"/>
    <col min="5891" max="5895" width="8.28515625" style="427" customWidth="1"/>
    <col min="5896" max="5896" width="3.28515625" style="427" customWidth="1"/>
    <col min="5897" max="5897" width="2" style="427" customWidth="1"/>
    <col min="5898" max="5898" width="7" style="427" customWidth="1"/>
    <col min="5899" max="5900" width="8.28515625" style="427" customWidth="1"/>
    <col min="5901" max="5901" width="8.5703125" style="427" customWidth="1"/>
    <col min="5902" max="5902" width="8.28515625" style="427" customWidth="1"/>
    <col min="5903" max="5903" width="2" style="427" customWidth="1"/>
    <col min="5904" max="5904" width="3.28515625" style="427" customWidth="1"/>
    <col min="5905" max="6144" width="9" style="427"/>
    <col min="6145" max="6145" width="3.28515625" style="427" customWidth="1"/>
    <col min="6146" max="6146" width="2" style="427" customWidth="1"/>
    <col min="6147" max="6151" width="8.28515625" style="427" customWidth="1"/>
    <col min="6152" max="6152" width="3.28515625" style="427" customWidth="1"/>
    <col min="6153" max="6153" width="2" style="427" customWidth="1"/>
    <col min="6154" max="6154" width="7" style="427" customWidth="1"/>
    <col min="6155" max="6156" width="8.28515625" style="427" customWidth="1"/>
    <col min="6157" max="6157" width="8.5703125" style="427" customWidth="1"/>
    <col min="6158" max="6158" width="8.28515625" style="427" customWidth="1"/>
    <col min="6159" max="6159" width="2" style="427" customWidth="1"/>
    <col min="6160" max="6160" width="3.28515625" style="427" customWidth="1"/>
    <col min="6161" max="6400" width="9" style="427"/>
    <col min="6401" max="6401" width="3.28515625" style="427" customWidth="1"/>
    <col min="6402" max="6402" width="2" style="427" customWidth="1"/>
    <col min="6403" max="6407" width="8.28515625" style="427" customWidth="1"/>
    <col min="6408" max="6408" width="3.28515625" style="427" customWidth="1"/>
    <col min="6409" max="6409" width="2" style="427" customWidth="1"/>
    <col min="6410" max="6410" width="7" style="427" customWidth="1"/>
    <col min="6411" max="6412" width="8.28515625" style="427" customWidth="1"/>
    <col min="6413" max="6413" width="8.5703125" style="427" customWidth="1"/>
    <col min="6414" max="6414" width="8.28515625" style="427" customWidth="1"/>
    <col min="6415" max="6415" width="2" style="427" customWidth="1"/>
    <col min="6416" max="6416" width="3.28515625" style="427" customWidth="1"/>
    <col min="6417" max="6656" width="9" style="427"/>
    <col min="6657" max="6657" width="3.28515625" style="427" customWidth="1"/>
    <col min="6658" max="6658" width="2" style="427" customWidth="1"/>
    <col min="6659" max="6663" width="8.28515625" style="427" customWidth="1"/>
    <col min="6664" max="6664" width="3.28515625" style="427" customWidth="1"/>
    <col min="6665" max="6665" width="2" style="427" customWidth="1"/>
    <col min="6666" max="6666" width="7" style="427" customWidth="1"/>
    <col min="6667" max="6668" width="8.28515625" style="427" customWidth="1"/>
    <col min="6669" max="6669" width="8.5703125" style="427" customWidth="1"/>
    <col min="6670" max="6670" width="8.28515625" style="427" customWidth="1"/>
    <col min="6671" max="6671" width="2" style="427" customWidth="1"/>
    <col min="6672" max="6672" width="3.28515625" style="427" customWidth="1"/>
    <col min="6673" max="6912" width="9" style="427"/>
    <col min="6913" max="6913" width="3.28515625" style="427" customWidth="1"/>
    <col min="6914" max="6914" width="2" style="427" customWidth="1"/>
    <col min="6915" max="6919" width="8.28515625" style="427" customWidth="1"/>
    <col min="6920" max="6920" width="3.28515625" style="427" customWidth="1"/>
    <col min="6921" max="6921" width="2" style="427" customWidth="1"/>
    <col min="6922" max="6922" width="7" style="427" customWidth="1"/>
    <col min="6923" max="6924" width="8.28515625" style="427" customWidth="1"/>
    <col min="6925" max="6925" width="8.5703125" style="427" customWidth="1"/>
    <col min="6926" max="6926" width="8.28515625" style="427" customWidth="1"/>
    <col min="6927" max="6927" width="2" style="427" customWidth="1"/>
    <col min="6928" max="6928" width="3.28515625" style="427" customWidth="1"/>
    <col min="6929" max="7168" width="9" style="427"/>
    <col min="7169" max="7169" width="3.28515625" style="427" customWidth="1"/>
    <col min="7170" max="7170" width="2" style="427" customWidth="1"/>
    <col min="7171" max="7175" width="8.28515625" style="427" customWidth="1"/>
    <col min="7176" max="7176" width="3.28515625" style="427" customWidth="1"/>
    <col min="7177" max="7177" width="2" style="427" customWidth="1"/>
    <col min="7178" max="7178" width="7" style="427" customWidth="1"/>
    <col min="7179" max="7180" width="8.28515625" style="427" customWidth="1"/>
    <col min="7181" max="7181" width="8.5703125" style="427" customWidth="1"/>
    <col min="7182" max="7182" width="8.28515625" style="427" customWidth="1"/>
    <col min="7183" max="7183" width="2" style="427" customWidth="1"/>
    <col min="7184" max="7184" width="3.28515625" style="427" customWidth="1"/>
    <col min="7185" max="7424" width="9" style="427"/>
    <col min="7425" max="7425" width="3.28515625" style="427" customWidth="1"/>
    <col min="7426" max="7426" width="2" style="427" customWidth="1"/>
    <col min="7427" max="7431" width="8.28515625" style="427" customWidth="1"/>
    <col min="7432" max="7432" width="3.28515625" style="427" customWidth="1"/>
    <col min="7433" max="7433" width="2" style="427" customWidth="1"/>
    <col min="7434" max="7434" width="7" style="427" customWidth="1"/>
    <col min="7435" max="7436" width="8.28515625" style="427" customWidth="1"/>
    <col min="7437" max="7437" width="8.5703125" style="427" customWidth="1"/>
    <col min="7438" max="7438" width="8.28515625" style="427" customWidth="1"/>
    <col min="7439" max="7439" width="2" style="427" customWidth="1"/>
    <col min="7440" max="7440" width="3.28515625" style="427" customWidth="1"/>
    <col min="7441" max="7680" width="9" style="427"/>
    <col min="7681" max="7681" width="3.28515625" style="427" customWidth="1"/>
    <col min="7682" max="7682" width="2" style="427" customWidth="1"/>
    <col min="7683" max="7687" width="8.28515625" style="427" customWidth="1"/>
    <col min="7688" max="7688" width="3.28515625" style="427" customWidth="1"/>
    <col min="7689" max="7689" width="2" style="427" customWidth="1"/>
    <col min="7690" max="7690" width="7" style="427" customWidth="1"/>
    <col min="7691" max="7692" width="8.28515625" style="427" customWidth="1"/>
    <col min="7693" max="7693" width="8.5703125" style="427" customWidth="1"/>
    <col min="7694" max="7694" width="8.28515625" style="427" customWidth="1"/>
    <col min="7695" max="7695" width="2" style="427" customWidth="1"/>
    <col min="7696" max="7696" width="3.28515625" style="427" customWidth="1"/>
    <col min="7697" max="7936" width="9" style="427"/>
    <col min="7937" max="7937" width="3.28515625" style="427" customWidth="1"/>
    <col min="7938" max="7938" width="2" style="427" customWidth="1"/>
    <col min="7939" max="7943" width="8.28515625" style="427" customWidth="1"/>
    <col min="7944" max="7944" width="3.28515625" style="427" customWidth="1"/>
    <col min="7945" max="7945" width="2" style="427" customWidth="1"/>
    <col min="7946" max="7946" width="7" style="427" customWidth="1"/>
    <col min="7947" max="7948" width="8.28515625" style="427" customWidth="1"/>
    <col min="7949" max="7949" width="8.5703125" style="427" customWidth="1"/>
    <col min="7950" max="7950" width="8.28515625" style="427" customWidth="1"/>
    <col min="7951" max="7951" width="2" style="427" customWidth="1"/>
    <col min="7952" max="7952" width="3.28515625" style="427" customWidth="1"/>
    <col min="7953" max="8192" width="9" style="427"/>
    <col min="8193" max="8193" width="3.28515625" style="427" customWidth="1"/>
    <col min="8194" max="8194" width="2" style="427" customWidth="1"/>
    <col min="8195" max="8199" width="8.28515625" style="427" customWidth="1"/>
    <col min="8200" max="8200" width="3.28515625" style="427" customWidth="1"/>
    <col min="8201" max="8201" width="2" style="427" customWidth="1"/>
    <col min="8202" max="8202" width="7" style="427" customWidth="1"/>
    <col min="8203" max="8204" width="8.28515625" style="427" customWidth="1"/>
    <col min="8205" max="8205" width="8.5703125" style="427" customWidth="1"/>
    <col min="8206" max="8206" width="8.28515625" style="427" customWidth="1"/>
    <col min="8207" max="8207" width="2" style="427" customWidth="1"/>
    <col min="8208" max="8208" width="3.28515625" style="427" customWidth="1"/>
    <col min="8209" max="8448" width="9" style="427"/>
    <col min="8449" max="8449" width="3.28515625" style="427" customWidth="1"/>
    <col min="8450" max="8450" width="2" style="427" customWidth="1"/>
    <col min="8451" max="8455" width="8.28515625" style="427" customWidth="1"/>
    <col min="8456" max="8456" width="3.28515625" style="427" customWidth="1"/>
    <col min="8457" max="8457" width="2" style="427" customWidth="1"/>
    <col min="8458" max="8458" width="7" style="427" customWidth="1"/>
    <col min="8459" max="8460" width="8.28515625" style="427" customWidth="1"/>
    <col min="8461" max="8461" width="8.5703125" style="427" customWidth="1"/>
    <col min="8462" max="8462" width="8.28515625" style="427" customWidth="1"/>
    <col min="8463" max="8463" width="2" style="427" customWidth="1"/>
    <col min="8464" max="8464" width="3.28515625" style="427" customWidth="1"/>
    <col min="8465" max="8704" width="9" style="427"/>
    <col min="8705" max="8705" width="3.28515625" style="427" customWidth="1"/>
    <col min="8706" max="8706" width="2" style="427" customWidth="1"/>
    <col min="8707" max="8711" width="8.28515625" style="427" customWidth="1"/>
    <col min="8712" max="8712" width="3.28515625" style="427" customWidth="1"/>
    <col min="8713" max="8713" width="2" style="427" customWidth="1"/>
    <col min="8714" max="8714" width="7" style="427" customWidth="1"/>
    <col min="8715" max="8716" width="8.28515625" style="427" customWidth="1"/>
    <col min="8717" max="8717" width="8.5703125" style="427" customWidth="1"/>
    <col min="8718" max="8718" width="8.28515625" style="427" customWidth="1"/>
    <col min="8719" max="8719" width="2" style="427" customWidth="1"/>
    <col min="8720" max="8720" width="3.28515625" style="427" customWidth="1"/>
    <col min="8721" max="8960" width="9" style="427"/>
    <col min="8961" max="8961" width="3.28515625" style="427" customWidth="1"/>
    <col min="8962" max="8962" width="2" style="427" customWidth="1"/>
    <col min="8963" max="8967" width="8.28515625" style="427" customWidth="1"/>
    <col min="8968" max="8968" width="3.28515625" style="427" customWidth="1"/>
    <col min="8969" max="8969" width="2" style="427" customWidth="1"/>
    <col min="8970" max="8970" width="7" style="427" customWidth="1"/>
    <col min="8971" max="8972" width="8.28515625" style="427" customWidth="1"/>
    <col min="8973" max="8973" width="8.5703125" style="427" customWidth="1"/>
    <col min="8974" max="8974" width="8.28515625" style="427" customWidth="1"/>
    <col min="8975" max="8975" width="2" style="427" customWidth="1"/>
    <col min="8976" max="8976" width="3.28515625" style="427" customWidth="1"/>
    <col min="8977" max="9216" width="9" style="427"/>
    <col min="9217" max="9217" width="3.28515625" style="427" customWidth="1"/>
    <col min="9218" max="9218" width="2" style="427" customWidth="1"/>
    <col min="9219" max="9223" width="8.28515625" style="427" customWidth="1"/>
    <col min="9224" max="9224" width="3.28515625" style="427" customWidth="1"/>
    <col min="9225" max="9225" width="2" style="427" customWidth="1"/>
    <col min="9226" max="9226" width="7" style="427" customWidth="1"/>
    <col min="9227" max="9228" width="8.28515625" style="427" customWidth="1"/>
    <col min="9229" max="9229" width="8.5703125" style="427" customWidth="1"/>
    <col min="9230" max="9230" width="8.28515625" style="427" customWidth="1"/>
    <col min="9231" max="9231" width="2" style="427" customWidth="1"/>
    <col min="9232" max="9232" width="3.28515625" style="427" customWidth="1"/>
    <col min="9233" max="9472" width="9" style="427"/>
    <col min="9473" max="9473" width="3.28515625" style="427" customWidth="1"/>
    <col min="9474" max="9474" width="2" style="427" customWidth="1"/>
    <col min="9475" max="9479" width="8.28515625" style="427" customWidth="1"/>
    <col min="9480" max="9480" width="3.28515625" style="427" customWidth="1"/>
    <col min="9481" max="9481" width="2" style="427" customWidth="1"/>
    <col min="9482" max="9482" width="7" style="427" customWidth="1"/>
    <col min="9483" max="9484" width="8.28515625" style="427" customWidth="1"/>
    <col min="9485" max="9485" width="8.5703125" style="427" customWidth="1"/>
    <col min="9486" max="9486" width="8.28515625" style="427" customWidth="1"/>
    <col min="9487" max="9487" width="2" style="427" customWidth="1"/>
    <col min="9488" max="9488" width="3.28515625" style="427" customWidth="1"/>
    <col min="9489" max="9728" width="9" style="427"/>
    <col min="9729" max="9729" width="3.28515625" style="427" customWidth="1"/>
    <col min="9730" max="9730" width="2" style="427" customWidth="1"/>
    <col min="9731" max="9735" width="8.28515625" style="427" customWidth="1"/>
    <col min="9736" max="9736" width="3.28515625" style="427" customWidth="1"/>
    <col min="9737" max="9737" width="2" style="427" customWidth="1"/>
    <col min="9738" max="9738" width="7" style="427" customWidth="1"/>
    <col min="9739" max="9740" width="8.28515625" style="427" customWidth="1"/>
    <col min="9741" max="9741" width="8.5703125" style="427" customWidth="1"/>
    <col min="9742" max="9742" width="8.28515625" style="427" customWidth="1"/>
    <col min="9743" max="9743" width="2" style="427" customWidth="1"/>
    <col min="9744" max="9744" width="3.28515625" style="427" customWidth="1"/>
    <col min="9745" max="9984" width="9" style="427"/>
    <col min="9985" max="9985" width="3.28515625" style="427" customWidth="1"/>
    <col min="9986" max="9986" width="2" style="427" customWidth="1"/>
    <col min="9987" max="9991" width="8.28515625" style="427" customWidth="1"/>
    <col min="9992" max="9992" width="3.28515625" style="427" customWidth="1"/>
    <col min="9993" max="9993" width="2" style="427" customWidth="1"/>
    <col min="9994" max="9994" width="7" style="427" customWidth="1"/>
    <col min="9995" max="9996" width="8.28515625" style="427" customWidth="1"/>
    <col min="9997" max="9997" width="8.5703125" style="427" customWidth="1"/>
    <col min="9998" max="9998" width="8.28515625" style="427" customWidth="1"/>
    <col min="9999" max="9999" width="2" style="427" customWidth="1"/>
    <col min="10000" max="10000" width="3.28515625" style="427" customWidth="1"/>
    <col min="10001" max="10240" width="9" style="427"/>
    <col min="10241" max="10241" width="3.28515625" style="427" customWidth="1"/>
    <col min="10242" max="10242" width="2" style="427" customWidth="1"/>
    <col min="10243" max="10247" width="8.28515625" style="427" customWidth="1"/>
    <col min="10248" max="10248" width="3.28515625" style="427" customWidth="1"/>
    <col min="10249" max="10249" width="2" style="427" customWidth="1"/>
    <col min="10250" max="10250" width="7" style="427" customWidth="1"/>
    <col min="10251" max="10252" width="8.28515625" style="427" customWidth="1"/>
    <col min="10253" max="10253" width="8.5703125" style="427" customWidth="1"/>
    <col min="10254" max="10254" width="8.28515625" style="427" customWidth="1"/>
    <col min="10255" max="10255" width="2" style="427" customWidth="1"/>
    <col min="10256" max="10256" width="3.28515625" style="427" customWidth="1"/>
    <col min="10257" max="10496" width="9" style="427"/>
    <col min="10497" max="10497" width="3.28515625" style="427" customWidth="1"/>
    <col min="10498" max="10498" width="2" style="427" customWidth="1"/>
    <col min="10499" max="10503" width="8.28515625" style="427" customWidth="1"/>
    <col min="10504" max="10504" width="3.28515625" style="427" customWidth="1"/>
    <col min="10505" max="10505" width="2" style="427" customWidth="1"/>
    <col min="10506" max="10506" width="7" style="427" customWidth="1"/>
    <col min="10507" max="10508" width="8.28515625" style="427" customWidth="1"/>
    <col min="10509" max="10509" width="8.5703125" style="427" customWidth="1"/>
    <col min="10510" max="10510" width="8.28515625" style="427" customWidth="1"/>
    <col min="10511" max="10511" width="2" style="427" customWidth="1"/>
    <col min="10512" max="10512" width="3.28515625" style="427" customWidth="1"/>
    <col min="10513" max="10752" width="9" style="427"/>
    <col min="10753" max="10753" width="3.28515625" style="427" customWidth="1"/>
    <col min="10754" max="10754" width="2" style="427" customWidth="1"/>
    <col min="10755" max="10759" width="8.28515625" style="427" customWidth="1"/>
    <col min="10760" max="10760" width="3.28515625" style="427" customWidth="1"/>
    <col min="10761" max="10761" width="2" style="427" customWidth="1"/>
    <col min="10762" max="10762" width="7" style="427" customWidth="1"/>
    <col min="10763" max="10764" width="8.28515625" style="427" customWidth="1"/>
    <col min="10765" max="10765" width="8.5703125" style="427" customWidth="1"/>
    <col min="10766" max="10766" width="8.28515625" style="427" customWidth="1"/>
    <col min="10767" max="10767" width="2" style="427" customWidth="1"/>
    <col min="10768" max="10768" width="3.28515625" style="427" customWidth="1"/>
    <col min="10769" max="11008" width="9" style="427"/>
    <col min="11009" max="11009" width="3.28515625" style="427" customWidth="1"/>
    <col min="11010" max="11010" width="2" style="427" customWidth="1"/>
    <col min="11011" max="11015" width="8.28515625" style="427" customWidth="1"/>
    <col min="11016" max="11016" width="3.28515625" style="427" customWidth="1"/>
    <col min="11017" max="11017" width="2" style="427" customWidth="1"/>
    <col min="11018" max="11018" width="7" style="427" customWidth="1"/>
    <col min="11019" max="11020" width="8.28515625" style="427" customWidth="1"/>
    <col min="11021" max="11021" width="8.5703125" style="427" customWidth="1"/>
    <col min="11022" max="11022" width="8.28515625" style="427" customWidth="1"/>
    <col min="11023" max="11023" width="2" style="427" customWidth="1"/>
    <col min="11024" max="11024" width="3.28515625" style="427" customWidth="1"/>
    <col min="11025" max="11264" width="9" style="427"/>
    <col min="11265" max="11265" width="3.28515625" style="427" customWidth="1"/>
    <col min="11266" max="11266" width="2" style="427" customWidth="1"/>
    <col min="11267" max="11271" width="8.28515625" style="427" customWidth="1"/>
    <col min="11272" max="11272" width="3.28515625" style="427" customWidth="1"/>
    <col min="11273" max="11273" width="2" style="427" customWidth="1"/>
    <col min="11274" max="11274" width="7" style="427" customWidth="1"/>
    <col min="11275" max="11276" width="8.28515625" style="427" customWidth="1"/>
    <col min="11277" max="11277" width="8.5703125" style="427" customWidth="1"/>
    <col min="11278" max="11278" width="8.28515625" style="427" customWidth="1"/>
    <col min="11279" max="11279" width="2" style="427" customWidth="1"/>
    <col min="11280" max="11280" width="3.28515625" style="427" customWidth="1"/>
    <col min="11281" max="11520" width="9" style="427"/>
    <col min="11521" max="11521" width="3.28515625" style="427" customWidth="1"/>
    <col min="11522" max="11522" width="2" style="427" customWidth="1"/>
    <col min="11523" max="11527" width="8.28515625" style="427" customWidth="1"/>
    <col min="11528" max="11528" width="3.28515625" style="427" customWidth="1"/>
    <col min="11529" max="11529" width="2" style="427" customWidth="1"/>
    <col min="11530" max="11530" width="7" style="427" customWidth="1"/>
    <col min="11531" max="11532" width="8.28515625" style="427" customWidth="1"/>
    <col min="11533" max="11533" width="8.5703125" style="427" customWidth="1"/>
    <col min="11534" max="11534" width="8.28515625" style="427" customWidth="1"/>
    <col min="11535" max="11535" width="2" style="427" customWidth="1"/>
    <col min="11536" max="11536" width="3.28515625" style="427" customWidth="1"/>
    <col min="11537" max="11776" width="9" style="427"/>
    <col min="11777" max="11777" width="3.28515625" style="427" customWidth="1"/>
    <col min="11778" max="11778" width="2" style="427" customWidth="1"/>
    <col min="11779" max="11783" width="8.28515625" style="427" customWidth="1"/>
    <col min="11784" max="11784" width="3.28515625" style="427" customWidth="1"/>
    <col min="11785" max="11785" width="2" style="427" customWidth="1"/>
    <col min="11786" max="11786" width="7" style="427" customWidth="1"/>
    <col min="11787" max="11788" width="8.28515625" style="427" customWidth="1"/>
    <col min="11789" max="11789" width="8.5703125" style="427" customWidth="1"/>
    <col min="11790" max="11790" width="8.28515625" style="427" customWidth="1"/>
    <col min="11791" max="11791" width="2" style="427" customWidth="1"/>
    <col min="11792" max="11792" width="3.28515625" style="427" customWidth="1"/>
    <col min="11793" max="12032" width="9" style="427"/>
    <col min="12033" max="12033" width="3.28515625" style="427" customWidth="1"/>
    <col min="12034" max="12034" width="2" style="427" customWidth="1"/>
    <col min="12035" max="12039" width="8.28515625" style="427" customWidth="1"/>
    <col min="12040" max="12040" width="3.28515625" style="427" customWidth="1"/>
    <col min="12041" max="12041" width="2" style="427" customWidth="1"/>
    <col min="12042" max="12042" width="7" style="427" customWidth="1"/>
    <col min="12043" max="12044" width="8.28515625" style="427" customWidth="1"/>
    <col min="12045" max="12045" width="8.5703125" style="427" customWidth="1"/>
    <col min="12046" max="12046" width="8.28515625" style="427" customWidth="1"/>
    <col min="12047" max="12047" width="2" style="427" customWidth="1"/>
    <col min="12048" max="12048" width="3.28515625" style="427" customWidth="1"/>
    <col min="12049" max="12288" width="9" style="427"/>
    <col min="12289" max="12289" width="3.28515625" style="427" customWidth="1"/>
    <col min="12290" max="12290" width="2" style="427" customWidth="1"/>
    <col min="12291" max="12295" width="8.28515625" style="427" customWidth="1"/>
    <col min="12296" max="12296" width="3.28515625" style="427" customWidth="1"/>
    <col min="12297" max="12297" width="2" style="427" customWidth="1"/>
    <col min="12298" max="12298" width="7" style="427" customWidth="1"/>
    <col min="12299" max="12300" width="8.28515625" style="427" customWidth="1"/>
    <col min="12301" max="12301" width="8.5703125" style="427" customWidth="1"/>
    <col min="12302" max="12302" width="8.28515625" style="427" customWidth="1"/>
    <col min="12303" max="12303" width="2" style="427" customWidth="1"/>
    <col min="12304" max="12304" width="3.28515625" style="427" customWidth="1"/>
    <col min="12305" max="12544" width="9" style="427"/>
    <col min="12545" max="12545" width="3.28515625" style="427" customWidth="1"/>
    <col min="12546" max="12546" width="2" style="427" customWidth="1"/>
    <col min="12547" max="12551" width="8.28515625" style="427" customWidth="1"/>
    <col min="12552" max="12552" width="3.28515625" style="427" customWidth="1"/>
    <col min="12553" max="12553" width="2" style="427" customWidth="1"/>
    <col min="12554" max="12554" width="7" style="427" customWidth="1"/>
    <col min="12555" max="12556" width="8.28515625" style="427" customWidth="1"/>
    <col min="12557" max="12557" width="8.5703125" style="427" customWidth="1"/>
    <col min="12558" max="12558" width="8.28515625" style="427" customWidth="1"/>
    <col min="12559" max="12559" width="2" style="427" customWidth="1"/>
    <col min="12560" max="12560" width="3.28515625" style="427" customWidth="1"/>
    <col min="12561" max="12800" width="9" style="427"/>
    <col min="12801" max="12801" width="3.28515625" style="427" customWidth="1"/>
    <col min="12802" max="12802" width="2" style="427" customWidth="1"/>
    <col min="12803" max="12807" width="8.28515625" style="427" customWidth="1"/>
    <col min="12808" max="12808" width="3.28515625" style="427" customWidth="1"/>
    <col min="12809" max="12809" width="2" style="427" customWidth="1"/>
    <col min="12810" max="12810" width="7" style="427" customWidth="1"/>
    <col min="12811" max="12812" width="8.28515625" style="427" customWidth="1"/>
    <col min="12813" max="12813" width="8.5703125" style="427" customWidth="1"/>
    <col min="12814" max="12814" width="8.28515625" style="427" customWidth="1"/>
    <col min="12815" max="12815" width="2" style="427" customWidth="1"/>
    <col min="12816" max="12816" width="3.28515625" style="427" customWidth="1"/>
    <col min="12817" max="13056" width="9" style="427"/>
    <col min="13057" max="13057" width="3.28515625" style="427" customWidth="1"/>
    <col min="13058" max="13058" width="2" style="427" customWidth="1"/>
    <col min="13059" max="13063" width="8.28515625" style="427" customWidth="1"/>
    <col min="13064" max="13064" width="3.28515625" style="427" customWidth="1"/>
    <col min="13065" max="13065" width="2" style="427" customWidth="1"/>
    <col min="13066" max="13066" width="7" style="427" customWidth="1"/>
    <col min="13067" max="13068" width="8.28515625" style="427" customWidth="1"/>
    <col min="13069" max="13069" width="8.5703125" style="427" customWidth="1"/>
    <col min="13070" max="13070" width="8.28515625" style="427" customWidth="1"/>
    <col min="13071" max="13071" width="2" style="427" customWidth="1"/>
    <col min="13072" max="13072" width="3.28515625" style="427" customWidth="1"/>
    <col min="13073" max="13312" width="9" style="427"/>
    <col min="13313" max="13313" width="3.28515625" style="427" customWidth="1"/>
    <col min="13314" max="13314" width="2" style="427" customWidth="1"/>
    <col min="13315" max="13319" width="8.28515625" style="427" customWidth="1"/>
    <col min="13320" max="13320" width="3.28515625" style="427" customWidth="1"/>
    <col min="13321" max="13321" width="2" style="427" customWidth="1"/>
    <col min="13322" max="13322" width="7" style="427" customWidth="1"/>
    <col min="13323" max="13324" width="8.28515625" style="427" customWidth="1"/>
    <col min="13325" max="13325" width="8.5703125" style="427" customWidth="1"/>
    <col min="13326" max="13326" width="8.28515625" style="427" customWidth="1"/>
    <col min="13327" max="13327" width="2" style="427" customWidth="1"/>
    <col min="13328" max="13328" width="3.28515625" style="427" customWidth="1"/>
    <col min="13329" max="13568" width="9" style="427"/>
    <col min="13569" max="13569" width="3.28515625" style="427" customWidth="1"/>
    <col min="13570" max="13570" width="2" style="427" customWidth="1"/>
    <col min="13571" max="13575" width="8.28515625" style="427" customWidth="1"/>
    <col min="13576" max="13576" width="3.28515625" style="427" customWidth="1"/>
    <col min="13577" max="13577" width="2" style="427" customWidth="1"/>
    <col min="13578" max="13578" width="7" style="427" customWidth="1"/>
    <col min="13579" max="13580" width="8.28515625" style="427" customWidth="1"/>
    <col min="13581" max="13581" width="8.5703125" style="427" customWidth="1"/>
    <col min="13582" max="13582" width="8.28515625" style="427" customWidth="1"/>
    <col min="13583" max="13583" width="2" style="427" customWidth="1"/>
    <col min="13584" max="13584" width="3.28515625" style="427" customWidth="1"/>
    <col min="13585" max="13824" width="9" style="427"/>
    <col min="13825" max="13825" width="3.28515625" style="427" customWidth="1"/>
    <col min="13826" max="13826" width="2" style="427" customWidth="1"/>
    <col min="13827" max="13831" width="8.28515625" style="427" customWidth="1"/>
    <col min="13832" max="13832" width="3.28515625" style="427" customWidth="1"/>
    <col min="13833" max="13833" width="2" style="427" customWidth="1"/>
    <col min="13834" max="13834" width="7" style="427" customWidth="1"/>
    <col min="13835" max="13836" width="8.28515625" style="427" customWidth="1"/>
    <col min="13837" max="13837" width="8.5703125" style="427" customWidth="1"/>
    <col min="13838" max="13838" width="8.28515625" style="427" customWidth="1"/>
    <col min="13839" max="13839" width="2" style="427" customWidth="1"/>
    <col min="13840" max="13840" width="3.28515625" style="427" customWidth="1"/>
    <col min="13841" max="14080" width="9" style="427"/>
    <col min="14081" max="14081" width="3.28515625" style="427" customWidth="1"/>
    <col min="14082" max="14082" width="2" style="427" customWidth="1"/>
    <col min="14083" max="14087" width="8.28515625" style="427" customWidth="1"/>
    <col min="14088" max="14088" width="3.28515625" style="427" customWidth="1"/>
    <col min="14089" max="14089" width="2" style="427" customWidth="1"/>
    <col min="14090" max="14090" width="7" style="427" customWidth="1"/>
    <col min="14091" max="14092" width="8.28515625" style="427" customWidth="1"/>
    <col min="14093" max="14093" width="8.5703125" style="427" customWidth="1"/>
    <col min="14094" max="14094" width="8.28515625" style="427" customWidth="1"/>
    <col min="14095" max="14095" width="2" style="427" customWidth="1"/>
    <col min="14096" max="14096" width="3.28515625" style="427" customWidth="1"/>
    <col min="14097" max="14336" width="9" style="427"/>
    <col min="14337" max="14337" width="3.28515625" style="427" customWidth="1"/>
    <col min="14338" max="14338" width="2" style="427" customWidth="1"/>
    <col min="14339" max="14343" width="8.28515625" style="427" customWidth="1"/>
    <col min="14344" max="14344" width="3.28515625" style="427" customWidth="1"/>
    <col min="14345" max="14345" width="2" style="427" customWidth="1"/>
    <col min="14346" max="14346" width="7" style="427" customWidth="1"/>
    <col min="14347" max="14348" width="8.28515625" style="427" customWidth="1"/>
    <col min="14349" max="14349" width="8.5703125" style="427" customWidth="1"/>
    <col min="14350" max="14350" width="8.28515625" style="427" customWidth="1"/>
    <col min="14351" max="14351" width="2" style="427" customWidth="1"/>
    <col min="14352" max="14352" width="3.28515625" style="427" customWidth="1"/>
    <col min="14353" max="14592" width="9" style="427"/>
    <col min="14593" max="14593" width="3.28515625" style="427" customWidth="1"/>
    <col min="14594" max="14594" width="2" style="427" customWidth="1"/>
    <col min="14595" max="14599" width="8.28515625" style="427" customWidth="1"/>
    <col min="14600" max="14600" width="3.28515625" style="427" customWidth="1"/>
    <col min="14601" max="14601" width="2" style="427" customWidth="1"/>
    <col min="14602" max="14602" width="7" style="427" customWidth="1"/>
    <col min="14603" max="14604" width="8.28515625" style="427" customWidth="1"/>
    <col min="14605" max="14605" width="8.5703125" style="427" customWidth="1"/>
    <col min="14606" max="14606" width="8.28515625" style="427" customWidth="1"/>
    <col min="14607" max="14607" width="2" style="427" customWidth="1"/>
    <col min="14608" max="14608" width="3.28515625" style="427" customWidth="1"/>
    <col min="14609" max="14848" width="9" style="427"/>
    <col min="14849" max="14849" width="3.28515625" style="427" customWidth="1"/>
    <col min="14850" max="14850" width="2" style="427" customWidth="1"/>
    <col min="14851" max="14855" width="8.28515625" style="427" customWidth="1"/>
    <col min="14856" max="14856" width="3.28515625" style="427" customWidth="1"/>
    <col min="14857" max="14857" width="2" style="427" customWidth="1"/>
    <col min="14858" max="14858" width="7" style="427" customWidth="1"/>
    <col min="14859" max="14860" width="8.28515625" style="427" customWidth="1"/>
    <col min="14861" max="14861" width="8.5703125" style="427" customWidth="1"/>
    <col min="14862" max="14862" width="8.28515625" style="427" customWidth="1"/>
    <col min="14863" max="14863" width="2" style="427" customWidth="1"/>
    <col min="14864" max="14864" width="3.28515625" style="427" customWidth="1"/>
    <col min="14865" max="15104" width="9" style="427"/>
    <col min="15105" max="15105" width="3.28515625" style="427" customWidth="1"/>
    <col min="15106" max="15106" width="2" style="427" customWidth="1"/>
    <col min="15107" max="15111" width="8.28515625" style="427" customWidth="1"/>
    <col min="15112" max="15112" width="3.28515625" style="427" customWidth="1"/>
    <col min="15113" max="15113" width="2" style="427" customWidth="1"/>
    <col min="15114" max="15114" width="7" style="427" customWidth="1"/>
    <col min="15115" max="15116" width="8.28515625" style="427" customWidth="1"/>
    <col min="15117" max="15117" width="8.5703125" style="427" customWidth="1"/>
    <col min="15118" max="15118" width="8.28515625" style="427" customWidth="1"/>
    <col min="15119" max="15119" width="2" style="427" customWidth="1"/>
    <col min="15120" max="15120" width="3.28515625" style="427" customWidth="1"/>
    <col min="15121" max="15360" width="9" style="427"/>
    <col min="15361" max="15361" width="3.28515625" style="427" customWidth="1"/>
    <col min="15362" max="15362" width="2" style="427" customWidth="1"/>
    <col min="15363" max="15367" width="8.28515625" style="427" customWidth="1"/>
    <col min="15368" max="15368" width="3.28515625" style="427" customWidth="1"/>
    <col min="15369" max="15369" width="2" style="427" customWidth="1"/>
    <col min="15370" max="15370" width="7" style="427" customWidth="1"/>
    <col min="15371" max="15372" width="8.28515625" style="427" customWidth="1"/>
    <col min="15373" max="15373" width="8.5703125" style="427" customWidth="1"/>
    <col min="15374" max="15374" width="8.28515625" style="427" customWidth="1"/>
    <col min="15375" max="15375" width="2" style="427" customWidth="1"/>
    <col min="15376" max="15376" width="3.28515625" style="427" customWidth="1"/>
    <col min="15377" max="15616" width="9" style="427"/>
    <col min="15617" max="15617" width="3.28515625" style="427" customWidth="1"/>
    <col min="15618" max="15618" width="2" style="427" customWidth="1"/>
    <col min="15619" max="15623" width="8.28515625" style="427" customWidth="1"/>
    <col min="15624" max="15624" width="3.28515625" style="427" customWidth="1"/>
    <col min="15625" max="15625" width="2" style="427" customWidth="1"/>
    <col min="15626" max="15626" width="7" style="427" customWidth="1"/>
    <col min="15627" max="15628" width="8.28515625" style="427" customWidth="1"/>
    <col min="15629" max="15629" width="8.5703125" style="427" customWidth="1"/>
    <col min="15630" max="15630" width="8.28515625" style="427" customWidth="1"/>
    <col min="15631" max="15631" width="2" style="427" customWidth="1"/>
    <col min="15632" max="15632" width="3.28515625" style="427" customWidth="1"/>
    <col min="15633" max="15872" width="9" style="427"/>
    <col min="15873" max="15873" width="3.28515625" style="427" customWidth="1"/>
    <col min="15874" max="15874" width="2" style="427" customWidth="1"/>
    <col min="15875" max="15879" width="8.28515625" style="427" customWidth="1"/>
    <col min="15880" max="15880" width="3.28515625" style="427" customWidth="1"/>
    <col min="15881" max="15881" width="2" style="427" customWidth="1"/>
    <col min="15882" max="15882" width="7" style="427" customWidth="1"/>
    <col min="15883" max="15884" width="8.28515625" style="427" customWidth="1"/>
    <col min="15885" max="15885" width="8.5703125" style="427" customWidth="1"/>
    <col min="15886" max="15886" width="8.28515625" style="427" customWidth="1"/>
    <col min="15887" max="15887" width="2" style="427" customWidth="1"/>
    <col min="15888" max="15888" width="3.28515625" style="427" customWidth="1"/>
    <col min="15889" max="16128" width="9" style="427"/>
    <col min="16129" max="16129" width="3.28515625" style="427" customWidth="1"/>
    <col min="16130" max="16130" width="2" style="427" customWidth="1"/>
    <col min="16131" max="16135" width="8.28515625" style="427" customWidth="1"/>
    <col min="16136" max="16136" width="3.28515625" style="427" customWidth="1"/>
    <col min="16137" max="16137" width="2" style="427" customWidth="1"/>
    <col min="16138" max="16138" width="7" style="427" customWidth="1"/>
    <col min="16139" max="16140" width="8.28515625" style="427" customWidth="1"/>
    <col min="16141" max="16141" width="8.5703125" style="427" customWidth="1"/>
    <col min="16142" max="16142" width="8.28515625" style="427" customWidth="1"/>
    <col min="16143" max="16143" width="2" style="427" customWidth="1"/>
    <col min="16144" max="16144" width="3.28515625" style="427" customWidth="1"/>
    <col min="16145" max="16384" width="9" style="427"/>
  </cols>
  <sheetData>
    <row r="1" spans="1:16" ht="9.9499999999999993" customHeight="1">
      <c r="A1" s="425"/>
      <c r="B1" s="426"/>
      <c r="C1" s="426"/>
      <c r="E1" s="428"/>
      <c r="F1" s="429"/>
      <c r="G1" s="430"/>
      <c r="H1" s="430"/>
      <c r="I1" s="430"/>
      <c r="J1" s="430"/>
      <c r="K1" s="431"/>
      <c r="L1" s="432"/>
      <c r="M1" s="432"/>
      <c r="N1" s="433"/>
      <c r="O1" s="433"/>
      <c r="P1" s="434"/>
    </row>
    <row r="2" spans="1:16" ht="9.9499999999999993" customHeight="1">
      <c r="A2" s="1198"/>
      <c r="B2" s="1199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435"/>
      <c r="P2" s="436"/>
    </row>
    <row r="3" spans="1:16" ht="9.9499999999999993" customHeight="1">
      <c r="A3" s="1201"/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435"/>
      <c r="P3" s="436"/>
    </row>
    <row r="4" spans="1:16" ht="15" customHeight="1">
      <c r="A4" s="437"/>
      <c r="B4" s="438"/>
      <c r="C4" s="438"/>
      <c r="D4" s="438"/>
      <c r="E4" s="439"/>
      <c r="F4" s="440"/>
      <c r="G4" s="440"/>
      <c r="H4" s="440"/>
      <c r="I4" s="440"/>
      <c r="J4" s="440"/>
      <c r="K4" s="441"/>
      <c r="L4" s="441"/>
      <c r="M4" s="441"/>
      <c r="N4" s="442"/>
      <c r="O4" s="443"/>
      <c r="P4" s="434"/>
    </row>
    <row r="5" spans="1:16" ht="15" customHeight="1">
      <c r="A5" s="444"/>
      <c r="B5" s="445"/>
      <c r="C5" s="445"/>
      <c r="D5" s="445"/>
      <c r="E5" s="445"/>
      <c r="F5" s="445"/>
      <c r="G5" s="445"/>
      <c r="H5" s="445"/>
      <c r="I5" s="445"/>
      <c r="J5" s="445"/>
      <c r="K5" s="446"/>
      <c r="L5" s="446"/>
      <c r="M5" s="446"/>
      <c r="N5" s="447"/>
      <c r="O5" s="448"/>
      <c r="P5" s="449"/>
    </row>
    <row r="6" spans="1:16" ht="15" customHeight="1">
      <c r="A6" s="450"/>
      <c r="B6" s="451"/>
      <c r="C6" s="1202"/>
      <c r="D6" s="1202"/>
      <c r="E6" s="1202"/>
      <c r="F6" s="1202"/>
      <c r="G6" s="451"/>
      <c r="H6" s="451"/>
      <c r="I6" s="451"/>
      <c r="J6" s="451"/>
      <c r="K6" s="446"/>
      <c r="L6" s="446"/>
      <c r="M6" s="446"/>
      <c r="N6" s="447"/>
      <c r="O6" s="448"/>
      <c r="P6" s="452"/>
    </row>
    <row r="7" spans="1:16" ht="7.5" customHeight="1">
      <c r="A7" s="453"/>
      <c r="B7" s="430"/>
      <c r="C7" s="1203"/>
      <c r="D7" s="1203"/>
      <c r="E7" s="1203"/>
      <c r="F7" s="1203"/>
      <c r="G7" s="430"/>
      <c r="H7" s="430"/>
      <c r="I7" s="430"/>
      <c r="J7" s="430"/>
      <c r="K7" s="454"/>
      <c r="L7" s="454"/>
      <c r="M7" s="454"/>
      <c r="N7" s="448"/>
      <c r="O7" s="448"/>
      <c r="P7" s="452"/>
    </row>
    <row r="8" spans="1:16" ht="13.5" customHeight="1">
      <c r="A8" s="455"/>
      <c r="B8" s="456"/>
      <c r="C8" s="1204"/>
      <c r="D8" s="1204"/>
      <c r="E8" s="1204"/>
      <c r="F8" s="1204"/>
      <c r="G8" s="457"/>
      <c r="H8" s="458"/>
      <c r="I8" s="458"/>
      <c r="J8" s="458"/>
      <c r="K8" s="458"/>
      <c r="L8" s="458"/>
      <c r="M8" s="457"/>
      <c r="N8" s="458"/>
      <c r="O8" s="459"/>
      <c r="P8" s="452"/>
    </row>
    <row r="9" spans="1:16" ht="12.75" customHeight="1">
      <c r="A9" s="453"/>
      <c r="B9" s="786"/>
      <c r="C9" s="786"/>
      <c r="D9" s="786"/>
      <c r="E9" s="786"/>
      <c r="F9" s="1205" t="s">
        <v>386</v>
      </c>
      <c r="G9" s="1205"/>
      <c r="H9" s="1206">
        <v>45400</v>
      </c>
      <c r="I9" s="1206"/>
      <c r="J9" s="1206"/>
      <c r="K9" s="1206"/>
      <c r="L9" s="786"/>
      <c r="M9" s="786"/>
      <c r="N9" s="786"/>
      <c r="O9" s="786"/>
      <c r="P9" s="452"/>
    </row>
    <row r="10" spans="1:16" ht="9.75" hidden="1" customHeight="1">
      <c r="A10" s="453"/>
      <c r="B10" s="499"/>
      <c r="C10" s="1189"/>
      <c r="D10" s="1189"/>
      <c r="E10" s="1189"/>
      <c r="F10" s="1189"/>
      <c r="G10" s="499"/>
      <c r="H10" s="499"/>
      <c r="I10" s="499"/>
      <c r="J10" s="499"/>
      <c r="K10" s="500"/>
      <c r="L10" s="500"/>
      <c r="M10" s="500"/>
      <c r="N10" s="501"/>
      <c r="O10" s="501"/>
      <c r="P10" s="452"/>
    </row>
    <row r="11" spans="1:16" ht="15" hidden="1" customHeight="1">
      <c r="A11" s="453"/>
      <c r="B11" s="499"/>
      <c r="C11" s="499"/>
      <c r="D11" s="499"/>
      <c r="E11" s="499"/>
      <c r="F11" s="499"/>
      <c r="G11" s="499"/>
      <c r="H11" s="499"/>
      <c r="I11" s="499"/>
      <c r="J11" s="499"/>
      <c r="K11" s="500"/>
      <c r="L11" s="500"/>
      <c r="M11" s="500"/>
      <c r="N11" s="501"/>
      <c r="O11" s="501"/>
      <c r="P11" s="452"/>
    </row>
    <row r="12" spans="1:16" ht="15" customHeight="1">
      <c r="A12" s="453"/>
      <c r="B12" s="1190" t="s">
        <v>396</v>
      </c>
      <c r="C12" s="1190"/>
      <c r="D12" s="1190"/>
      <c r="E12" s="1190"/>
      <c r="F12" s="1190"/>
      <c r="G12" s="1190"/>
      <c r="H12" s="1190"/>
      <c r="I12" s="1190"/>
      <c r="J12" s="1190"/>
      <c r="K12" s="1190"/>
      <c r="L12" s="1190"/>
      <c r="M12" s="1190"/>
      <c r="N12" s="1190"/>
      <c r="O12" s="1190"/>
      <c r="P12" s="452"/>
    </row>
    <row r="13" spans="1:16" ht="9.9499999999999993" customHeight="1">
      <c r="A13" s="460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2"/>
    </row>
    <row r="14" spans="1:16" ht="9.9499999999999993" customHeight="1">
      <c r="A14" s="460"/>
      <c r="B14" s="1178" t="s">
        <v>189</v>
      </c>
      <c r="C14" s="1179"/>
      <c r="D14" s="1179"/>
      <c r="E14" s="1179"/>
      <c r="F14" s="1179"/>
      <c r="G14" s="1180"/>
      <c r="H14" s="461"/>
      <c r="I14" s="1178" t="s">
        <v>190</v>
      </c>
      <c r="J14" s="1179"/>
      <c r="K14" s="1179"/>
      <c r="L14" s="1179"/>
      <c r="M14" s="1179"/>
      <c r="N14" s="1179"/>
      <c r="O14" s="1180"/>
      <c r="P14" s="462"/>
    </row>
    <row r="15" spans="1:16" ht="9.9499999999999993" customHeight="1">
      <c r="A15" s="460"/>
      <c r="B15" s="1181"/>
      <c r="C15" s="1182"/>
      <c r="D15" s="1182"/>
      <c r="E15" s="1182"/>
      <c r="F15" s="1182"/>
      <c r="G15" s="1183"/>
      <c r="H15" s="461"/>
      <c r="I15" s="1181"/>
      <c r="J15" s="1182"/>
      <c r="K15" s="1182"/>
      <c r="L15" s="1182"/>
      <c r="M15" s="1182"/>
      <c r="N15" s="1182"/>
      <c r="O15" s="1183"/>
      <c r="P15" s="462"/>
    </row>
    <row r="16" spans="1:16" ht="9.9499999999999993" customHeight="1">
      <c r="A16" s="463"/>
      <c r="B16" s="464"/>
      <c r="C16" s="464"/>
      <c r="D16" s="464"/>
      <c r="E16" s="464"/>
      <c r="F16" s="464"/>
      <c r="G16" s="465"/>
      <c r="H16" s="461"/>
      <c r="I16" s="466"/>
      <c r="J16" s="1191" t="s">
        <v>306</v>
      </c>
      <c r="K16" s="1192"/>
      <c r="L16" s="1192"/>
      <c r="M16" s="1193"/>
      <c r="N16" s="1194"/>
      <c r="O16" s="465"/>
      <c r="P16" s="462"/>
    </row>
    <row r="17" spans="1:17" ht="5.0999999999999996" customHeight="1">
      <c r="A17" s="463"/>
      <c r="B17" s="461"/>
      <c r="C17" s="467"/>
      <c r="D17" s="467"/>
      <c r="E17" s="467"/>
      <c r="F17" s="467"/>
      <c r="G17" s="468"/>
      <c r="H17" s="461"/>
      <c r="I17" s="469"/>
      <c r="J17" s="1192"/>
      <c r="K17" s="1192"/>
      <c r="L17" s="1192"/>
      <c r="M17" s="1193"/>
      <c r="N17" s="1194"/>
      <c r="O17" s="470"/>
      <c r="P17" s="462"/>
    </row>
    <row r="18" spans="1:17" ht="9.9499999999999993" customHeight="1">
      <c r="A18" s="463"/>
      <c r="B18" s="461"/>
      <c r="C18" s="471" t="s">
        <v>191</v>
      </c>
      <c r="D18" s="472"/>
      <c r="E18" s="472"/>
      <c r="F18" s="473"/>
      <c r="G18" s="474"/>
      <c r="H18" s="461"/>
      <c r="I18" s="469"/>
      <c r="J18" s="1192"/>
      <c r="K18" s="1192"/>
      <c r="L18" s="1192"/>
      <c r="M18" s="1193"/>
      <c r="N18" s="1194"/>
      <c r="O18" s="474"/>
      <c r="P18" s="462"/>
    </row>
    <row r="19" spans="1:17" ht="9.9499999999999993" customHeight="1">
      <c r="A19" s="463"/>
      <c r="B19" s="461"/>
      <c r="C19" s="475" t="s">
        <v>192</v>
      </c>
      <c r="D19" s="476" t="s">
        <v>193</v>
      </c>
      <c r="E19" s="472"/>
      <c r="F19" s="477"/>
      <c r="G19" s="478"/>
      <c r="H19" s="461"/>
      <c r="I19" s="469"/>
      <c r="J19" s="1192"/>
      <c r="K19" s="1192"/>
      <c r="L19" s="1192"/>
      <c r="M19" s="1193"/>
      <c r="N19" s="1194"/>
      <c r="O19" s="474"/>
      <c r="P19" s="462"/>
    </row>
    <row r="20" spans="1:17" ht="9.9499999999999993" customHeight="1">
      <c r="A20" s="463"/>
      <c r="B20" s="461"/>
      <c r="C20" s="475" t="s">
        <v>194</v>
      </c>
      <c r="D20" s="472" t="s">
        <v>195</v>
      </c>
      <c r="E20" s="472"/>
      <c r="F20" s="473"/>
      <c r="G20" s="474"/>
      <c r="H20" s="461"/>
      <c r="I20" s="469"/>
      <c r="J20" s="1192"/>
      <c r="K20" s="1192"/>
      <c r="L20" s="1192"/>
      <c r="M20" s="1193"/>
      <c r="N20" s="1194"/>
      <c r="O20" s="474"/>
      <c r="P20" s="462"/>
    </row>
    <row r="21" spans="1:17" ht="9.9499999999999993" customHeight="1">
      <c r="A21" s="463"/>
      <c r="B21" s="461"/>
      <c r="C21" s="502" t="s">
        <v>196</v>
      </c>
      <c r="D21" s="503"/>
      <c r="E21" s="479"/>
      <c r="F21" s="479"/>
      <c r="G21" s="474"/>
      <c r="H21" s="461"/>
      <c r="I21" s="469"/>
      <c r="J21" s="1192"/>
      <c r="K21" s="1192"/>
      <c r="L21" s="1192"/>
      <c r="M21" s="1193"/>
      <c r="N21" s="1194"/>
      <c r="O21" s="474"/>
      <c r="P21" s="462"/>
    </row>
    <row r="22" spans="1:17" ht="5.0999999999999996" customHeight="1">
      <c r="A22" s="463"/>
      <c r="B22" s="461"/>
      <c r="C22" s="502"/>
      <c r="D22" s="503"/>
      <c r="E22" s="479"/>
      <c r="F22" s="479"/>
      <c r="G22" s="474"/>
      <c r="H22" s="461"/>
      <c r="I22" s="469"/>
      <c r="J22" s="1192"/>
      <c r="K22" s="1192"/>
      <c r="L22" s="1192"/>
      <c r="M22" s="1193"/>
      <c r="N22" s="1194"/>
      <c r="O22" s="474"/>
      <c r="P22" s="462"/>
    </row>
    <row r="23" spans="1:17" ht="9.9499999999999993" customHeight="1">
      <c r="A23" s="463"/>
      <c r="B23" s="480"/>
      <c r="C23" s="481"/>
      <c r="D23" s="481"/>
      <c r="E23" s="481"/>
      <c r="F23" s="481"/>
      <c r="G23" s="482"/>
      <c r="H23" s="461"/>
      <c r="I23" s="483"/>
      <c r="J23" s="1195"/>
      <c r="K23" s="1195"/>
      <c r="L23" s="1195"/>
      <c r="M23" s="1196"/>
      <c r="N23" s="1197"/>
      <c r="O23" s="482"/>
      <c r="P23" s="462"/>
    </row>
    <row r="24" spans="1:17" ht="9.9499999999999993" customHeight="1">
      <c r="A24" s="460"/>
      <c r="B24" s="461"/>
      <c r="C24" s="473"/>
      <c r="D24" s="473"/>
      <c r="E24" s="473"/>
      <c r="F24" s="473"/>
      <c r="G24" s="473"/>
      <c r="H24" s="461"/>
      <c r="I24" s="461"/>
      <c r="J24" s="473"/>
      <c r="K24" s="473"/>
      <c r="L24" s="473"/>
      <c r="M24" s="473"/>
      <c r="N24" s="473"/>
      <c r="O24" s="473"/>
      <c r="P24" s="462"/>
    </row>
    <row r="25" spans="1:17" ht="9.9499999999999993" customHeight="1">
      <c r="A25" s="460"/>
      <c r="B25" s="1178" t="s">
        <v>197</v>
      </c>
      <c r="C25" s="1179"/>
      <c r="D25" s="1179"/>
      <c r="E25" s="1179"/>
      <c r="F25" s="1179"/>
      <c r="G25" s="1180"/>
      <c r="H25" s="484"/>
      <c r="I25" s="1178" t="s">
        <v>383</v>
      </c>
      <c r="J25" s="1179"/>
      <c r="K25" s="1179"/>
      <c r="L25" s="1179"/>
      <c r="M25" s="1179"/>
      <c r="N25" s="1179"/>
      <c r="O25" s="1180"/>
      <c r="P25" s="462"/>
    </row>
    <row r="26" spans="1:17" ht="9.9499999999999993" customHeight="1">
      <c r="A26" s="460"/>
      <c r="B26" s="1181"/>
      <c r="C26" s="1182"/>
      <c r="D26" s="1182"/>
      <c r="E26" s="1182"/>
      <c r="F26" s="1182"/>
      <c r="G26" s="1183"/>
      <c r="H26" s="484"/>
      <c r="I26" s="1181"/>
      <c r="J26" s="1182"/>
      <c r="K26" s="1182"/>
      <c r="L26" s="1182"/>
      <c r="M26" s="1182"/>
      <c r="N26" s="1182"/>
      <c r="O26" s="1183"/>
      <c r="P26" s="462"/>
    </row>
    <row r="27" spans="1:17" ht="9.9499999999999993" customHeight="1">
      <c r="A27" s="460"/>
      <c r="B27" s="492"/>
      <c r="C27" s="783"/>
      <c r="D27" s="493"/>
      <c r="E27" s="493"/>
      <c r="F27" s="493"/>
      <c r="G27" s="494"/>
      <c r="H27" s="461"/>
      <c r="I27" s="509"/>
      <c r="J27" s="510"/>
      <c r="K27" s="510"/>
      <c r="L27" s="510"/>
      <c r="M27" s="510"/>
      <c r="N27" s="510"/>
      <c r="O27" s="511"/>
      <c r="P27" s="462"/>
    </row>
    <row r="28" spans="1:17" ht="11.25" customHeight="1">
      <c r="A28" s="460"/>
      <c r="B28" s="495"/>
      <c r="C28" s="1184" t="s">
        <v>390</v>
      </c>
      <c r="D28" s="1185"/>
      <c r="E28" s="1185"/>
      <c r="F28" s="1185"/>
      <c r="G28" s="486"/>
      <c r="H28" s="461"/>
      <c r="I28" s="1186" t="s">
        <v>307</v>
      </c>
      <c r="J28" s="1187"/>
      <c r="K28" s="1187"/>
      <c r="L28" s="1187"/>
      <c r="M28" s="1187"/>
      <c r="N28" s="1187"/>
      <c r="O28" s="1188"/>
      <c r="P28" s="462"/>
    </row>
    <row r="29" spans="1:17" ht="11.25" customHeight="1">
      <c r="A29" s="460"/>
      <c r="B29" s="495"/>
      <c r="C29" s="772" t="s">
        <v>374</v>
      </c>
      <c r="D29" s="489"/>
      <c r="E29" s="489"/>
      <c r="F29" s="208"/>
      <c r="G29" s="209" t="s">
        <v>198</v>
      </c>
      <c r="H29" s="461"/>
      <c r="I29" s="1186" t="s">
        <v>451</v>
      </c>
      <c r="J29" s="1187"/>
      <c r="K29" s="1187"/>
      <c r="L29" s="1187"/>
      <c r="M29" s="1187"/>
      <c r="N29" s="1187"/>
      <c r="O29" s="1188"/>
      <c r="P29" s="462"/>
      <c r="Q29" s="590"/>
    </row>
    <row r="30" spans="1:17" ht="13.5" customHeight="1">
      <c r="A30" s="460"/>
      <c r="B30" s="495"/>
      <c r="C30" s="772" t="s">
        <v>391</v>
      </c>
      <c r="D30" s="489"/>
      <c r="E30" s="489"/>
      <c r="F30" s="208"/>
      <c r="G30" s="209" t="s">
        <v>199</v>
      </c>
      <c r="H30" s="461"/>
      <c r="I30" s="512"/>
      <c r="J30" s="1169" t="s">
        <v>450</v>
      </c>
      <c r="K30" s="1169"/>
      <c r="L30" s="1169"/>
      <c r="M30" s="1169"/>
      <c r="N30" s="1169"/>
      <c r="O30" s="514"/>
      <c r="P30" s="462"/>
    </row>
    <row r="31" spans="1:17" ht="9.9499999999999993" customHeight="1">
      <c r="A31" s="460"/>
      <c r="B31" s="495"/>
      <c r="C31" s="772"/>
      <c r="D31" s="489"/>
      <c r="E31" s="489"/>
      <c r="F31" s="208"/>
      <c r="G31" s="209"/>
      <c r="H31" s="461"/>
      <c r="I31" s="512"/>
      <c r="J31" s="513"/>
      <c r="K31" s="513"/>
      <c r="L31" s="513"/>
      <c r="M31" s="513"/>
      <c r="N31" s="513"/>
      <c r="O31" s="514"/>
      <c r="P31" s="462"/>
    </row>
    <row r="32" spans="1:17" ht="9.9499999999999993" customHeight="1">
      <c r="A32" s="460"/>
      <c r="B32" s="495"/>
      <c r="C32" s="772"/>
      <c r="D32" s="489"/>
      <c r="E32" s="489"/>
      <c r="F32" s="208"/>
      <c r="G32" s="209"/>
      <c r="H32" s="461"/>
      <c r="I32" s="515"/>
      <c r="J32" s="516"/>
      <c r="K32" s="516"/>
      <c r="L32" s="516"/>
      <c r="M32" s="516"/>
      <c r="N32" s="516"/>
      <c r="O32" s="517"/>
      <c r="P32" s="462"/>
    </row>
    <row r="33" spans="1:16" ht="9.9499999999999993" customHeight="1">
      <c r="A33" s="460"/>
      <c r="B33" s="504"/>
      <c r="C33" s="772"/>
      <c r="D33" s="489"/>
      <c r="E33" s="489"/>
      <c r="F33" s="208"/>
      <c r="G33" s="209"/>
      <c r="H33" s="461"/>
      <c r="I33" s="485"/>
      <c r="J33" s="485"/>
      <c r="K33" s="485"/>
      <c r="L33" s="485"/>
      <c r="M33" s="485"/>
      <c r="N33" s="485"/>
      <c r="O33" s="485"/>
      <c r="P33" s="462"/>
    </row>
    <row r="34" spans="1:16" ht="9.9499999999999993" customHeight="1">
      <c r="A34" s="460"/>
      <c r="B34" s="495"/>
      <c r="C34" s="772"/>
      <c r="D34" s="489"/>
      <c r="E34" s="489"/>
      <c r="F34" s="208"/>
      <c r="G34" s="209"/>
      <c r="H34" s="461"/>
      <c r="I34" s="485"/>
      <c r="J34" s="485"/>
      <c r="K34" s="485"/>
      <c r="L34" s="485"/>
      <c r="M34" s="485"/>
      <c r="N34" s="485"/>
      <c r="O34" s="485"/>
      <c r="P34" s="462"/>
    </row>
    <row r="35" spans="1:16" ht="11.45" customHeight="1">
      <c r="A35" s="460"/>
      <c r="B35" s="495"/>
      <c r="C35" s="773"/>
      <c r="D35" s="537"/>
      <c r="E35" s="537"/>
      <c r="F35" s="537"/>
      <c r="G35" s="538"/>
      <c r="H35" s="461"/>
      <c r="O35" s="485"/>
      <c r="P35" s="462"/>
    </row>
    <row r="36" spans="1:16" ht="9.9499999999999993" customHeight="1">
      <c r="A36" s="460"/>
      <c r="B36" s="495"/>
      <c r="D36" s="780"/>
      <c r="E36" s="782"/>
      <c r="O36" s="473"/>
      <c r="P36" s="462"/>
    </row>
    <row r="37" spans="1:16" ht="9.9499999999999993" customHeight="1">
      <c r="A37" s="460"/>
      <c r="B37" s="495"/>
      <c r="D37" s="781"/>
      <c r="O37" s="473"/>
      <c r="P37" s="462"/>
    </row>
    <row r="38" spans="1:16" ht="9.9499999999999993" customHeight="1">
      <c r="A38" s="460"/>
      <c r="B38" s="495"/>
      <c r="C38" s="471"/>
      <c r="D38" s="535"/>
      <c r="E38" s="1153" t="s">
        <v>200</v>
      </c>
      <c r="F38" s="1154"/>
      <c r="G38" s="1154"/>
      <c r="H38" s="1154"/>
      <c r="I38" s="1154"/>
      <c r="J38" s="1154"/>
      <c r="K38" s="1154"/>
      <c r="L38" s="1154"/>
      <c r="O38" s="473"/>
      <c r="P38" s="462"/>
    </row>
    <row r="39" spans="1:16" ht="9.9499999999999993" customHeight="1">
      <c r="A39" s="460"/>
      <c r="B39" s="495"/>
      <c r="C39" s="532"/>
      <c r="D39" s="209"/>
      <c r="E39" s="1153"/>
      <c r="F39" s="1154"/>
      <c r="G39" s="1154"/>
      <c r="H39" s="1154"/>
      <c r="I39" s="1154"/>
      <c r="J39" s="1154"/>
      <c r="K39" s="1154"/>
      <c r="L39" s="1154"/>
      <c r="O39" s="473"/>
      <c r="P39" s="462"/>
    </row>
    <row r="40" spans="1:16" ht="9.9499999999999993" customHeight="1">
      <c r="A40" s="460"/>
      <c r="B40" s="495"/>
      <c r="C40" s="521"/>
      <c r="D40" s="209"/>
      <c r="E40" s="1170" t="s">
        <v>385</v>
      </c>
      <c r="F40" s="1171"/>
      <c r="G40" s="1171"/>
      <c r="H40" s="1171"/>
      <c r="I40" s="1171"/>
      <c r="J40" s="1171"/>
      <c r="K40" s="1171"/>
      <c r="L40" s="1172"/>
      <c r="O40" s="473"/>
      <c r="P40" s="462"/>
    </row>
    <row r="41" spans="1:16" ht="9.9499999999999993" customHeight="1">
      <c r="A41" s="460"/>
      <c r="B41" s="495"/>
      <c r="C41" s="521"/>
      <c r="D41" s="209"/>
      <c r="G41" s="799" t="s">
        <v>201</v>
      </c>
      <c r="H41" s="782"/>
      <c r="I41" s="782"/>
      <c r="J41" s="791">
        <v>-0.125</v>
      </c>
      <c r="K41" s="798"/>
      <c r="L41" s="784"/>
      <c r="O41" s="464"/>
      <c r="P41" s="462"/>
    </row>
    <row r="42" spans="1:16" ht="10.5" customHeight="1">
      <c r="A42" s="460"/>
      <c r="B42" s="495"/>
      <c r="C42" s="521"/>
      <c r="D42" s="536"/>
      <c r="G42" s="797" t="s">
        <v>216</v>
      </c>
      <c r="J42" s="798">
        <v>-0.25</v>
      </c>
      <c r="K42" s="798"/>
      <c r="L42" s="784"/>
      <c r="P42" s="462"/>
    </row>
    <row r="43" spans="1:16" ht="9.9499999999999993" customHeight="1">
      <c r="A43" s="460"/>
      <c r="B43" s="495"/>
      <c r="C43" s="521"/>
      <c r="D43" s="533"/>
      <c r="G43" s="797" t="s">
        <v>217</v>
      </c>
      <c r="J43" s="798">
        <v>-0.375</v>
      </c>
      <c r="K43" s="798"/>
      <c r="L43" s="784"/>
      <c r="P43" s="462"/>
    </row>
    <row r="44" spans="1:16" ht="9.9499999999999993" customHeight="1">
      <c r="A44" s="460"/>
      <c r="B44" s="495"/>
      <c r="D44" s="771"/>
      <c r="G44" s="797" t="s">
        <v>218</v>
      </c>
      <c r="H44" s="770"/>
      <c r="J44" s="798">
        <v>-0.5</v>
      </c>
      <c r="K44" s="770"/>
      <c r="L44" s="784"/>
      <c r="P44" s="462"/>
    </row>
    <row r="45" spans="1:16" ht="9.9499999999999993" customHeight="1">
      <c r="A45" s="460"/>
      <c r="B45" s="495"/>
      <c r="D45" s="533"/>
      <c r="E45" s="774"/>
      <c r="F45" s="775"/>
      <c r="G45" s="775"/>
      <c r="H45" s="775"/>
      <c r="I45" s="775"/>
      <c r="J45" s="775"/>
      <c r="K45" s="775"/>
      <c r="L45" s="776"/>
      <c r="P45" s="462"/>
    </row>
    <row r="46" spans="1:16" ht="9.9499999999999993" customHeight="1">
      <c r="A46" s="460"/>
      <c r="B46" s="495"/>
      <c r="D46" s="533"/>
      <c r="E46" s="1147" t="s">
        <v>33</v>
      </c>
      <c r="F46" s="1148"/>
      <c r="G46" s="1148"/>
      <c r="H46" s="1148"/>
      <c r="I46" s="1148"/>
      <c r="J46" s="1148"/>
      <c r="K46" s="1148"/>
      <c r="L46" s="1149"/>
      <c r="P46" s="462"/>
    </row>
    <row r="47" spans="1:16" ht="9.9499999999999993" customHeight="1">
      <c r="A47" s="460"/>
      <c r="B47" s="495"/>
      <c r="C47" s="531"/>
      <c r="D47" s="534"/>
      <c r="E47" s="777"/>
      <c r="F47" s="778"/>
      <c r="G47" s="778"/>
      <c r="H47" s="778"/>
      <c r="I47" s="778"/>
      <c r="J47" s="778"/>
      <c r="K47" s="778"/>
      <c r="L47" s="779"/>
      <c r="P47" s="462"/>
    </row>
    <row r="48" spans="1:16" ht="9.9499999999999993" customHeight="1">
      <c r="A48" s="460"/>
      <c r="B48" s="1150" t="s">
        <v>202</v>
      </c>
      <c r="C48" s="1151"/>
      <c r="D48" s="1151"/>
      <c r="E48" s="1151"/>
      <c r="F48" s="1151"/>
      <c r="G48" s="1151"/>
      <c r="H48" s="1151"/>
      <c r="I48" s="1151"/>
      <c r="J48" s="1151"/>
      <c r="K48" s="1151"/>
      <c r="L48" s="1151"/>
      <c r="M48" s="1151"/>
      <c r="N48" s="1151"/>
      <c r="O48" s="1152"/>
      <c r="P48" s="462"/>
    </row>
    <row r="49" spans="1:16" ht="9.9499999999999993" customHeight="1">
      <c r="A49" s="460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4"/>
      <c r="O49" s="1155"/>
      <c r="P49" s="462"/>
    </row>
    <row r="50" spans="1:16" ht="15">
      <c r="A50" s="460"/>
      <c r="B50" s="519"/>
      <c r="C50" s="71" t="s">
        <v>203</v>
      </c>
      <c r="D50" s="529"/>
      <c r="E50" s="529"/>
      <c r="F50" s="529"/>
      <c r="G50" s="529"/>
      <c r="H50" s="530"/>
      <c r="I50" s="528"/>
      <c r="J50" s="528"/>
      <c r="K50" s="528"/>
      <c r="L50" s="528"/>
      <c r="M50" s="528"/>
      <c r="N50" s="528"/>
      <c r="O50" s="522"/>
      <c r="P50" s="462"/>
    </row>
    <row r="51" spans="1:16" ht="15">
      <c r="A51" s="460"/>
      <c r="B51" s="495"/>
      <c r="C51" s="71" t="s">
        <v>408</v>
      </c>
      <c r="D51" s="71"/>
      <c r="E51" s="71"/>
      <c r="F51" s="71"/>
      <c r="G51" s="71"/>
      <c r="H51" s="71"/>
      <c r="I51" s="71"/>
      <c r="J51" s="71"/>
      <c r="K51" s="71"/>
      <c r="L51" s="71"/>
      <c r="M51" s="528"/>
      <c r="N51" s="528"/>
      <c r="O51" s="524"/>
      <c r="P51" s="462"/>
    </row>
    <row r="52" spans="1:16" ht="9.9499999999999993" customHeight="1">
      <c r="A52" s="460"/>
      <c r="B52" s="495"/>
      <c r="H52" s="461"/>
      <c r="O52" s="524"/>
      <c r="P52" s="462"/>
    </row>
    <row r="53" spans="1:16" ht="9.9499999999999993" customHeight="1">
      <c r="A53" s="487"/>
      <c r="B53" s="506"/>
      <c r="C53" s="489" t="s">
        <v>204</v>
      </c>
      <c r="H53" s="461"/>
      <c r="O53" s="524"/>
      <c r="P53" s="488"/>
    </row>
    <row r="54" spans="1:16" ht="9.9499999999999993" customHeight="1">
      <c r="A54" s="487"/>
      <c r="B54" s="506"/>
      <c r="C54" s="489"/>
      <c r="H54" s="461"/>
      <c r="O54" s="524"/>
      <c r="P54" s="488"/>
    </row>
    <row r="55" spans="1:16" ht="9.9499999999999993" customHeight="1">
      <c r="A55" s="487"/>
      <c r="B55" s="527"/>
      <c r="C55" s="521"/>
      <c r="D55" s="208"/>
      <c r="E55" s="208"/>
      <c r="F55" s="1156"/>
      <c r="G55" s="1156"/>
      <c r="H55" s="461"/>
      <c r="O55" s="524"/>
      <c r="P55" s="488"/>
    </row>
    <row r="56" spans="1:16" ht="9.9499999999999993" customHeight="1">
      <c r="A56" s="487"/>
      <c r="B56" s="523"/>
      <c r="C56" s="518"/>
      <c r="D56" s="518"/>
      <c r="E56" s="518"/>
      <c r="F56" s="518"/>
      <c r="G56" s="520"/>
      <c r="H56" s="520"/>
      <c r="I56" s="525"/>
      <c r="J56" s="525"/>
      <c r="K56" s="525"/>
      <c r="L56" s="525"/>
      <c r="M56" s="525"/>
      <c r="N56" s="525"/>
      <c r="O56" s="526"/>
      <c r="P56" s="488"/>
    </row>
    <row r="57" spans="1:16" ht="9.9499999999999993" customHeight="1">
      <c r="A57" s="487"/>
      <c r="B57" s="1150"/>
      <c r="C57" s="1157"/>
      <c r="D57" s="1157"/>
      <c r="E57" s="1157"/>
      <c r="F57" s="1157"/>
      <c r="G57" s="1157"/>
      <c r="H57" s="1157"/>
      <c r="I57" s="1157"/>
      <c r="J57" s="1157"/>
      <c r="K57" s="1157"/>
      <c r="L57" s="1157"/>
      <c r="M57" s="1157"/>
      <c r="N57" s="1157"/>
      <c r="O57" s="1158"/>
      <c r="P57" s="488"/>
    </row>
    <row r="58" spans="1:16" ht="9.9499999999999993" customHeight="1">
      <c r="A58" s="487"/>
      <c r="B58" s="1159"/>
      <c r="C58" s="1160"/>
      <c r="D58" s="1160"/>
      <c r="E58" s="1160"/>
      <c r="F58" s="1160"/>
      <c r="G58" s="1160"/>
      <c r="H58" s="1160"/>
      <c r="I58" s="1160"/>
      <c r="J58" s="1160"/>
      <c r="K58" s="1160"/>
      <c r="L58" s="1160"/>
      <c r="M58" s="1160"/>
      <c r="N58" s="1160"/>
      <c r="O58" s="1161"/>
      <c r="P58" s="488"/>
    </row>
    <row r="59" spans="1:16" ht="9.9499999999999993" customHeight="1">
      <c r="A59" s="497"/>
      <c r="B59" s="504"/>
      <c r="O59" s="486"/>
      <c r="P59" s="488"/>
    </row>
    <row r="60" spans="1:16" ht="9.9499999999999993" customHeight="1">
      <c r="A60" s="497"/>
      <c r="B60" s="504"/>
      <c r="O60" s="486"/>
      <c r="P60" s="488"/>
    </row>
    <row r="61" spans="1:16" ht="9.9499999999999993" customHeight="1">
      <c r="A61" s="497"/>
      <c r="B61" s="495"/>
      <c r="C61" s="1162"/>
      <c r="D61" s="1162"/>
      <c r="E61" s="1162"/>
      <c r="F61" s="1162"/>
      <c r="G61" s="1162"/>
      <c r="H61" s="1162"/>
      <c r="I61" s="1162"/>
      <c r="J61" s="1162"/>
      <c r="K61" s="1162"/>
      <c r="L61" s="1162"/>
      <c r="M61" s="1162"/>
      <c r="N61" s="1162"/>
      <c r="O61" s="505"/>
      <c r="P61" s="496"/>
    </row>
    <row r="62" spans="1:16" ht="9.9499999999999993" customHeight="1">
      <c r="A62" s="497"/>
      <c r="B62" s="506"/>
      <c r="C62" s="489"/>
      <c r="O62" s="505"/>
      <c r="P62" s="496"/>
    </row>
    <row r="63" spans="1:16" ht="9.9499999999999993" customHeight="1">
      <c r="A63" s="497"/>
      <c r="B63" s="506"/>
      <c r="C63" s="489"/>
      <c r="O63" s="505"/>
      <c r="P63" s="496"/>
    </row>
    <row r="64" spans="1:16" ht="9.9499999999999993" customHeight="1">
      <c r="A64" s="497"/>
      <c r="B64" s="506"/>
      <c r="C64" s="507"/>
      <c r="D64" s="496"/>
      <c r="E64" s="496"/>
      <c r="F64" s="496"/>
      <c r="G64" s="430"/>
      <c r="H64" s="508"/>
      <c r="I64" s="508"/>
      <c r="J64" s="496"/>
      <c r="K64" s="496"/>
      <c r="L64" s="496"/>
      <c r="M64" s="496"/>
      <c r="N64" s="496"/>
      <c r="O64" s="505"/>
      <c r="P64" s="488"/>
    </row>
    <row r="65" spans="1:16" ht="9.9499999999999993" customHeight="1">
      <c r="A65" s="497"/>
      <c r="B65" s="506"/>
      <c r="C65" s="496"/>
      <c r="D65" s="496"/>
      <c r="E65" s="496"/>
      <c r="F65" s="496"/>
      <c r="G65" s="508"/>
      <c r="H65" s="508"/>
      <c r="I65" s="508"/>
      <c r="J65" s="496"/>
      <c r="K65" s="496"/>
      <c r="L65" s="496"/>
      <c r="M65" s="496"/>
      <c r="N65" s="496"/>
      <c r="O65" s="505"/>
      <c r="P65" s="488"/>
    </row>
    <row r="66" spans="1:16" ht="9.9499999999999993" customHeight="1">
      <c r="A66" s="497"/>
      <c r="B66" s="504"/>
      <c r="O66" s="486"/>
      <c r="P66" s="488"/>
    </row>
    <row r="67" spans="1:16" ht="9.9499999999999993" customHeight="1">
      <c r="A67" s="497"/>
      <c r="B67" s="504"/>
      <c r="O67" s="486"/>
      <c r="P67" s="488"/>
    </row>
    <row r="68" spans="1:16" ht="12" customHeight="1">
      <c r="A68" s="497"/>
      <c r="B68" s="504"/>
      <c r="O68" s="486"/>
      <c r="P68" s="488"/>
    </row>
    <row r="69" spans="1:16" ht="12" customHeight="1">
      <c r="A69" s="498"/>
      <c r="B69" s="504"/>
      <c r="O69" s="486"/>
      <c r="P69" s="490"/>
    </row>
    <row r="70" spans="1:16" ht="9.9499999999999993" customHeight="1">
      <c r="A70" s="491"/>
      <c r="B70" s="504"/>
      <c r="O70" s="486"/>
      <c r="P70" s="491"/>
    </row>
    <row r="71" spans="1:16" ht="89.25" customHeight="1">
      <c r="A71" s="491"/>
      <c r="B71" s="504"/>
      <c r="O71" s="486"/>
      <c r="P71" s="491"/>
    </row>
    <row r="72" spans="1:16" ht="6.6" customHeight="1">
      <c r="B72" s="1163" t="s">
        <v>205</v>
      </c>
      <c r="C72" s="1164"/>
      <c r="D72" s="1164"/>
      <c r="E72" s="1164"/>
      <c r="F72" s="1164"/>
      <c r="G72" s="1164"/>
      <c r="H72" s="1164"/>
      <c r="I72" s="1164"/>
      <c r="J72" s="1164"/>
      <c r="K72" s="1164"/>
      <c r="L72" s="1164"/>
      <c r="M72" s="1164"/>
      <c r="N72" s="1164"/>
      <c r="O72" s="1165"/>
    </row>
    <row r="73" spans="1:16">
      <c r="B73" s="1166"/>
      <c r="C73" s="1167"/>
      <c r="D73" s="1167"/>
      <c r="E73" s="1167"/>
      <c r="F73" s="1167"/>
      <c r="G73" s="1167"/>
      <c r="H73" s="1167"/>
      <c r="I73" s="1167"/>
      <c r="J73" s="1167"/>
      <c r="K73" s="1167"/>
      <c r="L73" s="1167"/>
      <c r="M73" s="1167"/>
      <c r="N73" s="1167"/>
      <c r="O73" s="1168"/>
    </row>
    <row r="74" spans="1:16">
      <c r="B74" s="1173" t="s">
        <v>206</v>
      </c>
      <c r="C74" s="1174"/>
      <c r="D74" s="1174"/>
      <c r="E74" s="1174"/>
      <c r="F74" s="1174"/>
      <c r="G74" s="1174"/>
      <c r="H74" s="1174"/>
      <c r="I74" s="1174"/>
      <c r="J74" s="1174"/>
      <c r="K74" s="1174"/>
      <c r="L74" s="1174"/>
      <c r="M74" s="1174"/>
      <c r="N74" s="1174"/>
      <c r="O74" s="1175"/>
    </row>
    <row r="75" spans="1:16" ht="9.9499999999999993" customHeight="1">
      <c r="B75" s="1176" t="s">
        <v>207</v>
      </c>
      <c r="C75" s="1156"/>
      <c r="D75" s="1156"/>
      <c r="E75" s="1156"/>
      <c r="F75" s="1156"/>
      <c r="G75" s="1156"/>
      <c r="H75" s="1156"/>
      <c r="I75" s="1156"/>
      <c r="J75" s="1156"/>
      <c r="K75" s="1156"/>
      <c r="L75" s="1156"/>
      <c r="M75" s="1156"/>
      <c r="N75" s="1156"/>
      <c r="O75" s="1177"/>
    </row>
    <row r="76" spans="1:16" ht="13.5" customHeight="1">
      <c r="B76" s="1141" t="s">
        <v>208</v>
      </c>
      <c r="C76" s="1142"/>
      <c r="D76" s="1142"/>
      <c r="E76" s="1142"/>
      <c r="F76" s="1142"/>
      <c r="G76" s="1142"/>
      <c r="H76" s="1142"/>
      <c r="I76" s="1142"/>
      <c r="J76" s="1142"/>
      <c r="K76" s="1142"/>
      <c r="L76" s="1142"/>
      <c r="M76" s="1142"/>
      <c r="N76" s="1142"/>
      <c r="O76" s="1143"/>
    </row>
    <row r="77" spans="1:16">
      <c r="B77" s="1144"/>
      <c r="C77" s="1145"/>
      <c r="D77" s="1145"/>
      <c r="E77" s="1145"/>
      <c r="F77" s="1145"/>
      <c r="G77" s="1145"/>
      <c r="H77" s="1145"/>
      <c r="I77" s="1145"/>
      <c r="J77" s="1145"/>
      <c r="K77" s="1145"/>
      <c r="L77" s="1145"/>
      <c r="M77" s="1145"/>
      <c r="N77" s="1145"/>
      <c r="O77" s="1146"/>
    </row>
  </sheetData>
  <mergeCells count="28">
    <mergeCell ref="A2:N3"/>
    <mergeCell ref="C6:F6"/>
    <mergeCell ref="C7:F7"/>
    <mergeCell ref="C8:F8"/>
    <mergeCell ref="F9:G9"/>
    <mergeCell ref="H9:K9"/>
    <mergeCell ref="C10:F10"/>
    <mergeCell ref="B12:O12"/>
    <mergeCell ref="B14:G15"/>
    <mergeCell ref="I14:O15"/>
    <mergeCell ref="J16:N23"/>
    <mergeCell ref="B25:G26"/>
    <mergeCell ref="I25:O26"/>
    <mergeCell ref="C28:F28"/>
    <mergeCell ref="I28:O28"/>
    <mergeCell ref="I29:O29"/>
    <mergeCell ref="J30:N30"/>
    <mergeCell ref="E38:L39"/>
    <mergeCell ref="E40:L40"/>
    <mergeCell ref="B74:O74"/>
    <mergeCell ref="B75:O75"/>
    <mergeCell ref="B76:O77"/>
    <mergeCell ref="E46:L46"/>
    <mergeCell ref="B48:O49"/>
    <mergeCell ref="F55:G55"/>
    <mergeCell ref="B57:O58"/>
    <mergeCell ref="C61:N61"/>
    <mergeCell ref="B72:O73"/>
  </mergeCells>
  <hyperlinks>
    <hyperlink ref="D19" r:id="rId1" xr:uid="{19B8779C-A0AB-4933-A1D0-8FFE9B7B991F}"/>
    <hyperlink ref="J16:L23" r:id="rId2" display="AMC selection can be made vy clicking here.  theLender accepts transferred appraisals." xr:uid="{EA2DF2A7-07DD-42B6-97B5-8099611B44A5}"/>
    <hyperlink ref="J16:N23" r:id="rId3" display="AMC selection can be made by clicking here.  theLender accepts transferred appraisals." xr:uid="{86104673-51B7-40C7-A25A-E09F3E70613C}"/>
  </hyperlinks>
  <pageMargins left="0.25" right="0.25" top="0.75" bottom="0.75" header="0.3" footer="0.3"/>
  <pageSetup paperSize="5"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347DA-0153-47B6-98D2-3628176434CD}">
  <sheetPr codeName="Sheet7">
    <pageSetUpPr fitToPage="1"/>
  </sheetPr>
  <dimension ref="A1:M71"/>
  <sheetViews>
    <sheetView showGridLines="0" topLeftCell="A11" workbookViewId="0">
      <selection activeCell="U19" sqref="U19"/>
    </sheetView>
  </sheetViews>
  <sheetFormatPr defaultRowHeight="15"/>
  <cols>
    <col min="1" max="10" width="16.42578125" customWidth="1"/>
    <col min="11" max="11" width="17" customWidth="1"/>
    <col min="12" max="12" width="21" customWidth="1"/>
    <col min="13" max="13" width="17" customWidth="1"/>
  </cols>
  <sheetData>
    <row r="1" spans="1:13" ht="15.75" thickBot="1">
      <c r="A1" s="79"/>
      <c r="B1" s="79"/>
      <c r="C1" s="79"/>
      <c r="D1" s="79"/>
      <c r="E1" s="79"/>
      <c r="F1" s="79"/>
      <c r="G1" s="79"/>
      <c r="H1" s="79"/>
      <c r="I1" s="79"/>
      <c r="J1" s="79"/>
    </row>
    <row r="2" spans="1:13" ht="26.25">
      <c r="A2" s="80"/>
      <c r="B2" s="81"/>
      <c r="C2" s="1244" t="s">
        <v>305</v>
      </c>
      <c r="D2" s="1244"/>
      <c r="E2" s="1244"/>
      <c r="F2" s="1244"/>
      <c r="G2" s="1244"/>
      <c r="H2" s="1244"/>
      <c r="I2" s="1245"/>
      <c r="J2" s="152"/>
    </row>
    <row r="3" spans="1:13" ht="31.5" thickBot="1">
      <c r="A3" s="82"/>
      <c r="B3" s="83"/>
      <c r="C3" s="84"/>
      <c r="D3" s="85"/>
      <c r="E3" s="85"/>
      <c r="F3" s="85"/>
      <c r="G3" s="85"/>
      <c r="H3" s="85"/>
      <c r="I3" s="86"/>
      <c r="J3" s="788"/>
    </row>
    <row r="4" spans="1:13" ht="30.75">
      <c r="A4" s="87"/>
      <c r="B4" s="87"/>
      <c r="C4" s="87"/>
      <c r="D4" s="88"/>
      <c r="E4" s="88"/>
      <c r="F4" s="88"/>
      <c r="G4" s="88"/>
      <c r="H4" s="88"/>
      <c r="I4" s="89"/>
      <c r="J4" s="126"/>
    </row>
    <row r="5" spans="1:13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3" ht="15.75" thickBot="1"/>
    <row r="7" spans="1:13" ht="15.75" thickBot="1">
      <c r="A7" s="1246" t="s">
        <v>163</v>
      </c>
      <c r="B7" s="1247"/>
      <c r="C7" s="1247"/>
      <c r="D7" s="1248"/>
      <c r="E7" s="127"/>
      <c r="G7" s="1249" t="s">
        <v>1</v>
      </c>
      <c r="H7" s="1250"/>
      <c r="K7" s="572"/>
      <c r="L7" s="762" t="s">
        <v>371</v>
      </c>
      <c r="M7" s="574"/>
    </row>
    <row r="8" spans="1:13" ht="15.75" thickBot="1">
      <c r="G8" s="128" t="s">
        <v>7</v>
      </c>
      <c r="H8" s="19">
        <v>0</v>
      </c>
      <c r="K8" s="566"/>
      <c r="L8" s="566"/>
      <c r="M8" s="566"/>
    </row>
    <row r="9" spans="1:13" ht="15.75" thickBot="1">
      <c r="A9" s="91" t="s">
        <v>2</v>
      </c>
      <c r="B9" s="92" t="s">
        <v>12</v>
      </c>
      <c r="C9" s="92" t="s">
        <v>100</v>
      </c>
      <c r="D9" s="93" t="s">
        <v>105</v>
      </c>
      <c r="E9" s="94"/>
      <c r="G9" s="821" t="s">
        <v>9</v>
      </c>
      <c r="H9" s="822">
        <v>-0.375</v>
      </c>
      <c r="K9" s="591" t="s">
        <v>227</v>
      </c>
      <c r="L9" s="592" t="s">
        <v>228</v>
      </c>
      <c r="M9" s="592" t="s">
        <v>229</v>
      </c>
    </row>
    <row r="10" spans="1:13" ht="15.75" thickBot="1">
      <c r="A10" s="197">
        <v>8.125</v>
      </c>
      <c r="B10" s="162">
        <v>93.875</v>
      </c>
      <c r="C10" s="162">
        <v>93.325000000000003</v>
      </c>
      <c r="D10" s="198">
        <v>92.825000000000003</v>
      </c>
      <c r="E10" s="98"/>
      <c r="G10" s="825"/>
      <c r="H10" s="826"/>
      <c r="K10" s="566"/>
      <c r="L10" s="566"/>
      <c r="M10" s="566"/>
    </row>
    <row r="11" spans="1:13">
      <c r="A11" s="199">
        <v>8.25</v>
      </c>
      <c r="B11" s="163">
        <v>94.625</v>
      </c>
      <c r="C11" s="163">
        <v>94.075000000000003</v>
      </c>
      <c r="D11" s="200">
        <v>93.575000000000003</v>
      </c>
      <c r="E11" s="98"/>
      <c r="G11" s="823" t="s">
        <v>110</v>
      </c>
      <c r="H11" s="824" t="s">
        <v>5</v>
      </c>
      <c r="K11" s="763" t="s">
        <v>230</v>
      </c>
      <c r="L11" s="764" t="s">
        <v>222</v>
      </c>
      <c r="M11" s="584"/>
    </row>
    <row r="12" spans="1:13">
      <c r="A12" s="197">
        <v>8.375</v>
      </c>
      <c r="B12" s="162">
        <v>95.25</v>
      </c>
      <c r="C12" s="162">
        <v>94.7</v>
      </c>
      <c r="D12" s="198">
        <v>94.2</v>
      </c>
      <c r="E12" s="98"/>
      <c r="G12" s="99" t="s">
        <v>112</v>
      </c>
      <c r="H12" s="204">
        <v>101</v>
      </c>
      <c r="K12" s="765" t="s">
        <v>231</v>
      </c>
      <c r="L12" s="766">
        <v>8.375</v>
      </c>
      <c r="M12" s="585">
        <f>IF(L11="7/6 Arm",VLOOKUP(L12,$A$10:$D$38,2,FALSE),IF(L11="10/6 Arm",VLOOKUP(L12,$A$10:$D$38,3,FALSE),VLOOKUP(L12,$A$10:$D$38,4,FALSE)))</f>
        <v>95.25</v>
      </c>
    </row>
    <row r="13" spans="1:13">
      <c r="A13" s="199">
        <v>8.5</v>
      </c>
      <c r="B13" s="163">
        <v>95.875</v>
      </c>
      <c r="C13" s="163">
        <v>95.325000000000003</v>
      </c>
      <c r="D13" s="200">
        <v>94.825000000000003</v>
      </c>
      <c r="E13" s="98"/>
      <c r="G13" s="99" t="s">
        <v>113</v>
      </c>
      <c r="H13" s="204">
        <v>101</v>
      </c>
      <c r="K13" s="765" t="s">
        <v>412</v>
      </c>
      <c r="L13" s="766" t="s">
        <v>16</v>
      </c>
      <c r="M13" s="585"/>
    </row>
    <row r="14" spans="1:13">
      <c r="A14" s="197">
        <v>8.625</v>
      </c>
      <c r="B14" s="162">
        <v>96.5</v>
      </c>
      <c r="C14" s="162">
        <v>95.95</v>
      </c>
      <c r="D14" s="198">
        <v>95.45</v>
      </c>
      <c r="E14" s="98"/>
      <c r="G14" s="99" t="s">
        <v>6</v>
      </c>
      <c r="H14" s="204">
        <v>101</v>
      </c>
      <c r="K14" s="765" t="s">
        <v>232</v>
      </c>
      <c r="L14" s="766" t="s">
        <v>24</v>
      </c>
      <c r="M14" s="585">
        <f>IFERROR(INDEX($C$42:$H$47,MATCH(L14,B42:B47,0),MATCH(L13,C41:H41,0),1),0)</f>
        <v>0.24999999999999986</v>
      </c>
    </row>
    <row r="15" spans="1:13">
      <c r="A15" s="199">
        <v>8.75</v>
      </c>
      <c r="B15" s="163">
        <v>96.938000000000002</v>
      </c>
      <c r="C15" s="163">
        <v>96.388000000000005</v>
      </c>
      <c r="D15" s="200">
        <v>95.888000000000005</v>
      </c>
      <c r="E15" s="98"/>
      <c r="G15" s="99" t="s">
        <v>8</v>
      </c>
      <c r="H15" s="204">
        <v>101</v>
      </c>
      <c r="K15" s="765" t="s">
        <v>77</v>
      </c>
      <c r="L15" s="766" t="s">
        <v>221</v>
      </c>
      <c r="M15" s="585">
        <f t="shared" ref="M15:M23" si="0">IFERROR(INDEX($C$51:$H$71,MATCH(L15,$B$51:$B$71,0),MATCH($L$13,$C$41:$H$41,0),1),0)</f>
        <v>0</v>
      </c>
    </row>
    <row r="16" spans="1:13">
      <c r="A16" s="197">
        <v>8.875</v>
      </c>
      <c r="B16" s="162">
        <v>97.375</v>
      </c>
      <c r="C16" s="162">
        <v>96.825000000000003</v>
      </c>
      <c r="D16" s="198">
        <v>96.325000000000003</v>
      </c>
      <c r="E16" s="98"/>
      <c r="G16" s="99" t="s">
        <v>10</v>
      </c>
      <c r="H16" s="204">
        <v>99.125</v>
      </c>
      <c r="K16" s="765" t="s">
        <v>233</v>
      </c>
      <c r="L16" s="766" t="s">
        <v>221</v>
      </c>
      <c r="M16" s="585">
        <f t="shared" si="0"/>
        <v>0</v>
      </c>
    </row>
    <row r="17" spans="1:13" ht="15.75" thickBot="1">
      <c r="A17" s="199">
        <v>9</v>
      </c>
      <c r="B17" s="163">
        <v>97.813000000000002</v>
      </c>
      <c r="C17" s="163">
        <v>97.263000000000005</v>
      </c>
      <c r="D17" s="200">
        <v>96.763000000000005</v>
      </c>
      <c r="E17" s="98"/>
      <c r="G17" s="102" t="s">
        <v>114</v>
      </c>
      <c r="H17" s="205">
        <v>98.125</v>
      </c>
      <c r="K17" s="765" t="s">
        <v>52</v>
      </c>
      <c r="L17" s="766" t="s">
        <v>221</v>
      </c>
      <c r="M17" s="585">
        <f t="shared" si="0"/>
        <v>0</v>
      </c>
    </row>
    <row r="18" spans="1:13">
      <c r="A18" s="197">
        <v>9.125</v>
      </c>
      <c r="B18" s="162">
        <v>98.25</v>
      </c>
      <c r="C18" s="162">
        <v>97.7</v>
      </c>
      <c r="D18" s="198">
        <v>97.2</v>
      </c>
      <c r="E18" s="98"/>
      <c r="G18" s="29" t="s">
        <v>164</v>
      </c>
      <c r="H18" s="1"/>
      <c r="I18" s="1"/>
      <c r="J18" s="1"/>
      <c r="K18" s="765" t="s">
        <v>61</v>
      </c>
      <c r="L18" s="766" t="s">
        <v>221</v>
      </c>
      <c r="M18" s="585">
        <f t="shared" si="0"/>
        <v>0</v>
      </c>
    </row>
    <row r="19" spans="1:13">
      <c r="A19" s="199">
        <v>9.25</v>
      </c>
      <c r="B19" s="163">
        <v>98.625</v>
      </c>
      <c r="C19" s="163">
        <v>98.075000000000003</v>
      </c>
      <c r="D19" s="200">
        <v>97.575000000000003</v>
      </c>
      <c r="E19" s="98"/>
      <c r="G19" s="29" t="s">
        <v>165</v>
      </c>
      <c r="H19" s="1"/>
      <c r="I19" s="1"/>
      <c r="J19" s="1"/>
      <c r="K19" s="765" t="s">
        <v>67</v>
      </c>
      <c r="L19" s="766" t="s">
        <v>221</v>
      </c>
      <c r="M19" s="585">
        <f t="shared" si="0"/>
        <v>0</v>
      </c>
    </row>
    <row r="20" spans="1:13">
      <c r="A20" s="197">
        <v>9.375</v>
      </c>
      <c r="B20" s="162">
        <v>99</v>
      </c>
      <c r="C20" s="162">
        <v>98.45</v>
      </c>
      <c r="D20" s="198">
        <v>97.95</v>
      </c>
      <c r="E20" s="98"/>
      <c r="G20" s="29" t="s">
        <v>166</v>
      </c>
      <c r="H20" s="1"/>
      <c r="I20" s="1"/>
      <c r="J20" s="1"/>
      <c r="K20" s="765" t="s">
        <v>156</v>
      </c>
      <c r="L20" s="766" t="s">
        <v>221</v>
      </c>
      <c r="M20" s="585">
        <f t="shared" si="0"/>
        <v>0</v>
      </c>
    </row>
    <row r="21" spans="1:13">
      <c r="A21" s="199">
        <v>9.5</v>
      </c>
      <c r="B21" s="163">
        <v>99.375</v>
      </c>
      <c r="C21" s="163">
        <v>98.825000000000003</v>
      </c>
      <c r="D21" s="200">
        <v>98.325000000000003</v>
      </c>
      <c r="E21" s="98"/>
      <c r="G21" s="29" t="s">
        <v>167</v>
      </c>
      <c r="H21" s="1"/>
      <c r="I21" s="1"/>
      <c r="J21" s="1"/>
      <c r="K21" s="765" t="s">
        <v>235</v>
      </c>
      <c r="L21" s="766" t="s">
        <v>221</v>
      </c>
      <c r="M21" s="585">
        <f t="shared" si="0"/>
        <v>0</v>
      </c>
    </row>
    <row r="22" spans="1:13">
      <c r="A22" s="197">
        <v>9.625</v>
      </c>
      <c r="B22" s="162">
        <v>99.75</v>
      </c>
      <c r="C22" s="162">
        <v>99.2</v>
      </c>
      <c r="D22" s="198">
        <v>98.7</v>
      </c>
      <c r="E22" s="98"/>
      <c r="G22" s="29" t="s">
        <v>377</v>
      </c>
      <c r="H22" s="1"/>
      <c r="I22" s="1"/>
      <c r="J22" s="1"/>
      <c r="K22" s="765" t="s">
        <v>74</v>
      </c>
      <c r="L22" s="766" t="s">
        <v>221</v>
      </c>
      <c r="M22" s="585">
        <f t="shared" si="0"/>
        <v>0</v>
      </c>
    </row>
    <row r="23" spans="1:13" ht="15.75" thickBot="1">
      <c r="A23" s="199">
        <v>9.75</v>
      </c>
      <c r="B23" s="163">
        <v>100.125</v>
      </c>
      <c r="C23" s="163">
        <v>99.575000000000003</v>
      </c>
      <c r="D23" s="200">
        <v>99.075000000000003</v>
      </c>
      <c r="E23" s="98"/>
      <c r="G23" s="1"/>
      <c r="H23" s="1"/>
      <c r="I23" s="1"/>
      <c r="J23" s="1"/>
      <c r="K23" s="765" t="s">
        <v>188</v>
      </c>
      <c r="L23" s="766" t="s">
        <v>221</v>
      </c>
      <c r="M23" s="585">
        <f t="shared" si="0"/>
        <v>0</v>
      </c>
    </row>
    <row r="24" spans="1:13">
      <c r="A24" s="197">
        <v>9.875</v>
      </c>
      <c r="B24" s="162">
        <v>100.5</v>
      </c>
      <c r="C24" s="162">
        <v>99.95</v>
      </c>
      <c r="D24" s="198">
        <v>99.45</v>
      </c>
      <c r="E24" s="98"/>
      <c r="G24" s="1251" t="s">
        <v>169</v>
      </c>
      <c r="H24" s="1252"/>
      <c r="I24" s="1253"/>
      <c r="J24" s="1"/>
      <c r="K24" s="765" t="s">
        <v>237</v>
      </c>
      <c r="L24" s="766">
        <v>15</v>
      </c>
      <c r="M24" s="585">
        <f>IF(L24=15,0,H9)</f>
        <v>0</v>
      </c>
    </row>
    <row r="25" spans="1:13" ht="15.75" thickBot="1">
      <c r="A25" s="199">
        <v>10</v>
      </c>
      <c r="B25" s="163">
        <v>100.875</v>
      </c>
      <c r="C25" s="163">
        <v>100.325</v>
      </c>
      <c r="D25" s="200">
        <v>99.825000000000003</v>
      </c>
      <c r="E25" s="98"/>
      <c r="G25" s="129" t="s">
        <v>170</v>
      </c>
      <c r="H25" s="1242" t="s">
        <v>171</v>
      </c>
      <c r="I25" s="1243"/>
      <c r="J25" s="1"/>
      <c r="K25" s="767" t="s">
        <v>238</v>
      </c>
      <c r="L25" s="581"/>
      <c r="M25" s="586">
        <f>M14+M16+M17+M18+M19+M20+M21+M22+M23+M24</f>
        <v>0.24999999999999986</v>
      </c>
    </row>
    <row r="26" spans="1:13" ht="15.75" thickBot="1">
      <c r="A26" s="197">
        <v>10.125</v>
      </c>
      <c r="B26" s="162">
        <v>101.25</v>
      </c>
      <c r="C26" s="162">
        <v>100.7</v>
      </c>
      <c r="D26" s="198">
        <v>100.2</v>
      </c>
      <c r="E26" s="98"/>
      <c r="G26" s="129" t="s">
        <v>172</v>
      </c>
      <c r="H26" s="1242" t="s">
        <v>173</v>
      </c>
      <c r="I26" s="1243"/>
      <c r="J26" s="1"/>
      <c r="K26" s="568"/>
      <c r="L26" s="569"/>
      <c r="M26" s="578"/>
    </row>
    <row r="27" spans="1:13" ht="15.75" thickBot="1">
      <c r="A27" s="199">
        <v>10.25</v>
      </c>
      <c r="B27" s="163">
        <v>101.625</v>
      </c>
      <c r="C27" s="163">
        <v>101.075</v>
      </c>
      <c r="D27" s="200">
        <v>100.575</v>
      </c>
      <c r="E27" s="98"/>
      <c r="G27" s="129" t="s">
        <v>174</v>
      </c>
      <c r="H27" s="1242" t="s">
        <v>175</v>
      </c>
      <c r="I27" s="1243"/>
      <c r="J27" s="1"/>
      <c r="K27" s="570" t="s">
        <v>239</v>
      </c>
      <c r="L27" s="571"/>
      <c r="M27" s="587" t="e">
        <f>MIN(M25+M12,VLOOKUP($L$21,$G$12:$H$17,2,FALSE))</f>
        <v>#N/A</v>
      </c>
    </row>
    <row r="28" spans="1:13" ht="15.75" thickBot="1">
      <c r="A28" s="197">
        <v>10.375</v>
      </c>
      <c r="B28" s="162">
        <v>102</v>
      </c>
      <c r="C28" s="162">
        <v>101.45</v>
      </c>
      <c r="D28" s="198">
        <v>100.95</v>
      </c>
      <c r="E28" s="98"/>
      <c r="G28" s="129" t="s">
        <v>176</v>
      </c>
      <c r="H28" s="1242" t="s">
        <v>177</v>
      </c>
      <c r="I28" s="1243"/>
      <c r="J28" s="1"/>
      <c r="K28" s="565"/>
      <c r="L28" s="565"/>
      <c r="M28" s="565"/>
    </row>
    <row r="29" spans="1:13" ht="15.75" thickBot="1">
      <c r="A29" s="199">
        <v>10.5</v>
      </c>
      <c r="B29" s="163">
        <v>102.375</v>
      </c>
      <c r="C29" s="163">
        <v>101.825</v>
      </c>
      <c r="D29" s="200">
        <v>101.325</v>
      </c>
      <c r="E29" s="98"/>
      <c r="G29" s="129" t="s">
        <v>178</v>
      </c>
      <c r="H29" s="1242" t="s">
        <v>179</v>
      </c>
      <c r="I29" s="1243"/>
      <c r="J29" s="1"/>
      <c r="K29" s="1001" t="s">
        <v>520</v>
      </c>
      <c r="L29" s="999"/>
      <c r="M29" s="1000"/>
    </row>
    <row r="30" spans="1:13" ht="15.75" thickBot="1">
      <c r="A30" s="197">
        <v>10.625</v>
      </c>
      <c r="B30" s="162">
        <v>102.625</v>
      </c>
      <c r="C30" s="162">
        <v>102.075</v>
      </c>
      <c r="D30" s="198">
        <v>101.575</v>
      </c>
      <c r="E30" s="98"/>
      <c r="G30" s="130" t="s">
        <v>180</v>
      </c>
      <c r="H30" s="1254" t="s">
        <v>181</v>
      </c>
      <c r="I30" s="1255"/>
      <c r="J30" s="1"/>
    </row>
    <row r="31" spans="1:13">
      <c r="A31" s="199">
        <v>10.75</v>
      </c>
      <c r="B31" s="163">
        <v>102.875</v>
      </c>
      <c r="C31" s="163">
        <v>102.325</v>
      </c>
      <c r="D31" s="200">
        <v>101.825</v>
      </c>
      <c r="E31" s="98"/>
      <c r="J31" s="1"/>
    </row>
    <row r="32" spans="1:13" ht="15.75" thickBot="1">
      <c r="A32" s="197">
        <v>10.875</v>
      </c>
      <c r="B32" s="162">
        <v>103.125</v>
      </c>
      <c r="C32" s="162">
        <v>102.575</v>
      </c>
      <c r="D32" s="198">
        <v>102.075</v>
      </c>
      <c r="E32" s="98"/>
      <c r="G32" s="1"/>
      <c r="H32" s="1"/>
      <c r="I32" s="1"/>
      <c r="J32" s="1"/>
    </row>
    <row r="33" spans="1:10">
      <c r="A33" s="199">
        <v>11</v>
      </c>
      <c r="B33" s="163">
        <v>103.375</v>
      </c>
      <c r="C33" s="163">
        <v>102.825</v>
      </c>
      <c r="D33" s="200">
        <v>102.325</v>
      </c>
      <c r="E33" s="98"/>
      <c r="G33" s="1256" t="s">
        <v>117</v>
      </c>
      <c r="H33" s="1257"/>
      <c r="I33" s="1"/>
      <c r="J33" s="1"/>
    </row>
    <row r="34" spans="1:10">
      <c r="A34" s="197">
        <v>11.125</v>
      </c>
      <c r="B34" s="162">
        <v>103.625</v>
      </c>
      <c r="C34" s="162">
        <v>103.075</v>
      </c>
      <c r="D34" s="198">
        <v>102.575</v>
      </c>
      <c r="E34" s="98"/>
      <c r="G34" s="131" t="s">
        <v>118</v>
      </c>
      <c r="H34" s="132" t="s">
        <v>119</v>
      </c>
      <c r="I34" s="1"/>
      <c r="J34" s="1"/>
    </row>
    <row r="35" spans="1:10">
      <c r="A35" s="199">
        <v>11.25</v>
      </c>
      <c r="B35" s="163">
        <v>103.875</v>
      </c>
      <c r="C35" s="163">
        <v>103.325</v>
      </c>
      <c r="D35" s="200">
        <v>102.825</v>
      </c>
      <c r="E35" s="98"/>
      <c r="G35" s="131" t="s">
        <v>120</v>
      </c>
      <c r="H35" s="133">
        <v>6.5000000000000002E-2</v>
      </c>
      <c r="I35" s="1"/>
      <c r="J35" s="1"/>
    </row>
    <row r="36" spans="1:10">
      <c r="A36" s="197">
        <v>11.375</v>
      </c>
      <c r="B36" s="162">
        <v>104.125</v>
      </c>
      <c r="C36" s="162">
        <v>103.575</v>
      </c>
      <c r="D36" s="198">
        <v>103.075</v>
      </c>
      <c r="E36" s="98"/>
      <c r="G36" s="134" t="s">
        <v>182</v>
      </c>
      <c r="H36" s="135" t="s">
        <v>183</v>
      </c>
      <c r="I36" s="1"/>
      <c r="J36" s="1"/>
    </row>
    <row r="37" spans="1:10" ht="15.75" thickBot="1">
      <c r="A37" s="199">
        <v>11.5</v>
      </c>
      <c r="B37" s="163">
        <v>104.375</v>
      </c>
      <c r="C37" s="163">
        <v>103.825</v>
      </c>
      <c r="D37" s="200">
        <v>103.325</v>
      </c>
      <c r="E37" s="98"/>
      <c r="G37" s="136" t="s">
        <v>122</v>
      </c>
      <c r="H37" s="137" t="s">
        <v>123</v>
      </c>
      <c r="I37" s="1"/>
      <c r="J37" s="1"/>
    </row>
    <row r="38" spans="1:10" ht="15.75" thickBot="1">
      <c r="A38" s="201"/>
      <c r="B38" s="202"/>
      <c r="C38" s="202"/>
      <c r="D38" s="203"/>
      <c r="E38" s="98"/>
      <c r="G38" s="1"/>
      <c r="H38" s="1"/>
      <c r="I38" s="1"/>
      <c r="J38" s="1"/>
    </row>
    <row r="40" spans="1:10">
      <c r="A40" s="3" t="s">
        <v>555</v>
      </c>
      <c r="B40" s="3"/>
      <c r="C40" s="1"/>
      <c r="D40" s="1"/>
      <c r="E40" s="1"/>
      <c r="F40" s="24"/>
      <c r="G40" s="1"/>
      <c r="H40" s="25"/>
      <c r="I40" s="24"/>
    </row>
    <row r="41" spans="1:10">
      <c r="A41" s="1258" t="s">
        <v>184</v>
      </c>
      <c r="B41" s="138"/>
      <c r="C41" s="138" t="s">
        <v>14</v>
      </c>
      <c r="D41" s="138" t="s">
        <v>15</v>
      </c>
      <c r="E41" s="138" t="s">
        <v>16</v>
      </c>
      <c r="F41" s="138" t="s">
        <v>17</v>
      </c>
      <c r="G41" s="138" t="s">
        <v>18</v>
      </c>
      <c r="H41" s="138" t="s">
        <v>19</v>
      </c>
      <c r="I41" s="139"/>
    </row>
    <row r="42" spans="1:10">
      <c r="A42" s="1259"/>
      <c r="B42" s="140" t="s">
        <v>129</v>
      </c>
      <c r="C42" s="192">
        <v>1.25</v>
      </c>
      <c r="D42" s="192">
        <v>1</v>
      </c>
      <c r="E42" s="192">
        <v>0.75</v>
      </c>
      <c r="F42" s="192">
        <v>0.375</v>
      </c>
      <c r="G42" s="192">
        <v>0.12500000000000003</v>
      </c>
      <c r="H42" s="192">
        <v>-0.24999999999999997</v>
      </c>
      <c r="I42" s="141"/>
    </row>
    <row r="43" spans="1:10">
      <c r="A43" s="1259"/>
      <c r="B43" s="140" t="s">
        <v>23</v>
      </c>
      <c r="C43" s="192">
        <v>1.125</v>
      </c>
      <c r="D43" s="192">
        <v>0.875</v>
      </c>
      <c r="E43" s="192">
        <v>0.49999999999999989</v>
      </c>
      <c r="F43" s="192">
        <v>0.24999999999999989</v>
      </c>
      <c r="G43" s="192">
        <v>-0.12500000000000011</v>
      </c>
      <c r="H43" s="192">
        <v>-0.625</v>
      </c>
      <c r="I43" s="141"/>
    </row>
    <row r="44" spans="1:10">
      <c r="A44" s="1259"/>
      <c r="B44" s="140" t="s">
        <v>24</v>
      </c>
      <c r="C44" s="192">
        <v>0.625</v>
      </c>
      <c r="D44" s="192">
        <v>0.375</v>
      </c>
      <c r="E44" s="192">
        <v>0.24999999999999986</v>
      </c>
      <c r="F44" s="192">
        <v>0</v>
      </c>
      <c r="G44" s="192">
        <v>-0.375</v>
      </c>
      <c r="H44" s="192">
        <v>-1</v>
      </c>
      <c r="I44" s="141"/>
    </row>
    <row r="45" spans="1:10">
      <c r="A45" s="1259"/>
      <c r="B45" s="140" t="s">
        <v>25</v>
      </c>
      <c r="C45" s="192">
        <v>0</v>
      </c>
      <c r="D45" s="192">
        <v>-0.24999999999999997</v>
      </c>
      <c r="E45" s="192">
        <v>-0.37500000000000011</v>
      </c>
      <c r="F45" s="192">
        <v>-0.62500000000000011</v>
      </c>
      <c r="G45" s="192">
        <v>-1</v>
      </c>
      <c r="H45" s="192">
        <v>-1.625</v>
      </c>
      <c r="I45" s="141"/>
    </row>
    <row r="46" spans="1:10">
      <c r="A46" s="1259"/>
      <c r="B46" s="140" t="s">
        <v>26</v>
      </c>
      <c r="C46" s="192" t="s">
        <v>13</v>
      </c>
      <c r="D46" s="192" t="s">
        <v>13</v>
      </c>
      <c r="E46" s="192" t="s">
        <v>13</v>
      </c>
      <c r="F46" s="192" t="s">
        <v>13</v>
      </c>
      <c r="G46" s="192" t="s">
        <v>13</v>
      </c>
      <c r="H46" s="192" t="s">
        <v>13</v>
      </c>
      <c r="I46" s="141"/>
    </row>
    <row r="47" spans="1:10">
      <c r="A47" s="1260"/>
      <c r="B47" s="142" t="s">
        <v>27</v>
      </c>
      <c r="C47" s="194" t="s">
        <v>13</v>
      </c>
      <c r="D47" s="194" t="s">
        <v>13</v>
      </c>
      <c r="E47" s="194" t="s">
        <v>13</v>
      </c>
      <c r="F47" s="194" t="s">
        <v>13</v>
      </c>
      <c r="G47" s="194" t="s">
        <v>13</v>
      </c>
      <c r="H47" s="194" t="s">
        <v>13</v>
      </c>
      <c r="I47" s="141"/>
    </row>
    <row r="48" spans="1:10">
      <c r="I48" s="143"/>
    </row>
    <row r="49" spans="1:9">
      <c r="A49" s="3" t="s">
        <v>556</v>
      </c>
      <c r="I49" s="143"/>
    </row>
    <row r="50" spans="1:9">
      <c r="A50" s="104"/>
      <c r="B50" s="158" t="s">
        <v>351</v>
      </c>
      <c r="C50" s="105" t="s">
        <v>134</v>
      </c>
      <c r="D50" s="105" t="s">
        <v>135</v>
      </c>
      <c r="E50" s="105" t="s">
        <v>136</v>
      </c>
      <c r="F50" s="105" t="s">
        <v>137</v>
      </c>
      <c r="G50" s="105" t="s">
        <v>138</v>
      </c>
      <c r="H50" s="105" t="s">
        <v>139</v>
      </c>
      <c r="I50" s="144"/>
    </row>
    <row r="51" spans="1:9">
      <c r="A51" s="145" t="s">
        <v>77</v>
      </c>
      <c r="B51" s="189" t="s">
        <v>78</v>
      </c>
      <c r="C51" s="190">
        <v>-0.25</v>
      </c>
      <c r="D51" s="190">
        <v>-0.25</v>
      </c>
      <c r="E51" s="190">
        <v>-0.25</v>
      </c>
      <c r="F51" s="190">
        <v>-0.375</v>
      </c>
      <c r="G51" s="190">
        <v>-0.5</v>
      </c>
      <c r="H51" s="190">
        <v>-0.5</v>
      </c>
      <c r="I51" s="144"/>
    </row>
    <row r="52" spans="1:9" ht="25.5">
      <c r="A52" s="145" t="s">
        <v>185</v>
      </c>
      <c r="B52" s="189" t="s">
        <v>84</v>
      </c>
      <c r="C52" s="190" t="s">
        <v>13</v>
      </c>
      <c r="D52" s="190" t="s">
        <v>13</v>
      </c>
      <c r="E52" s="190" t="s">
        <v>13</v>
      </c>
      <c r="F52" s="190" t="s">
        <v>13</v>
      </c>
      <c r="G52" s="190" t="s">
        <v>13</v>
      </c>
      <c r="H52" s="190" t="s">
        <v>13</v>
      </c>
      <c r="I52" s="146"/>
    </row>
    <row r="53" spans="1:9">
      <c r="A53" s="1236" t="s">
        <v>52</v>
      </c>
      <c r="B53" s="191" t="s">
        <v>492</v>
      </c>
      <c r="C53" s="192">
        <v>-0.25</v>
      </c>
      <c r="D53" s="192">
        <v>-0.25</v>
      </c>
      <c r="E53" s="192">
        <v>-0.25</v>
      </c>
      <c r="F53" s="192">
        <v>-0.25</v>
      </c>
      <c r="G53" s="192">
        <v>-0.25</v>
      </c>
      <c r="H53" s="192">
        <v>-0.25</v>
      </c>
      <c r="I53" s="141"/>
    </row>
    <row r="54" spans="1:9">
      <c r="A54" s="1238"/>
      <c r="B54" s="191" t="s">
        <v>145</v>
      </c>
      <c r="C54" s="192">
        <v>0</v>
      </c>
      <c r="D54" s="192">
        <v>0</v>
      </c>
      <c r="E54" s="192">
        <v>0</v>
      </c>
      <c r="F54" s="192">
        <v>0</v>
      </c>
      <c r="G54" s="192">
        <v>0</v>
      </c>
      <c r="H54" s="192">
        <v>0</v>
      </c>
      <c r="I54" s="141"/>
    </row>
    <row r="55" spans="1:9">
      <c r="A55" s="1238"/>
      <c r="B55" s="191" t="s">
        <v>146</v>
      </c>
      <c r="C55" s="192">
        <v>0</v>
      </c>
      <c r="D55" s="192">
        <v>0</v>
      </c>
      <c r="E55" s="192">
        <v>0</v>
      </c>
      <c r="F55" s="192">
        <v>0</v>
      </c>
      <c r="G55" s="192">
        <v>0</v>
      </c>
      <c r="H55" s="192">
        <v>0</v>
      </c>
      <c r="I55" s="141"/>
    </row>
    <row r="56" spans="1:9">
      <c r="A56" s="1238"/>
      <c r="B56" s="191" t="s">
        <v>147</v>
      </c>
      <c r="C56" s="192">
        <v>0</v>
      </c>
      <c r="D56" s="192">
        <v>0</v>
      </c>
      <c r="E56" s="192">
        <v>0</v>
      </c>
      <c r="F56" s="192">
        <v>0</v>
      </c>
      <c r="G56" s="192">
        <v>0</v>
      </c>
      <c r="H56" s="192" t="s">
        <v>13</v>
      </c>
      <c r="I56" s="141"/>
    </row>
    <row r="57" spans="1:9">
      <c r="A57" s="1238"/>
      <c r="B57" s="191" t="s">
        <v>148</v>
      </c>
      <c r="C57" s="192">
        <v>-0.25</v>
      </c>
      <c r="D57" s="192">
        <v>-0.25</v>
      </c>
      <c r="E57" s="192">
        <v>-0.25</v>
      </c>
      <c r="F57" s="192">
        <v>-0.25</v>
      </c>
      <c r="G57" s="192" t="s">
        <v>13</v>
      </c>
      <c r="H57" s="192" t="s">
        <v>13</v>
      </c>
      <c r="I57" s="141"/>
    </row>
    <row r="58" spans="1:9">
      <c r="A58" s="1238"/>
      <c r="B58" s="191" t="s">
        <v>149</v>
      </c>
      <c r="C58" s="192">
        <v>-0.5</v>
      </c>
      <c r="D58" s="192">
        <v>-0.5</v>
      </c>
      <c r="E58" s="192">
        <v>-0.5</v>
      </c>
      <c r="F58" s="192">
        <v>-0.5</v>
      </c>
      <c r="G58" s="192" t="s">
        <v>13</v>
      </c>
      <c r="H58" s="192" t="s">
        <v>13</v>
      </c>
      <c r="I58" s="141"/>
    </row>
    <row r="59" spans="1:9">
      <c r="A59" s="1237"/>
      <c r="B59" s="193" t="s">
        <v>150</v>
      </c>
      <c r="C59" s="818">
        <v>-1</v>
      </c>
      <c r="D59" s="194">
        <v>-1</v>
      </c>
      <c r="E59" s="194">
        <v>-1</v>
      </c>
      <c r="F59" s="194">
        <v>-1.5</v>
      </c>
      <c r="G59" s="194" t="s">
        <v>13</v>
      </c>
      <c r="H59" s="194" t="s">
        <v>13</v>
      </c>
      <c r="I59" s="141"/>
    </row>
    <row r="60" spans="1:9">
      <c r="A60" s="1239" t="s">
        <v>61</v>
      </c>
      <c r="B60" s="195" t="s">
        <v>151</v>
      </c>
      <c r="C60" s="192">
        <v>-0.375</v>
      </c>
      <c r="D60" s="192">
        <v>-0.375</v>
      </c>
      <c r="E60" s="192">
        <v>-0.375</v>
      </c>
      <c r="F60" s="192">
        <v>-0.5</v>
      </c>
      <c r="G60" s="192">
        <v>-0.625</v>
      </c>
      <c r="H60" s="192" t="s">
        <v>13</v>
      </c>
      <c r="I60" s="141"/>
    </row>
    <row r="61" spans="1:9">
      <c r="A61" s="1240"/>
      <c r="B61" s="193" t="s">
        <v>152</v>
      </c>
      <c r="C61" s="194">
        <v>-0.5</v>
      </c>
      <c r="D61" s="194">
        <v>-0.5</v>
      </c>
      <c r="E61" s="194">
        <v>-0.5</v>
      </c>
      <c r="F61" s="194">
        <v>-0.5</v>
      </c>
      <c r="G61" s="194" t="s">
        <v>13</v>
      </c>
      <c r="H61" s="194" t="s">
        <v>13</v>
      </c>
      <c r="I61" s="141"/>
    </row>
    <row r="62" spans="1:9">
      <c r="A62" s="147" t="s">
        <v>67</v>
      </c>
      <c r="B62" s="195" t="s">
        <v>186</v>
      </c>
      <c r="C62" s="196">
        <v>-0.5</v>
      </c>
      <c r="D62" s="196">
        <v>-0.5</v>
      </c>
      <c r="E62" s="196">
        <v>-0.5</v>
      </c>
      <c r="F62" s="196">
        <v>-0.5</v>
      </c>
      <c r="G62" s="196">
        <v>-0.5</v>
      </c>
      <c r="H62" s="196">
        <v>-0.5</v>
      </c>
      <c r="I62" s="141"/>
    </row>
    <row r="63" spans="1:9">
      <c r="A63" s="147" t="s">
        <v>70</v>
      </c>
      <c r="B63" s="195" t="s">
        <v>187</v>
      </c>
      <c r="C63" s="196">
        <v>-0.5</v>
      </c>
      <c r="D63" s="196">
        <v>-0.5</v>
      </c>
      <c r="E63" s="196">
        <v>-0.5</v>
      </c>
      <c r="F63" s="196">
        <v>-0.5</v>
      </c>
      <c r="G63" s="196">
        <v>-0.625</v>
      </c>
      <c r="H63" s="196">
        <v>-0.75</v>
      </c>
      <c r="I63" s="141"/>
    </row>
    <row r="64" spans="1:9">
      <c r="A64" s="148"/>
      <c r="B64" s="195" t="s">
        <v>112</v>
      </c>
      <c r="C64" s="196">
        <v>0.75</v>
      </c>
      <c r="D64" s="196">
        <v>0.75</v>
      </c>
      <c r="E64" s="196">
        <v>0.75</v>
      </c>
      <c r="F64" s="196">
        <v>0.75</v>
      </c>
      <c r="G64" s="196">
        <v>1</v>
      </c>
      <c r="H64" s="196">
        <v>1.25</v>
      </c>
      <c r="I64" s="141"/>
    </row>
    <row r="65" spans="1:9">
      <c r="A65" s="149" t="s">
        <v>157</v>
      </c>
      <c r="B65" s="191" t="s">
        <v>113</v>
      </c>
      <c r="C65" s="192">
        <v>0.625</v>
      </c>
      <c r="D65" s="192">
        <v>0.625</v>
      </c>
      <c r="E65" s="192">
        <v>0.625</v>
      </c>
      <c r="F65" s="192">
        <v>0.625</v>
      </c>
      <c r="G65" s="192">
        <v>0.75</v>
      </c>
      <c r="H65" s="192">
        <v>1</v>
      </c>
      <c r="I65" s="141"/>
    </row>
    <row r="66" spans="1:9">
      <c r="A66" s="150" t="s">
        <v>158</v>
      </c>
      <c r="B66" s="191" t="s">
        <v>6</v>
      </c>
      <c r="C66" s="192">
        <v>0.125</v>
      </c>
      <c r="D66" s="192">
        <v>0.125</v>
      </c>
      <c r="E66" s="192">
        <v>0.125</v>
      </c>
      <c r="F66" s="192">
        <v>0.125</v>
      </c>
      <c r="G66" s="192">
        <v>0.125</v>
      </c>
      <c r="H66" s="192">
        <v>0.125</v>
      </c>
      <c r="I66" s="141"/>
    </row>
    <row r="67" spans="1:9">
      <c r="A67" s="150" t="s">
        <v>557</v>
      </c>
      <c r="B67" s="191" t="s">
        <v>8</v>
      </c>
      <c r="C67" s="192">
        <v>-0.5</v>
      </c>
      <c r="D67" s="192">
        <v>-0.5</v>
      </c>
      <c r="E67" s="192">
        <v>-0.5</v>
      </c>
      <c r="F67" s="192">
        <v>-0.5</v>
      </c>
      <c r="G67" s="192">
        <v>-0.5</v>
      </c>
      <c r="H67" s="192">
        <v>-0.5</v>
      </c>
      <c r="I67" s="141"/>
    </row>
    <row r="68" spans="1:9">
      <c r="A68" s="150"/>
      <c r="B68" s="191" t="s">
        <v>10</v>
      </c>
      <c r="C68" s="192">
        <v>-1.6250000000000002</v>
      </c>
      <c r="D68" s="192">
        <v>-1.6250000000000002</v>
      </c>
      <c r="E68" s="192">
        <v>-1.6250000000000002</v>
      </c>
      <c r="F68" s="192">
        <v>-1.6250000000000002</v>
      </c>
      <c r="G68" s="192">
        <v>-1.6250000000000002</v>
      </c>
      <c r="H68" s="192">
        <v>-1.6250000000000002</v>
      </c>
      <c r="I68" s="141"/>
    </row>
    <row r="69" spans="1:9">
      <c r="A69" s="151"/>
      <c r="B69" s="193" t="s">
        <v>114</v>
      </c>
      <c r="C69" s="194">
        <v>-2.25</v>
      </c>
      <c r="D69" s="194">
        <v>-2.25</v>
      </c>
      <c r="E69" s="194">
        <v>-2.25</v>
      </c>
      <c r="F69" s="194">
        <v>-2.25</v>
      </c>
      <c r="G69" s="194">
        <v>-2.25</v>
      </c>
      <c r="H69" s="194">
        <v>-2.25</v>
      </c>
      <c r="I69" s="141"/>
    </row>
    <row r="70" spans="1:9">
      <c r="A70" s="1238" t="s">
        <v>73</v>
      </c>
      <c r="B70" s="191" t="s">
        <v>74</v>
      </c>
      <c r="C70" s="192">
        <v>-0.25</v>
      </c>
      <c r="D70" s="192">
        <v>-0.25</v>
      </c>
      <c r="E70" s="192">
        <v>-0.25</v>
      </c>
      <c r="F70" s="192">
        <v>-0.25</v>
      </c>
      <c r="G70" s="192">
        <v>-0.25</v>
      </c>
      <c r="H70" s="192">
        <v>-0.25</v>
      </c>
      <c r="I70" s="141"/>
    </row>
    <row r="71" spans="1:9">
      <c r="A71" s="1237"/>
      <c r="B71" s="193" t="s">
        <v>188</v>
      </c>
      <c r="C71" s="194">
        <v>-0.25</v>
      </c>
      <c r="D71" s="194">
        <v>-0.25</v>
      </c>
      <c r="E71" s="194">
        <v>-0.25</v>
      </c>
      <c r="F71" s="194">
        <v>-0.25</v>
      </c>
      <c r="G71" s="194">
        <v>-0.25</v>
      </c>
      <c r="H71" s="194">
        <v>-0.25</v>
      </c>
      <c r="I71" s="141"/>
    </row>
  </sheetData>
  <mergeCells count="15">
    <mergeCell ref="A60:A61"/>
    <mergeCell ref="A70:A71"/>
    <mergeCell ref="H27:I27"/>
    <mergeCell ref="H28:I28"/>
    <mergeCell ref="H29:I29"/>
    <mergeCell ref="H30:I30"/>
    <mergeCell ref="G33:H33"/>
    <mergeCell ref="A41:A47"/>
    <mergeCell ref="A53:A59"/>
    <mergeCell ref="H26:I26"/>
    <mergeCell ref="C2:I2"/>
    <mergeCell ref="A7:D7"/>
    <mergeCell ref="G7:H7"/>
    <mergeCell ref="G24:I24"/>
    <mergeCell ref="H25:I25"/>
  </mergeCells>
  <conditionalFormatting sqref="D3:D4">
    <cfRule type="cellIs" dxfId="35" priority="1" operator="equal">
      <formula>"N/A"</formula>
    </cfRule>
  </conditionalFormatting>
  <dataValidations count="4">
    <dataValidation type="list" allowBlank="1" showInputMessage="1" showErrorMessage="1" sqref="L13" xr:uid="{F92C7C9E-41BE-47D4-B729-4D80783BFCB9}">
      <formula1>$B$41:$J$41</formula1>
    </dataValidation>
    <dataValidation type="list" allowBlank="1" showInputMessage="1" showErrorMessage="1" sqref="L14" xr:uid="{73632531-39E7-49A9-B1B0-DB92AC1BA8BA}">
      <formula1>$B$42:$B$47</formula1>
    </dataValidation>
    <dataValidation type="list" allowBlank="1" showInputMessage="1" showErrorMessage="1" sqref="L12" xr:uid="{3D972785-0C91-4095-A490-B8DB2E7E132D}">
      <formula1>$A$9:$A$38</formula1>
    </dataValidation>
    <dataValidation type="list" allowBlank="1" showInputMessage="1" showErrorMessage="1" sqref="L11" xr:uid="{86E5E47C-6E5D-4834-9AEB-0D44B16CC894}">
      <formula1>$B$9:$D$9</formula1>
    </dataValidation>
  </dataValidations>
  <pageMargins left="0.7" right="0.7" top="0.75" bottom="0.75" header="0.3" footer="0.3"/>
  <pageSetup scale="5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4A25E10D-44D9-4D3B-9D71-696F4226E6C8}">
          <x14:formula1>
            <xm:f>margins!$Z$117:$Z$118</xm:f>
          </x14:formula1>
          <xm:sqref>L16</xm:sqref>
        </x14:dataValidation>
        <x14:dataValidation type="list" allowBlank="1" showInputMessage="1" showErrorMessage="1" xr:uid="{D2D6BA3E-E099-409A-80B2-E183D2802AE9}">
          <x14:formula1>
            <xm:f>margins!$Z$135:$Z$137</xm:f>
          </x14:formula1>
          <xm:sqref>L18</xm:sqref>
        </x14:dataValidation>
        <x14:dataValidation type="list" allowBlank="1" showInputMessage="1" showErrorMessage="1" xr:uid="{B2F78517-64CC-4281-96F0-0FFACFD27B3F}">
          <x14:formula1>
            <xm:f>margins!$A$166:$A$167</xm:f>
          </x14:formula1>
          <xm:sqref>L23</xm:sqref>
        </x14:dataValidation>
        <x14:dataValidation type="list" allowBlank="1" showInputMessage="1" showErrorMessage="1" xr:uid="{817CCAF4-DD67-4BCE-B409-48198C1F81A9}">
          <x14:formula1>
            <xm:f>margins!$A$146:$A$147</xm:f>
          </x14:formula1>
          <xm:sqref>L22</xm:sqref>
        </x14:dataValidation>
        <x14:dataValidation type="list" allowBlank="1" showInputMessage="1" showErrorMessage="1" xr:uid="{64A2551E-00E4-4A77-A011-5A4CBFF8065A}">
          <x14:formula1>
            <xm:f>margins!$Z$120:$Z$121</xm:f>
          </x14:formula1>
          <xm:sqref>L19</xm:sqref>
        </x14:dataValidation>
        <x14:dataValidation type="list" allowBlank="1" showInputMessage="1" showErrorMessage="1" xr:uid="{36374B44-8CC5-40AB-9440-FC7E4EB50D1D}">
          <x14:formula1>
            <xm:f>margins!$Z$123:$Z$124</xm:f>
          </x14:formula1>
          <xm:sqref>L20</xm:sqref>
        </x14:dataValidation>
        <x14:dataValidation type="list" allowBlank="1" showInputMessage="1" showErrorMessage="1" xr:uid="{0D5108CA-54CD-46DA-BE6B-46D885FF2136}">
          <x14:formula1>
            <xm:f>margins!$A$137:$A$143</xm:f>
          </x14:formula1>
          <xm:sqref>L21</xm:sqref>
        </x14:dataValidation>
        <x14:dataValidation type="list" allowBlank="1" showInputMessage="1" showErrorMessage="1" xr:uid="{47F3A246-11BA-4D35-B5AB-A557FE0A463B}">
          <x14:formula1>
            <xm:f>margins!$N$165:$N$167</xm:f>
          </x14:formula1>
          <xm:sqref>L24</xm:sqref>
        </x14:dataValidation>
        <x14:dataValidation type="list" allowBlank="1" showInputMessage="1" showErrorMessage="1" xr:uid="{BD73AC99-3162-4A47-9033-1E59F1A5C4BA}">
          <x14:formula1>
            <xm:f>margins!$Z$114:$Z$115</xm:f>
          </x14:formula1>
          <xm:sqref>L15</xm:sqref>
        </x14:dataValidation>
        <x14:dataValidation type="list" allowBlank="1" showInputMessage="1" showErrorMessage="1" xr:uid="{A534988E-3F96-49B8-BDD2-73A87E907501}">
          <x14:formula1>
            <xm:f>margins!$Z$126:$Z$133</xm:f>
          </x14:formula1>
          <xm:sqref>L17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80D8C-36F8-4A98-AF1C-83EAB7D15123}">
  <sheetPr codeName="Sheet2"/>
  <dimension ref="A1:Q77"/>
  <sheetViews>
    <sheetView showWhiteSpace="0" view="pageLayout" topLeftCell="A31" zoomScaleNormal="130" workbookViewId="0">
      <selection activeCell="T56" sqref="T56"/>
    </sheetView>
  </sheetViews>
  <sheetFormatPr defaultColWidth="9" defaultRowHeight="14.25"/>
  <cols>
    <col min="1" max="1" width="3.28515625" style="427" customWidth="1"/>
    <col min="2" max="2" width="2" style="427" customWidth="1"/>
    <col min="3" max="4" width="8.28515625" style="427" customWidth="1"/>
    <col min="5" max="5" width="10" style="427" customWidth="1"/>
    <col min="6" max="7" width="8.28515625" style="427" customWidth="1"/>
    <col min="8" max="8" width="3.5703125" style="427" customWidth="1"/>
    <col min="9" max="9" width="2" style="427" customWidth="1"/>
    <col min="10" max="10" width="7" style="427" customWidth="1"/>
    <col min="11" max="12" width="8.28515625" style="427" customWidth="1"/>
    <col min="13" max="13" width="8.5703125" style="427" customWidth="1"/>
    <col min="14" max="14" width="8.28515625" style="427" customWidth="1"/>
    <col min="15" max="15" width="2" style="427" customWidth="1"/>
    <col min="16" max="16" width="3.28515625" style="427" customWidth="1"/>
    <col min="17" max="256" width="9" style="427"/>
    <col min="257" max="257" width="3.28515625" style="427" customWidth="1"/>
    <col min="258" max="258" width="2" style="427" customWidth="1"/>
    <col min="259" max="263" width="8.28515625" style="427" customWidth="1"/>
    <col min="264" max="264" width="3.28515625" style="427" customWidth="1"/>
    <col min="265" max="265" width="2" style="427" customWidth="1"/>
    <col min="266" max="266" width="7" style="427" customWidth="1"/>
    <col min="267" max="268" width="8.28515625" style="427" customWidth="1"/>
    <col min="269" max="269" width="8.5703125" style="427" customWidth="1"/>
    <col min="270" max="270" width="8.28515625" style="427" customWidth="1"/>
    <col min="271" max="271" width="2" style="427" customWidth="1"/>
    <col min="272" max="272" width="3.28515625" style="427" customWidth="1"/>
    <col min="273" max="512" width="9" style="427"/>
    <col min="513" max="513" width="3.28515625" style="427" customWidth="1"/>
    <col min="514" max="514" width="2" style="427" customWidth="1"/>
    <col min="515" max="519" width="8.28515625" style="427" customWidth="1"/>
    <col min="520" max="520" width="3.28515625" style="427" customWidth="1"/>
    <col min="521" max="521" width="2" style="427" customWidth="1"/>
    <col min="522" max="522" width="7" style="427" customWidth="1"/>
    <col min="523" max="524" width="8.28515625" style="427" customWidth="1"/>
    <col min="525" max="525" width="8.5703125" style="427" customWidth="1"/>
    <col min="526" max="526" width="8.28515625" style="427" customWidth="1"/>
    <col min="527" max="527" width="2" style="427" customWidth="1"/>
    <col min="528" max="528" width="3.28515625" style="427" customWidth="1"/>
    <col min="529" max="768" width="9" style="427"/>
    <col min="769" max="769" width="3.28515625" style="427" customWidth="1"/>
    <col min="770" max="770" width="2" style="427" customWidth="1"/>
    <col min="771" max="775" width="8.28515625" style="427" customWidth="1"/>
    <col min="776" max="776" width="3.28515625" style="427" customWidth="1"/>
    <col min="777" max="777" width="2" style="427" customWidth="1"/>
    <col min="778" max="778" width="7" style="427" customWidth="1"/>
    <col min="779" max="780" width="8.28515625" style="427" customWidth="1"/>
    <col min="781" max="781" width="8.5703125" style="427" customWidth="1"/>
    <col min="782" max="782" width="8.28515625" style="427" customWidth="1"/>
    <col min="783" max="783" width="2" style="427" customWidth="1"/>
    <col min="784" max="784" width="3.28515625" style="427" customWidth="1"/>
    <col min="785" max="1024" width="9" style="427"/>
    <col min="1025" max="1025" width="3.28515625" style="427" customWidth="1"/>
    <col min="1026" max="1026" width="2" style="427" customWidth="1"/>
    <col min="1027" max="1031" width="8.28515625" style="427" customWidth="1"/>
    <col min="1032" max="1032" width="3.28515625" style="427" customWidth="1"/>
    <col min="1033" max="1033" width="2" style="427" customWidth="1"/>
    <col min="1034" max="1034" width="7" style="427" customWidth="1"/>
    <col min="1035" max="1036" width="8.28515625" style="427" customWidth="1"/>
    <col min="1037" max="1037" width="8.5703125" style="427" customWidth="1"/>
    <col min="1038" max="1038" width="8.28515625" style="427" customWidth="1"/>
    <col min="1039" max="1039" width="2" style="427" customWidth="1"/>
    <col min="1040" max="1040" width="3.28515625" style="427" customWidth="1"/>
    <col min="1041" max="1280" width="9" style="427"/>
    <col min="1281" max="1281" width="3.28515625" style="427" customWidth="1"/>
    <col min="1282" max="1282" width="2" style="427" customWidth="1"/>
    <col min="1283" max="1287" width="8.28515625" style="427" customWidth="1"/>
    <col min="1288" max="1288" width="3.28515625" style="427" customWidth="1"/>
    <col min="1289" max="1289" width="2" style="427" customWidth="1"/>
    <col min="1290" max="1290" width="7" style="427" customWidth="1"/>
    <col min="1291" max="1292" width="8.28515625" style="427" customWidth="1"/>
    <col min="1293" max="1293" width="8.5703125" style="427" customWidth="1"/>
    <col min="1294" max="1294" width="8.28515625" style="427" customWidth="1"/>
    <col min="1295" max="1295" width="2" style="427" customWidth="1"/>
    <col min="1296" max="1296" width="3.28515625" style="427" customWidth="1"/>
    <col min="1297" max="1536" width="9" style="427"/>
    <col min="1537" max="1537" width="3.28515625" style="427" customWidth="1"/>
    <col min="1538" max="1538" width="2" style="427" customWidth="1"/>
    <col min="1539" max="1543" width="8.28515625" style="427" customWidth="1"/>
    <col min="1544" max="1544" width="3.28515625" style="427" customWidth="1"/>
    <col min="1545" max="1545" width="2" style="427" customWidth="1"/>
    <col min="1546" max="1546" width="7" style="427" customWidth="1"/>
    <col min="1547" max="1548" width="8.28515625" style="427" customWidth="1"/>
    <col min="1549" max="1549" width="8.5703125" style="427" customWidth="1"/>
    <col min="1550" max="1550" width="8.28515625" style="427" customWidth="1"/>
    <col min="1551" max="1551" width="2" style="427" customWidth="1"/>
    <col min="1552" max="1552" width="3.28515625" style="427" customWidth="1"/>
    <col min="1553" max="1792" width="9" style="427"/>
    <col min="1793" max="1793" width="3.28515625" style="427" customWidth="1"/>
    <col min="1794" max="1794" width="2" style="427" customWidth="1"/>
    <col min="1795" max="1799" width="8.28515625" style="427" customWidth="1"/>
    <col min="1800" max="1800" width="3.28515625" style="427" customWidth="1"/>
    <col min="1801" max="1801" width="2" style="427" customWidth="1"/>
    <col min="1802" max="1802" width="7" style="427" customWidth="1"/>
    <col min="1803" max="1804" width="8.28515625" style="427" customWidth="1"/>
    <col min="1805" max="1805" width="8.5703125" style="427" customWidth="1"/>
    <col min="1806" max="1806" width="8.28515625" style="427" customWidth="1"/>
    <col min="1807" max="1807" width="2" style="427" customWidth="1"/>
    <col min="1808" max="1808" width="3.28515625" style="427" customWidth="1"/>
    <col min="1809" max="2048" width="9" style="427"/>
    <col min="2049" max="2049" width="3.28515625" style="427" customWidth="1"/>
    <col min="2050" max="2050" width="2" style="427" customWidth="1"/>
    <col min="2051" max="2055" width="8.28515625" style="427" customWidth="1"/>
    <col min="2056" max="2056" width="3.28515625" style="427" customWidth="1"/>
    <col min="2057" max="2057" width="2" style="427" customWidth="1"/>
    <col min="2058" max="2058" width="7" style="427" customWidth="1"/>
    <col min="2059" max="2060" width="8.28515625" style="427" customWidth="1"/>
    <col min="2061" max="2061" width="8.5703125" style="427" customWidth="1"/>
    <col min="2062" max="2062" width="8.28515625" style="427" customWidth="1"/>
    <col min="2063" max="2063" width="2" style="427" customWidth="1"/>
    <col min="2064" max="2064" width="3.28515625" style="427" customWidth="1"/>
    <col min="2065" max="2304" width="9" style="427"/>
    <col min="2305" max="2305" width="3.28515625" style="427" customWidth="1"/>
    <col min="2306" max="2306" width="2" style="427" customWidth="1"/>
    <col min="2307" max="2311" width="8.28515625" style="427" customWidth="1"/>
    <col min="2312" max="2312" width="3.28515625" style="427" customWidth="1"/>
    <col min="2313" max="2313" width="2" style="427" customWidth="1"/>
    <col min="2314" max="2314" width="7" style="427" customWidth="1"/>
    <col min="2315" max="2316" width="8.28515625" style="427" customWidth="1"/>
    <col min="2317" max="2317" width="8.5703125" style="427" customWidth="1"/>
    <col min="2318" max="2318" width="8.28515625" style="427" customWidth="1"/>
    <col min="2319" max="2319" width="2" style="427" customWidth="1"/>
    <col min="2320" max="2320" width="3.28515625" style="427" customWidth="1"/>
    <col min="2321" max="2560" width="9" style="427"/>
    <col min="2561" max="2561" width="3.28515625" style="427" customWidth="1"/>
    <col min="2562" max="2562" width="2" style="427" customWidth="1"/>
    <col min="2563" max="2567" width="8.28515625" style="427" customWidth="1"/>
    <col min="2568" max="2568" width="3.28515625" style="427" customWidth="1"/>
    <col min="2569" max="2569" width="2" style="427" customWidth="1"/>
    <col min="2570" max="2570" width="7" style="427" customWidth="1"/>
    <col min="2571" max="2572" width="8.28515625" style="427" customWidth="1"/>
    <col min="2573" max="2573" width="8.5703125" style="427" customWidth="1"/>
    <col min="2574" max="2574" width="8.28515625" style="427" customWidth="1"/>
    <col min="2575" max="2575" width="2" style="427" customWidth="1"/>
    <col min="2576" max="2576" width="3.28515625" style="427" customWidth="1"/>
    <col min="2577" max="2816" width="9" style="427"/>
    <col min="2817" max="2817" width="3.28515625" style="427" customWidth="1"/>
    <col min="2818" max="2818" width="2" style="427" customWidth="1"/>
    <col min="2819" max="2823" width="8.28515625" style="427" customWidth="1"/>
    <col min="2824" max="2824" width="3.28515625" style="427" customWidth="1"/>
    <col min="2825" max="2825" width="2" style="427" customWidth="1"/>
    <col min="2826" max="2826" width="7" style="427" customWidth="1"/>
    <col min="2827" max="2828" width="8.28515625" style="427" customWidth="1"/>
    <col min="2829" max="2829" width="8.5703125" style="427" customWidth="1"/>
    <col min="2830" max="2830" width="8.28515625" style="427" customWidth="1"/>
    <col min="2831" max="2831" width="2" style="427" customWidth="1"/>
    <col min="2832" max="2832" width="3.28515625" style="427" customWidth="1"/>
    <col min="2833" max="3072" width="9" style="427"/>
    <col min="3073" max="3073" width="3.28515625" style="427" customWidth="1"/>
    <col min="3074" max="3074" width="2" style="427" customWidth="1"/>
    <col min="3075" max="3079" width="8.28515625" style="427" customWidth="1"/>
    <col min="3080" max="3080" width="3.28515625" style="427" customWidth="1"/>
    <col min="3081" max="3081" width="2" style="427" customWidth="1"/>
    <col min="3082" max="3082" width="7" style="427" customWidth="1"/>
    <col min="3083" max="3084" width="8.28515625" style="427" customWidth="1"/>
    <col min="3085" max="3085" width="8.5703125" style="427" customWidth="1"/>
    <col min="3086" max="3086" width="8.28515625" style="427" customWidth="1"/>
    <col min="3087" max="3087" width="2" style="427" customWidth="1"/>
    <col min="3088" max="3088" width="3.28515625" style="427" customWidth="1"/>
    <col min="3089" max="3328" width="9" style="427"/>
    <col min="3329" max="3329" width="3.28515625" style="427" customWidth="1"/>
    <col min="3330" max="3330" width="2" style="427" customWidth="1"/>
    <col min="3331" max="3335" width="8.28515625" style="427" customWidth="1"/>
    <col min="3336" max="3336" width="3.28515625" style="427" customWidth="1"/>
    <col min="3337" max="3337" width="2" style="427" customWidth="1"/>
    <col min="3338" max="3338" width="7" style="427" customWidth="1"/>
    <col min="3339" max="3340" width="8.28515625" style="427" customWidth="1"/>
    <col min="3341" max="3341" width="8.5703125" style="427" customWidth="1"/>
    <col min="3342" max="3342" width="8.28515625" style="427" customWidth="1"/>
    <col min="3343" max="3343" width="2" style="427" customWidth="1"/>
    <col min="3344" max="3344" width="3.28515625" style="427" customWidth="1"/>
    <col min="3345" max="3584" width="9" style="427"/>
    <col min="3585" max="3585" width="3.28515625" style="427" customWidth="1"/>
    <col min="3586" max="3586" width="2" style="427" customWidth="1"/>
    <col min="3587" max="3591" width="8.28515625" style="427" customWidth="1"/>
    <col min="3592" max="3592" width="3.28515625" style="427" customWidth="1"/>
    <col min="3593" max="3593" width="2" style="427" customWidth="1"/>
    <col min="3594" max="3594" width="7" style="427" customWidth="1"/>
    <col min="3595" max="3596" width="8.28515625" style="427" customWidth="1"/>
    <col min="3597" max="3597" width="8.5703125" style="427" customWidth="1"/>
    <col min="3598" max="3598" width="8.28515625" style="427" customWidth="1"/>
    <col min="3599" max="3599" width="2" style="427" customWidth="1"/>
    <col min="3600" max="3600" width="3.28515625" style="427" customWidth="1"/>
    <col min="3601" max="3840" width="9" style="427"/>
    <col min="3841" max="3841" width="3.28515625" style="427" customWidth="1"/>
    <col min="3842" max="3842" width="2" style="427" customWidth="1"/>
    <col min="3843" max="3847" width="8.28515625" style="427" customWidth="1"/>
    <col min="3848" max="3848" width="3.28515625" style="427" customWidth="1"/>
    <col min="3849" max="3849" width="2" style="427" customWidth="1"/>
    <col min="3850" max="3850" width="7" style="427" customWidth="1"/>
    <col min="3851" max="3852" width="8.28515625" style="427" customWidth="1"/>
    <col min="3853" max="3853" width="8.5703125" style="427" customWidth="1"/>
    <col min="3854" max="3854" width="8.28515625" style="427" customWidth="1"/>
    <col min="3855" max="3855" width="2" style="427" customWidth="1"/>
    <col min="3856" max="3856" width="3.28515625" style="427" customWidth="1"/>
    <col min="3857" max="4096" width="9" style="427"/>
    <col min="4097" max="4097" width="3.28515625" style="427" customWidth="1"/>
    <col min="4098" max="4098" width="2" style="427" customWidth="1"/>
    <col min="4099" max="4103" width="8.28515625" style="427" customWidth="1"/>
    <col min="4104" max="4104" width="3.28515625" style="427" customWidth="1"/>
    <col min="4105" max="4105" width="2" style="427" customWidth="1"/>
    <col min="4106" max="4106" width="7" style="427" customWidth="1"/>
    <col min="4107" max="4108" width="8.28515625" style="427" customWidth="1"/>
    <col min="4109" max="4109" width="8.5703125" style="427" customWidth="1"/>
    <col min="4110" max="4110" width="8.28515625" style="427" customWidth="1"/>
    <col min="4111" max="4111" width="2" style="427" customWidth="1"/>
    <col min="4112" max="4112" width="3.28515625" style="427" customWidth="1"/>
    <col min="4113" max="4352" width="9" style="427"/>
    <col min="4353" max="4353" width="3.28515625" style="427" customWidth="1"/>
    <col min="4354" max="4354" width="2" style="427" customWidth="1"/>
    <col min="4355" max="4359" width="8.28515625" style="427" customWidth="1"/>
    <col min="4360" max="4360" width="3.28515625" style="427" customWidth="1"/>
    <col min="4361" max="4361" width="2" style="427" customWidth="1"/>
    <col min="4362" max="4362" width="7" style="427" customWidth="1"/>
    <col min="4363" max="4364" width="8.28515625" style="427" customWidth="1"/>
    <col min="4365" max="4365" width="8.5703125" style="427" customWidth="1"/>
    <col min="4366" max="4366" width="8.28515625" style="427" customWidth="1"/>
    <col min="4367" max="4367" width="2" style="427" customWidth="1"/>
    <col min="4368" max="4368" width="3.28515625" style="427" customWidth="1"/>
    <col min="4369" max="4608" width="9" style="427"/>
    <col min="4609" max="4609" width="3.28515625" style="427" customWidth="1"/>
    <col min="4610" max="4610" width="2" style="427" customWidth="1"/>
    <col min="4611" max="4615" width="8.28515625" style="427" customWidth="1"/>
    <col min="4616" max="4616" width="3.28515625" style="427" customWidth="1"/>
    <col min="4617" max="4617" width="2" style="427" customWidth="1"/>
    <col min="4618" max="4618" width="7" style="427" customWidth="1"/>
    <col min="4619" max="4620" width="8.28515625" style="427" customWidth="1"/>
    <col min="4621" max="4621" width="8.5703125" style="427" customWidth="1"/>
    <col min="4622" max="4622" width="8.28515625" style="427" customWidth="1"/>
    <col min="4623" max="4623" width="2" style="427" customWidth="1"/>
    <col min="4624" max="4624" width="3.28515625" style="427" customWidth="1"/>
    <col min="4625" max="4864" width="9" style="427"/>
    <col min="4865" max="4865" width="3.28515625" style="427" customWidth="1"/>
    <col min="4866" max="4866" width="2" style="427" customWidth="1"/>
    <col min="4867" max="4871" width="8.28515625" style="427" customWidth="1"/>
    <col min="4872" max="4872" width="3.28515625" style="427" customWidth="1"/>
    <col min="4873" max="4873" width="2" style="427" customWidth="1"/>
    <col min="4874" max="4874" width="7" style="427" customWidth="1"/>
    <col min="4875" max="4876" width="8.28515625" style="427" customWidth="1"/>
    <col min="4877" max="4877" width="8.5703125" style="427" customWidth="1"/>
    <col min="4878" max="4878" width="8.28515625" style="427" customWidth="1"/>
    <col min="4879" max="4879" width="2" style="427" customWidth="1"/>
    <col min="4880" max="4880" width="3.28515625" style="427" customWidth="1"/>
    <col min="4881" max="5120" width="9" style="427"/>
    <col min="5121" max="5121" width="3.28515625" style="427" customWidth="1"/>
    <col min="5122" max="5122" width="2" style="427" customWidth="1"/>
    <col min="5123" max="5127" width="8.28515625" style="427" customWidth="1"/>
    <col min="5128" max="5128" width="3.28515625" style="427" customWidth="1"/>
    <col min="5129" max="5129" width="2" style="427" customWidth="1"/>
    <col min="5130" max="5130" width="7" style="427" customWidth="1"/>
    <col min="5131" max="5132" width="8.28515625" style="427" customWidth="1"/>
    <col min="5133" max="5133" width="8.5703125" style="427" customWidth="1"/>
    <col min="5134" max="5134" width="8.28515625" style="427" customWidth="1"/>
    <col min="5135" max="5135" width="2" style="427" customWidth="1"/>
    <col min="5136" max="5136" width="3.28515625" style="427" customWidth="1"/>
    <col min="5137" max="5376" width="9" style="427"/>
    <col min="5377" max="5377" width="3.28515625" style="427" customWidth="1"/>
    <col min="5378" max="5378" width="2" style="427" customWidth="1"/>
    <col min="5379" max="5383" width="8.28515625" style="427" customWidth="1"/>
    <col min="5384" max="5384" width="3.28515625" style="427" customWidth="1"/>
    <col min="5385" max="5385" width="2" style="427" customWidth="1"/>
    <col min="5386" max="5386" width="7" style="427" customWidth="1"/>
    <col min="5387" max="5388" width="8.28515625" style="427" customWidth="1"/>
    <col min="5389" max="5389" width="8.5703125" style="427" customWidth="1"/>
    <col min="5390" max="5390" width="8.28515625" style="427" customWidth="1"/>
    <col min="5391" max="5391" width="2" style="427" customWidth="1"/>
    <col min="5392" max="5392" width="3.28515625" style="427" customWidth="1"/>
    <col min="5393" max="5632" width="9" style="427"/>
    <col min="5633" max="5633" width="3.28515625" style="427" customWidth="1"/>
    <col min="5634" max="5634" width="2" style="427" customWidth="1"/>
    <col min="5635" max="5639" width="8.28515625" style="427" customWidth="1"/>
    <col min="5640" max="5640" width="3.28515625" style="427" customWidth="1"/>
    <col min="5641" max="5641" width="2" style="427" customWidth="1"/>
    <col min="5642" max="5642" width="7" style="427" customWidth="1"/>
    <col min="5643" max="5644" width="8.28515625" style="427" customWidth="1"/>
    <col min="5645" max="5645" width="8.5703125" style="427" customWidth="1"/>
    <col min="5646" max="5646" width="8.28515625" style="427" customWidth="1"/>
    <col min="5647" max="5647" width="2" style="427" customWidth="1"/>
    <col min="5648" max="5648" width="3.28515625" style="427" customWidth="1"/>
    <col min="5649" max="5888" width="9" style="427"/>
    <col min="5889" max="5889" width="3.28515625" style="427" customWidth="1"/>
    <col min="5890" max="5890" width="2" style="427" customWidth="1"/>
    <col min="5891" max="5895" width="8.28515625" style="427" customWidth="1"/>
    <col min="5896" max="5896" width="3.28515625" style="427" customWidth="1"/>
    <col min="5897" max="5897" width="2" style="427" customWidth="1"/>
    <col min="5898" max="5898" width="7" style="427" customWidth="1"/>
    <col min="5899" max="5900" width="8.28515625" style="427" customWidth="1"/>
    <col min="5901" max="5901" width="8.5703125" style="427" customWidth="1"/>
    <col min="5902" max="5902" width="8.28515625" style="427" customWidth="1"/>
    <col min="5903" max="5903" width="2" style="427" customWidth="1"/>
    <col min="5904" max="5904" width="3.28515625" style="427" customWidth="1"/>
    <col min="5905" max="6144" width="9" style="427"/>
    <col min="6145" max="6145" width="3.28515625" style="427" customWidth="1"/>
    <col min="6146" max="6146" width="2" style="427" customWidth="1"/>
    <col min="6147" max="6151" width="8.28515625" style="427" customWidth="1"/>
    <col min="6152" max="6152" width="3.28515625" style="427" customWidth="1"/>
    <col min="6153" max="6153" width="2" style="427" customWidth="1"/>
    <col min="6154" max="6154" width="7" style="427" customWidth="1"/>
    <col min="6155" max="6156" width="8.28515625" style="427" customWidth="1"/>
    <col min="6157" max="6157" width="8.5703125" style="427" customWidth="1"/>
    <col min="6158" max="6158" width="8.28515625" style="427" customWidth="1"/>
    <col min="6159" max="6159" width="2" style="427" customWidth="1"/>
    <col min="6160" max="6160" width="3.28515625" style="427" customWidth="1"/>
    <col min="6161" max="6400" width="9" style="427"/>
    <col min="6401" max="6401" width="3.28515625" style="427" customWidth="1"/>
    <col min="6402" max="6402" width="2" style="427" customWidth="1"/>
    <col min="6403" max="6407" width="8.28515625" style="427" customWidth="1"/>
    <col min="6408" max="6408" width="3.28515625" style="427" customWidth="1"/>
    <col min="6409" max="6409" width="2" style="427" customWidth="1"/>
    <col min="6410" max="6410" width="7" style="427" customWidth="1"/>
    <col min="6411" max="6412" width="8.28515625" style="427" customWidth="1"/>
    <col min="6413" max="6413" width="8.5703125" style="427" customWidth="1"/>
    <col min="6414" max="6414" width="8.28515625" style="427" customWidth="1"/>
    <col min="6415" max="6415" width="2" style="427" customWidth="1"/>
    <col min="6416" max="6416" width="3.28515625" style="427" customWidth="1"/>
    <col min="6417" max="6656" width="9" style="427"/>
    <col min="6657" max="6657" width="3.28515625" style="427" customWidth="1"/>
    <col min="6658" max="6658" width="2" style="427" customWidth="1"/>
    <col min="6659" max="6663" width="8.28515625" style="427" customWidth="1"/>
    <col min="6664" max="6664" width="3.28515625" style="427" customWidth="1"/>
    <col min="6665" max="6665" width="2" style="427" customWidth="1"/>
    <col min="6666" max="6666" width="7" style="427" customWidth="1"/>
    <col min="6667" max="6668" width="8.28515625" style="427" customWidth="1"/>
    <col min="6669" max="6669" width="8.5703125" style="427" customWidth="1"/>
    <col min="6670" max="6670" width="8.28515625" style="427" customWidth="1"/>
    <col min="6671" max="6671" width="2" style="427" customWidth="1"/>
    <col min="6672" max="6672" width="3.28515625" style="427" customWidth="1"/>
    <col min="6673" max="6912" width="9" style="427"/>
    <col min="6913" max="6913" width="3.28515625" style="427" customWidth="1"/>
    <col min="6914" max="6914" width="2" style="427" customWidth="1"/>
    <col min="6915" max="6919" width="8.28515625" style="427" customWidth="1"/>
    <col min="6920" max="6920" width="3.28515625" style="427" customWidth="1"/>
    <col min="6921" max="6921" width="2" style="427" customWidth="1"/>
    <col min="6922" max="6922" width="7" style="427" customWidth="1"/>
    <col min="6923" max="6924" width="8.28515625" style="427" customWidth="1"/>
    <col min="6925" max="6925" width="8.5703125" style="427" customWidth="1"/>
    <col min="6926" max="6926" width="8.28515625" style="427" customWidth="1"/>
    <col min="6927" max="6927" width="2" style="427" customWidth="1"/>
    <col min="6928" max="6928" width="3.28515625" style="427" customWidth="1"/>
    <col min="6929" max="7168" width="9" style="427"/>
    <col min="7169" max="7169" width="3.28515625" style="427" customWidth="1"/>
    <col min="7170" max="7170" width="2" style="427" customWidth="1"/>
    <col min="7171" max="7175" width="8.28515625" style="427" customWidth="1"/>
    <col min="7176" max="7176" width="3.28515625" style="427" customWidth="1"/>
    <col min="7177" max="7177" width="2" style="427" customWidth="1"/>
    <col min="7178" max="7178" width="7" style="427" customWidth="1"/>
    <col min="7179" max="7180" width="8.28515625" style="427" customWidth="1"/>
    <col min="7181" max="7181" width="8.5703125" style="427" customWidth="1"/>
    <col min="7182" max="7182" width="8.28515625" style="427" customWidth="1"/>
    <col min="7183" max="7183" width="2" style="427" customWidth="1"/>
    <col min="7184" max="7184" width="3.28515625" style="427" customWidth="1"/>
    <col min="7185" max="7424" width="9" style="427"/>
    <col min="7425" max="7425" width="3.28515625" style="427" customWidth="1"/>
    <col min="7426" max="7426" width="2" style="427" customWidth="1"/>
    <col min="7427" max="7431" width="8.28515625" style="427" customWidth="1"/>
    <col min="7432" max="7432" width="3.28515625" style="427" customWidth="1"/>
    <col min="7433" max="7433" width="2" style="427" customWidth="1"/>
    <col min="7434" max="7434" width="7" style="427" customWidth="1"/>
    <col min="7435" max="7436" width="8.28515625" style="427" customWidth="1"/>
    <col min="7437" max="7437" width="8.5703125" style="427" customWidth="1"/>
    <col min="7438" max="7438" width="8.28515625" style="427" customWidth="1"/>
    <col min="7439" max="7439" width="2" style="427" customWidth="1"/>
    <col min="7440" max="7440" width="3.28515625" style="427" customWidth="1"/>
    <col min="7441" max="7680" width="9" style="427"/>
    <col min="7681" max="7681" width="3.28515625" style="427" customWidth="1"/>
    <col min="7682" max="7682" width="2" style="427" customWidth="1"/>
    <col min="7683" max="7687" width="8.28515625" style="427" customWidth="1"/>
    <col min="7688" max="7688" width="3.28515625" style="427" customWidth="1"/>
    <col min="7689" max="7689" width="2" style="427" customWidth="1"/>
    <col min="7690" max="7690" width="7" style="427" customWidth="1"/>
    <col min="7691" max="7692" width="8.28515625" style="427" customWidth="1"/>
    <col min="7693" max="7693" width="8.5703125" style="427" customWidth="1"/>
    <col min="7694" max="7694" width="8.28515625" style="427" customWidth="1"/>
    <col min="7695" max="7695" width="2" style="427" customWidth="1"/>
    <col min="7696" max="7696" width="3.28515625" style="427" customWidth="1"/>
    <col min="7697" max="7936" width="9" style="427"/>
    <col min="7937" max="7937" width="3.28515625" style="427" customWidth="1"/>
    <col min="7938" max="7938" width="2" style="427" customWidth="1"/>
    <col min="7939" max="7943" width="8.28515625" style="427" customWidth="1"/>
    <col min="7944" max="7944" width="3.28515625" style="427" customWidth="1"/>
    <col min="7945" max="7945" width="2" style="427" customWidth="1"/>
    <col min="7946" max="7946" width="7" style="427" customWidth="1"/>
    <col min="7947" max="7948" width="8.28515625" style="427" customWidth="1"/>
    <col min="7949" max="7949" width="8.5703125" style="427" customWidth="1"/>
    <col min="7950" max="7950" width="8.28515625" style="427" customWidth="1"/>
    <col min="7951" max="7951" width="2" style="427" customWidth="1"/>
    <col min="7952" max="7952" width="3.28515625" style="427" customWidth="1"/>
    <col min="7953" max="8192" width="9" style="427"/>
    <col min="8193" max="8193" width="3.28515625" style="427" customWidth="1"/>
    <col min="8194" max="8194" width="2" style="427" customWidth="1"/>
    <col min="8195" max="8199" width="8.28515625" style="427" customWidth="1"/>
    <col min="8200" max="8200" width="3.28515625" style="427" customWidth="1"/>
    <col min="8201" max="8201" width="2" style="427" customWidth="1"/>
    <col min="8202" max="8202" width="7" style="427" customWidth="1"/>
    <col min="8203" max="8204" width="8.28515625" style="427" customWidth="1"/>
    <col min="8205" max="8205" width="8.5703125" style="427" customWidth="1"/>
    <col min="8206" max="8206" width="8.28515625" style="427" customWidth="1"/>
    <col min="8207" max="8207" width="2" style="427" customWidth="1"/>
    <col min="8208" max="8208" width="3.28515625" style="427" customWidth="1"/>
    <col min="8209" max="8448" width="9" style="427"/>
    <col min="8449" max="8449" width="3.28515625" style="427" customWidth="1"/>
    <col min="8450" max="8450" width="2" style="427" customWidth="1"/>
    <col min="8451" max="8455" width="8.28515625" style="427" customWidth="1"/>
    <col min="8456" max="8456" width="3.28515625" style="427" customWidth="1"/>
    <col min="8457" max="8457" width="2" style="427" customWidth="1"/>
    <col min="8458" max="8458" width="7" style="427" customWidth="1"/>
    <col min="8459" max="8460" width="8.28515625" style="427" customWidth="1"/>
    <col min="8461" max="8461" width="8.5703125" style="427" customWidth="1"/>
    <col min="8462" max="8462" width="8.28515625" style="427" customWidth="1"/>
    <col min="8463" max="8463" width="2" style="427" customWidth="1"/>
    <col min="8464" max="8464" width="3.28515625" style="427" customWidth="1"/>
    <col min="8465" max="8704" width="9" style="427"/>
    <col min="8705" max="8705" width="3.28515625" style="427" customWidth="1"/>
    <col min="8706" max="8706" width="2" style="427" customWidth="1"/>
    <col min="8707" max="8711" width="8.28515625" style="427" customWidth="1"/>
    <col min="8712" max="8712" width="3.28515625" style="427" customWidth="1"/>
    <col min="8713" max="8713" width="2" style="427" customWidth="1"/>
    <col min="8714" max="8714" width="7" style="427" customWidth="1"/>
    <col min="8715" max="8716" width="8.28515625" style="427" customWidth="1"/>
    <col min="8717" max="8717" width="8.5703125" style="427" customWidth="1"/>
    <col min="8718" max="8718" width="8.28515625" style="427" customWidth="1"/>
    <col min="8719" max="8719" width="2" style="427" customWidth="1"/>
    <col min="8720" max="8720" width="3.28515625" style="427" customWidth="1"/>
    <col min="8721" max="8960" width="9" style="427"/>
    <col min="8961" max="8961" width="3.28515625" style="427" customWidth="1"/>
    <col min="8962" max="8962" width="2" style="427" customWidth="1"/>
    <col min="8963" max="8967" width="8.28515625" style="427" customWidth="1"/>
    <col min="8968" max="8968" width="3.28515625" style="427" customWidth="1"/>
    <col min="8969" max="8969" width="2" style="427" customWidth="1"/>
    <col min="8970" max="8970" width="7" style="427" customWidth="1"/>
    <col min="8971" max="8972" width="8.28515625" style="427" customWidth="1"/>
    <col min="8973" max="8973" width="8.5703125" style="427" customWidth="1"/>
    <col min="8974" max="8974" width="8.28515625" style="427" customWidth="1"/>
    <col min="8975" max="8975" width="2" style="427" customWidth="1"/>
    <col min="8976" max="8976" width="3.28515625" style="427" customWidth="1"/>
    <col min="8977" max="9216" width="9" style="427"/>
    <col min="9217" max="9217" width="3.28515625" style="427" customWidth="1"/>
    <col min="9218" max="9218" width="2" style="427" customWidth="1"/>
    <col min="9219" max="9223" width="8.28515625" style="427" customWidth="1"/>
    <col min="9224" max="9224" width="3.28515625" style="427" customWidth="1"/>
    <col min="9225" max="9225" width="2" style="427" customWidth="1"/>
    <col min="9226" max="9226" width="7" style="427" customWidth="1"/>
    <col min="9227" max="9228" width="8.28515625" style="427" customWidth="1"/>
    <col min="9229" max="9229" width="8.5703125" style="427" customWidth="1"/>
    <col min="9230" max="9230" width="8.28515625" style="427" customWidth="1"/>
    <col min="9231" max="9231" width="2" style="427" customWidth="1"/>
    <col min="9232" max="9232" width="3.28515625" style="427" customWidth="1"/>
    <col min="9233" max="9472" width="9" style="427"/>
    <col min="9473" max="9473" width="3.28515625" style="427" customWidth="1"/>
    <col min="9474" max="9474" width="2" style="427" customWidth="1"/>
    <col min="9475" max="9479" width="8.28515625" style="427" customWidth="1"/>
    <col min="9480" max="9480" width="3.28515625" style="427" customWidth="1"/>
    <col min="9481" max="9481" width="2" style="427" customWidth="1"/>
    <col min="9482" max="9482" width="7" style="427" customWidth="1"/>
    <col min="9483" max="9484" width="8.28515625" style="427" customWidth="1"/>
    <col min="9485" max="9485" width="8.5703125" style="427" customWidth="1"/>
    <col min="9486" max="9486" width="8.28515625" style="427" customWidth="1"/>
    <col min="9487" max="9487" width="2" style="427" customWidth="1"/>
    <col min="9488" max="9488" width="3.28515625" style="427" customWidth="1"/>
    <col min="9489" max="9728" width="9" style="427"/>
    <col min="9729" max="9729" width="3.28515625" style="427" customWidth="1"/>
    <col min="9730" max="9730" width="2" style="427" customWidth="1"/>
    <col min="9731" max="9735" width="8.28515625" style="427" customWidth="1"/>
    <col min="9736" max="9736" width="3.28515625" style="427" customWidth="1"/>
    <col min="9737" max="9737" width="2" style="427" customWidth="1"/>
    <col min="9738" max="9738" width="7" style="427" customWidth="1"/>
    <col min="9739" max="9740" width="8.28515625" style="427" customWidth="1"/>
    <col min="9741" max="9741" width="8.5703125" style="427" customWidth="1"/>
    <col min="9742" max="9742" width="8.28515625" style="427" customWidth="1"/>
    <col min="9743" max="9743" width="2" style="427" customWidth="1"/>
    <col min="9744" max="9744" width="3.28515625" style="427" customWidth="1"/>
    <col min="9745" max="9984" width="9" style="427"/>
    <col min="9985" max="9985" width="3.28515625" style="427" customWidth="1"/>
    <col min="9986" max="9986" width="2" style="427" customWidth="1"/>
    <col min="9987" max="9991" width="8.28515625" style="427" customWidth="1"/>
    <col min="9992" max="9992" width="3.28515625" style="427" customWidth="1"/>
    <col min="9993" max="9993" width="2" style="427" customWidth="1"/>
    <col min="9994" max="9994" width="7" style="427" customWidth="1"/>
    <col min="9995" max="9996" width="8.28515625" style="427" customWidth="1"/>
    <col min="9997" max="9997" width="8.5703125" style="427" customWidth="1"/>
    <col min="9998" max="9998" width="8.28515625" style="427" customWidth="1"/>
    <col min="9999" max="9999" width="2" style="427" customWidth="1"/>
    <col min="10000" max="10000" width="3.28515625" style="427" customWidth="1"/>
    <col min="10001" max="10240" width="9" style="427"/>
    <col min="10241" max="10241" width="3.28515625" style="427" customWidth="1"/>
    <col min="10242" max="10242" width="2" style="427" customWidth="1"/>
    <col min="10243" max="10247" width="8.28515625" style="427" customWidth="1"/>
    <col min="10248" max="10248" width="3.28515625" style="427" customWidth="1"/>
    <col min="10249" max="10249" width="2" style="427" customWidth="1"/>
    <col min="10250" max="10250" width="7" style="427" customWidth="1"/>
    <col min="10251" max="10252" width="8.28515625" style="427" customWidth="1"/>
    <col min="10253" max="10253" width="8.5703125" style="427" customWidth="1"/>
    <col min="10254" max="10254" width="8.28515625" style="427" customWidth="1"/>
    <col min="10255" max="10255" width="2" style="427" customWidth="1"/>
    <col min="10256" max="10256" width="3.28515625" style="427" customWidth="1"/>
    <col min="10257" max="10496" width="9" style="427"/>
    <col min="10497" max="10497" width="3.28515625" style="427" customWidth="1"/>
    <col min="10498" max="10498" width="2" style="427" customWidth="1"/>
    <col min="10499" max="10503" width="8.28515625" style="427" customWidth="1"/>
    <col min="10504" max="10504" width="3.28515625" style="427" customWidth="1"/>
    <col min="10505" max="10505" width="2" style="427" customWidth="1"/>
    <col min="10506" max="10506" width="7" style="427" customWidth="1"/>
    <col min="10507" max="10508" width="8.28515625" style="427" customWidth="1"/>
    <col min="10509" max="10509" width="8.5703125" style="427" customWidth="1"/>
    <col min="10510" max="10510" width="8.28515625" style="427" customWidth="1"/>
    <col min="10511" max="10511" width="2" style="427" customWidth="1"/>
    <col min="10512" max="10512" width="3.28515625" style="427" customWidth="1"/>
    <col min="10513" max="10752" width="9" style="427"/>
    <col min="10753" max="10753" width="3.28515625" style="427" customWidth="1"/>
    <col min="10754" max="10754" width="2" style="427" customWidth="1"/>
    <col min="10755" max="10759" width="8.28515625" style="427" customWidth="1"/>
    <col min="10760" max="10760" width="3.28515625" style="427" customWidth="1"/>
    <col min="10761" max="10761" width="2" style="427" customWidth="1"/>
    <col min="10762" max="10762" width="7" style="427" customWidth="1"/>
    <col min="10763" max="10764" width="8.28515625" style="427" customWidth="1"/>
    <col min="10765" max="10765" width="8.5703125" style="427" customWidth="1"/>
    <col min="10766" max="10766" width="8.28515625" style="427" customWidth="1"/>
    <col min="10767" max="10767" width="2" style="427" customWidth="1"/>
    <col min="10768" max="10768" width="3.28515625" style="427" customWidth="1"/>
    <col min="10769" max="11008" width="9" style="427"/>
    <col min="11009" max="11009" width="3.28515625" style="427" customWidth="1"/>
    <col min="11010" max="11010" width="2" style="427" customWidth="1"/>
    <col min="11011" max="11015" width="8.28515625" style="427" customWidth="1"/>
    <col min="11016" max="11016" width="3.28515625" style="427" customWidth="1"/>
    <col min="11017" max="11017" width="2" style="427" customWidth="1"/>
    <col min="11018" max="11018" width="7" style="427" customWidth="1"/>
    <col min="11019" max="11020" width="8.28515625" style="427" customWidth="1"/>
    <col min="11021" max="11021" width="8.5703125" style="427" customWidth="1"/>
    <col min="11022" max="11022" width="8.28515625" style="427" customWidth="1"/>
    <col min="11023" max="11023" width="2" style="427" customWidth="1"/>
    <col min="11024" max="11024" width="3.28515625" style="427" customWidth="1"/>
    <col min="11025" max="11264" width="9" style="427"/>
    <col min="11265" max="11265" width="3.28515625" style="427" customWidth="1"/>
    <col min="11266" max="11266" width="2" style="427" customWidth="1"/>
    <col min="11267" max="11271" width="8.28515625" style="427" customWidth="1"/>
    <col min="11272" max="11272" width="3.28515625" style="427" customWidth="1"/>
    <col min="11273" max="11273" width="2" style="427" customWidth="1"/>
    <col min="11274" max="11274" width="7" style="427" customWidth="1"/>
    <col min="11275" max="11276" width="8.28515625" style="427" customWidth="1"/>
    <col min="11277" max="11277" width="8.5703125" style="427" customWidth="1"/>
    <col min="11278" max="11278" width="8.28515625" style="427" customWidth="1"/>
    <col min="11279" max="11279" width="2" style="427" customWidth="1"/>
    <col min="11280" max="11280" width="3.28515625" style="427" customWidth="1"/>
    <col min="11281" max="11520" width="9" style="427"/>
    <col min="11521" max="11521" width="3.28515625" style="427" customWidth="1"/>
    <col min="11522" max="11522" width="2" style="427" customWidth="1"/>
    <col min="11523" max="11527" width="8.28515625" style="427" customWidth="1"/>
    <col min="11528" max="11528" width="3.28515625" style="427" customWidth="1"/>
    <col min="11529" max="11529" width="2" style="427" customWidth="1"/>
    <col min="11530" max="11530" width="7" style="427" customWidth="1"/>
    <col min="11531" max="11532" width="8.28515625" style="427" customWidth="1"/>
    <col min="11533" max="11533" width="8.5703125" style="427" customWidth="1"/>
    <col min="11534" max="11534" width="8.28515625" style="427" customWidth="1"/>
    <col min="11535" max="11535" width="2" style="427" customWidth="1"/>
    <col min="11536" max="11536" width="3.28515625" style="427" customWidth="1"/>
    <col min="11537" max="11776" width="9" style="427"/>
    <col min="11777" max="11777" width="3.28515625" style="427" customWidth="1"/>
    <col min="11778" max="11778" width="2" style="427" customWidth="1"/>
    <col min="11779" max="11783" width="8.28515625" style="427" customWidth="1"/>
    <col min="11784" max="11784" width="3.28515625" style="427" customWidth="1"/>
    <col min="11785" max="11785" width="2" style="427" customWidth="1"/>
    <col min="11786" max="11786" width="7" style="427" customWidth="1"/>
    <col min="11787" max="11788" width="8.28515625" style="427" customWidth="1"/>
    <col min="11789" max="11789" width="8.5703125" style="427" customWidth="1"/>
    <col min="11790" max="11790" width="8.28515625" style="427" customWidth="1"/>
    <col min="11791" max="11791" width="2" style="427" customWidth="1"/>
    <col min="11792" max="11792" width="3.28515625" style="427" customWidth="1"/>
    <col min="11793" max="12032" width="9" style="427"/>
    <col min="12033" max="12033" width="3.28515625" style="427" customWidth="1"/>
    <col min="12034" max="12034" width="2" style="427" customWidth="1"/>
    <col min="12035" max="12039" width="8.28515625" style="427" customWidth="1"/>
    <col min="12040" max="12040" width="3.28515625" style="427" customWidth="1"/>
    <col min="12041" max="12041" width="2" style="427" customWidth="1"/>
    <col min="12042" max="12042" width="7" style="427" customWidth="1"/>
    <col min="12043" max="12044" width="8.28515625" style="427" customWidth="1"/>
    <col min="12045" max="12045" width="8.5703125" style="427" customWidth="1"/>
    <col min="12046" max="12046" width="8.28515625" style="427" customWidth="1"/>
    <col min="12047" max="12047" width="2" style="427" customWidth="1"/>
    <col min="12048" max="12048" width="3.28515625" style="427" customWidth="1"/>
    <col min="12049" max="12288" width="9" style="427"/>
    <col min="12289" max="12289" width="3.28515625" style="427" customWidth="1"/>
    <col min="12290" max="12290" width="2" style="427" customWidth="1"/>
    <col min="12291" max="12295" width="8.28515625" style="427" customWidth="1"/>
    <col min="12296" max="12296" width="3.28515625" style="427" customWidth="1"/>
    <col min="12297" max="12297" width="2" style="427" customWidth="1"/>
    <col min="12298" max="12298" width="7" style="427" customWidth="1"/>
    <col min="12299" max="12300" width="8.28515625" style="427" customWidth="1"/>
    <col min="12301" max="12301" width="8.5703125" style="427" customWidth="1"/>
    <col min="12302" max="12302" width="8.28515625" style="427" customWidth="1"/>
    <col min="12303" max="12303" width="2" style="427" customWidth="1"/>
    <col min="12304" max="12304" width="3.28515625" style="427" customWidth="1"/>
    <col min="12305" max="12544" width="9" style="427"/>
    <col min="12545" max="12545" width="3.28515625" style="427" customWidth="1"/>
    <col min="12546" max="12546" width="2" style="427" customWidth="1"/>
    <col min="12547" max="12551" width="8.28515625" style="427" customWidth="1"/>
    <col min="12552" max="12552" width="3.28515625" style="427" customWidth="1"/>
    <col min="12553" max="12553" width="2" style="427" customWidth="1"/>
    <col min="12554" max="12554" width="7" style="427" customWidth="1"/>
    <col min="12555" max="12556" width="8.28515625" style="427" customWidth="1"/>
    <col min="12557" max="12557" width="8.5703125" style="427" customWidth="1"/>
    <col min="12558" max="12558" width="8.28515625" style="427" customWidth="1"/>
    <col min="12559" max="12559" width="2" style="427" customWidth="1"/>
    <col min="12560" max="12560" width="3.28515625" style="427" customWidth="1"/>
    <col min="12561" max="12800" width="9" style="427"/>
    <col min="12801" max="12801" width="3.28515625" style="427" customWidth="1"/>
    <col min="12802" max="12802" width="2" style="427" customWidth="1"/>
    <col min="12803" max="12807" width="8.28515625" style="427" customWidth="1"/>
    <col min="12808" max="12808" width="3.28515625" style="427" customWidth="1"/>
    <col min="12809" max="12809" width="2" style="427" customWidth="1"/>
    <col min="12810" max="12810" width="7" style="427" customWidth="1"/>
    <col min="12811" max="12812" width="8.28515625" style="427" customWidth="1"/>
    <col min="12813" max="12813" width="8.5703125" style="427" customWidth="1"/>
    <col min="12814" max="12814" width="8.28515625" style="427" customWidth="1"/>
    <col min="12815" max="12815" width="2" style="427" customWidth="1"/>
    <col min="12816" max="12816" width="3.28515625" style="427" customWidth="1"/>
    <col min="12817" max="13056" width="9" style="427"/>
    <col min="13057" max="13057" width="3.28515625" style="427" customWidth="1"/>
    <col min="13058" max="13058" width="2" style="427" customWidth="1"/>
    <col min="13059" max="13063" width="8.28515625" style="427" customWidth="1"/>
    <col min="13064" max="13064" width="3.28515625" style="427" customWidth="1"/>
    <col min="13065" max="13065" width="2" style="427" customWidth="1"/>
    <col min="13066" max="13066" width="7" style="427" customWidth="1"/>
    <col min="13067" max="13068" width="8.28515625" style="427" customWidth="1"/>
    <col min="13069" max="13069" width="8.5703125" style="427" customWidth="1"/>
    <col min="13070" max="13070" width="8.28515625" style="427" customWidth="1"/>
    <col min="13071" max="13071" width="2" style="427" customWidth="1"/>
    <col min="13072" max="13072" width="3.28515625" style="427" customWidth="1"/>
    <col min="13073" max="13312" width="9" style="427"/>
    <col min="13313" max="13313" width="3.28515625" style="427" customWidth="1"/>
    <col min="13314" max="13314" width="2" style="427" customWidth="1"/>
    <col min="13315" max="13319" width="8.28515625" style="427" customWidth="1"/>
    <col min="13320" max="13320" width="3.28515625" style="427" customWidth="1"/>
    <col min="13321" max="13321" width="2" style="427" customWidth="1"/>
    <col min="13322" max="13322" width="7" style="427" customWidth="1"/>
    <col min="13323" max="13324" width="8.28515625" style="427" customWidth="1"/>
    <col min="13325" max="13325" width="8.5703125" style="427" customWidth="1"/>
    <col min="13326" max="13326" width="8.28515625" style="427" customWidth="1"/>
    <col min="13327" max="13327" width="2" style="427" customWidth="1"/>
    <col min="13328" max="13328" width="3.28515625" style="427" customWidth="1"/>
    <col min="13329" max="13568" width="9" style="427"/>
    <col min="13569" max="13569" width="3.28515625" style="427" customWidth="1"/>
    <col min="13570" max="13570" width="2" style="427" customWidth="1"/>
    <col min="13571" max="13575" width="8.28515625" style="427" customWidth="1"/>
    <col min="13576" max="13576" width="3.28515625" style="427" customWidth="1"/>
    <col min="13577" max="13577" width="2" style="427" customWidth="1"/>
    <col min="13578" max="13578" width="7" style="427" customWidth="1"/>
    <col min="13579" max="13580" width="8.28515625" style="427" customWidth="1"/>
    <col min="13581" max="13581" width="8.5703125" style="427" customWidth="1"/>
    <col min="13582" max="13582" width="8.28515625" style="427" customWidth="1"/>
    <col min="13583" max="13583" width="2" style="427" customWidth="1"/>
    <col min="13584" max="13584" width="3.28515625" style="427" customWidth="1"/>
    <col min="13585" max="13824" width="9" style="427"/>
    <col min="13825" max="13825" width="3.28515625" style="427" customWidth="1"/>
    <col min="13826" max="13826" width="2" style="427" customWidth="1"/>
    <col min="13827" max="13831" width="8.28515625" style="427" customWidth="1"/>
    <col min="13832" max="13832" width="3.28515625" style="427" customWidth="1"/>
    <col min="13833" max="13833" width="2" style="427" customWidth="1"/>
    <col min="13834" max="13834" width="7" style="427" customWidth="1"/>
    <col min="13835" max="13836" width="8.28515625" style="427" customWidth="1"/>
    <col min="13837" max="13837" width="8.5703125" style="427" customWidth="1"/>
    <col min="13838" max="13838" width="8.28515625" style="427" customWidth="1"/>
    <col min="13839" max="13839" width="2" style="427" customWidth="1"/>
    <col min="13840" max="13840" width="3.28515625" style="427" customWidth="1"/>
    <col min="13841" max="14080" width="9" style="427"/>
    <col min="14081" max="14081" width="3.28515625" style="427" customWidth="1"/>
    <col min="14082" max="14082" width="2" style="427" customWidth="1"/>
    <col min="14083" max="14087" width="8.28515625" style="427" customWidth="1"/>
    <col min="14088" max="14088" width="3.28515625" style="427" customWidth="1"/>
    <col min="14089" max="14089" width="2" style="427" customWidth="1"/>
    <col min="14090" max="14090" width="7" style="427" customWidth="1"/>
    <col min="14091" max="14092" width="8.28515625" style="427" customWidth="1"/>
    <col min="14093" max="14093" width="8.5703125" style="427" customWidth="1"/>
    <col min="14094" max="14094" width="8.28515625" style="427" customWidth="1"/>
    <col min="14095" max="14095" width="2" style="427" customWidth="1"/>
    <col min="14096" max="14096" width="3.28515625" style="427" customWidth="1"/>
    <col min="14097" max="14336" width="9" style="427"/>
    <col min="14337" max="14337" width="3.28515625" style="427" customWidth="1"/>
    <col min="14338" max="14338" width="2" style="427" customWidth="1"/>
    <col min="14339" max="14343" width="8.28515625" style="427" customWidth="1"/>
    <col min="14344" max="14344" width="3.28515625" style="427" customWidth="1"/>
    <col min="14345" max="14345" width="2" style="427" customWidth="1"/>
    <col min="14346" max="14346" width="7" style="427" customWidth="1"/>
    <col min="14347" max="14348" width="8.28515625" style="427" customWidth="1"/>
    <col min="14349" max="14349" width="8.5703125" style="427" customWidth="1"/>
    <col min="14350" max="14350" width="8.28515625" style="427" customWidth="1"/>
    <col min="14351" max="14351" width="2" style="427" customWidth="1"/>
    <col min="14352" max="14352" width="3.28515625" style="427" customWidth="1"/>
    <col min="14353" max="14592" width="9" style="427"/>
    <col min="14593" max="14593" width="3.28515625" style="427" customWidth="1"/>
    <col min="14594" max="14594" width="2" style="427" customWidth="1"/>
    <col min="14595" max="14599" width="8.28515625" style="427" customWidth="1"/>
    <col min="14600" max="14600" width="3.28515625" style="427" customWidth="1"/>
    <col min="14601" max="14601" width="2" style="427" customWidth="1"/>
    <col min="14602" max="14602" width="7" style="427" customWidth="1"/>
    <col min="14603" max="14604" width="8.28515625" style="427" customWidth="1"/>
    <col min="14605" max="14605" width="8.5703125" style="427" customWidth="1"/>
    <col min="14606" max="14606" width="8.28515625" style="427" customWidth="1"/>
    <col min="14607" max="14607" width="2" style="427" customWidth="1"/>
    <col min="14608" max="14608" width="3.28515625" style="427" customWidth="1"/>
    <col min="14609" max="14848" width="9" style="427"/>
    <col min="14849" max="14849" width="3.28515625" style="427" customWidth="1"/>
    <col min="14850" max="14850" width="2" style="427" customWidth="1"/>
    <col min="14851" max="14855" width="8.28515625" style="427" customWidth="1"/>
    <col min="14856" max="14856" width="3.28515625" style="427" customWidth="1"/>
    <col min="14857" max="14857" width="2" style="427" customWidth="1"/>
    <col min="14858" max="14858" width="7" style="427" customWidth="1"/>
    <col min="14859" max="14860" width="8.28515625" style="427" customWidth="1"/>
    <col min="14861" max="14861" width="8.5703125" style="427" customWidth="1"/>
    <col min="14862" max="14862" width="8.28515625" style="427" customWidth="1"/>
    <col min="14863" max="14863" width="2" style="427" customWidth="1"/>
    <col min="14864" max="14864" width="3.28515625" style="427" customWidth="1"/>
    <col min="14865" max="15104" width="9" style="427"/>
    <col min="15105" max="15105" width="3.28515625" style="427" customWidth="1"/>
    <col min="15106" max="15106" width="2" style="427" customWidth="1"/>
    <col min="15107" max="15111" width="8.28515625" style="427" customWidth="1"/>
    <col min="15112" max="15112" width="3.28515625" style="427" customWidth="1"/>
    <col min="15113" max="15113" width="2" style="427" customWidth="1"/>
    <col min="15114" max="15114" width="7" style="427" customWidth="1"/>
    <col min="15115" max="15116" width="8.28515625" style="427" customWidth="1"/>
    <col min="15117" max="15117" width="8.5703125" style="427" customWidth="1"/>
    <col min="15118" max="15118" width="8.28515625" style="427" customWidth="1"/>
    <col min="15119" max="15119" width="2" style="427" customWidth="1"/>
    <col min="15120" max="15120" width="3.28515625" style="427" customWidth="1"/>
    <col min="15121" max="15360" width="9" style="427"/>
    <col min="15361" max="15361" width="3.28515625" style="427" customWidth="1"/>
    <col min="15362" max="15362" width="2" style="427" customWidth="1"/>
    <col min="15363" max="15367" width="8.28515625" style="427" customWidth="1"/>
    <col min="15368" max="15368" width="3.28515625" style="427" customWidth="1"/>
    <col min="15369" max="15369" width="2" style="427" customWidth="1"/>
    <col min="15370" max="15370" width="7" style="427" customWidth="1"/>
    <col min="15371" max="15372" width="8.28515625" style="427" customWidth="1"/>
    <col min="15373" max="15373" width="8.5703125" style="427" customWidth="1"/>
    <col min="15374" max="15374" width="8.28515625" style="427" customWidth="1"/>
    <col min="15375" max="15375" width="2" style="427" customWidth="1"/>
    <col min="15376" max="15376" width="3.28515625" style="427" customWidth="1"/>
    <col min="15377" max="15616" width="9" style="427"/>
    <col min="15617" max="15617" width="3.28515625" style="427" customWidth="1"/>
    <col min="15618" max="15618" width="2" style="427" customWidth="1"/>
    <col min="15619" max="15623" width="8.28515625" style="427" customWidth="1"/>
    <col min="15624" max="15624" width="3.28515625" style="427" customWidth="1"/>
    <col min="15625" max="15625" width="2" style="427" customWidth="1"/>
    <col min="15626" max="15626" width="7" style="427" customWidth="1"/>
    <col min="15627" max="15628" width="8.28515625" style="427" customWidth="1"/>
    <col min="15629" max="15629" width="8.5703125" style="427" customWidth="1"/>
    <col min="15630" max="15630" width="8.28515625" style="427" customWidth="1"/>
    <col min="15631" max="15631" width="2" style="427" customWidth="1"/>
    <col min="15632" max="15632" width="3.28515625" style="427" customWidth="1"/>
    <col min="15633" max="15872" width="9" style="427"/>
    <col min="15873" max="15873" width="3.28515625" style="427" customWidth="1"/>
    <col min="15874" max="15874" width="2" style="427" customWidth="1"/>
    <col min="15875" max="15879" width="8.28515625" style="427" customWidth="1"/>
    <col min="15880" max="15880" width="3.28515625" style="427" customWidth="1"/>
    <col min="15881" max="15881" width="2" style="427" customWidth="1"/>
    <col min="15882" max="15882" width="7" style="427" customWidth="1"/>
    <col min="15883" max="15884" width="8.28515625" style="427" customWidth="1"/>
    <col min="15885" max="15885" width="8.5703125" style="427" customWidth="1"/>
    <col min="15886" max="15886" width="8.28515625" style="427" customWidth="1"/>
    <col min="15887" max="15887" width="2" style="427" customWidth="1"/>
    <col min="15888" max="15888" width="3.28515625" style="427" customWidth="1"/>
    <col min="15889" max="16128" width="9" style="427"/>
    <col min="16129" max="16129" width="3.28515625" style="427" customWidth="1"/>
    <col min="16130" max="16130" width="2" style="427" customWidth="1"/>
    <col min="16131" max="16135" width="8.28515625" style="427" customWidth="1"/>
    <col min="16136" max="16136" width="3.28515625" style="427" customWidth="1"/>
    <col min="16137" max="16137" width="2" style="427" customWidth="1"/>
    <col min="16138" max="16138" width="7" style="427" customWidth="1"/>
    <col min="16139" max="16140" width="8.28515625" style="427" customWidth="1"/>
    <col min="16141" max="16141" width="8.5703125" style="427" customWidth="1"/>
    <col min="16142" max="16142" width="8.28515625" style="427" customWidth="1"/>
    <col min="16143" max="16143" width="2" style="427" customWidth="1"/>
    <col min="16144" max="16144" width="3.28515625" style="427" customWidth="1"/>
    <col min="16145" max="16384" width="9" style="427"/>
  </cols>
  <sheetData>
    <row r="1" spans="1:16" ht="9.9499999999999993" customHeight="1">
      <c r="A1" s="425"/>
      <c r="B1" s="426"/>
      <c r="C1" s="426"/>
      <c r="E1" s="428"/>
      <c r="F1" s="429"/>
      <c r="G1" s="430"/>
      <c r="H1" s="430"/>
      <c r="I1" s="430"/>
      <c r="J1" s="430"/>
      <c r="K1" s="431"/>
      <c r="L1" s="432"/>
      <c r="M1" s="432"/>
      <c r="N1" s="433"/>
      <c r="O1" s="433"/>
      <c r="P1" s="434"/>
    </row>
    <row r="2" spans="1:16" ht="9.9499999999999993" customHeight="1">
      <c r="A2" s="1198"/>
      <c r="B2" s="1199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  <c r="N2" s="1200"/>
      <c r="O2" s="435"/>
      <c r="P2" s="436"/>
    </row>
    <row r="3" spans="1:16" ht="9.9499999999999993" customHeight="1">
      <c r="A3" s="1201"/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435"/>
      <c r="P3" s="436"/>
    </row>
    <row r="4" spans="1:16" ht="15" customHeight="1">
      <c r="A4" s="437"/>
      <c r="B4" s="438"/>
      <c r="C4" s="438"/>
      <c r="D4" s="438"/>
      <c r="E4" s="439"/>
      <c r="F4" s="440"/>
      <c r="G4" s="440"/>
      <c r="H4" s="440"/>
      <c r="I4" s="440"/>
      <c r="J4" s="440"/>
      <c r="K4" s="441"/>
      <c r="L4" s="441"/>
      <c r="M4" s="441"/>
      <c r="N4" s="442"/>
      <c r="O4" s="443"/>
      <c r="P4" s="434"/>
    </row>
    <row r="5" spans="1:16" ht="15" customHeight="1">
      <c r="A5" s="444"/>
      <c r="B5" s="445"/>
      <c r="C5" s="445"/>
      <c r="D5" s="445"/>
      <c r="E5" s="445"/>
      <c r="F5" s="445"/>
      <c r="G5" s="445"/>
      <c r="H5" s="445"/>
      <c r="I5" s="445"/>
      <c r="J5" s="445"/>
      <c r="K5" s="446"/>
      <c r="L5" s="446"/>
      <c r="M5" s="446"/>
      <c r="N5" s="447"/>
      <c r="O5" s="448"/>
      <c r="P5" s="449"/>
    </row>
    <row r="6" spans="1:16" ht="15" customHeight="1">
      <c r="A6" s="450"/>
      <c r="B6" s="451"/>
      <c r="C6" s="1202"/>
      <c r="D6" s="1202"/>
      <c r="E6" s="1202"/>
      <c r="F6" s="1202"/>
      <c r="G6" s="451"/>
      <c r="H6" s="451"/>
      <c r="I6" s="451"/>
      <c r="J6" s="451"/>
      <c r="K6" s="446"/>
      <c r="L6" s="446"/>
      <c r="M6" s="446"/>
      <c r="N6" s="447"/>
      <c r="O6" s="448"/>
      <c r="P6" s="452"/>
    </row>
    <row r="7" spans="1:16" ht="7.5" customHeight="1">
      <c r="A7" s="453"/>
      <c r="B7" s="430"/>
      <c r="C7" s="1203"/>
      <c r="D7" s="1203"/>
      <c r="E7" s="1203"/>
      <c r="F7" s="1203"/>
      <c r="G7" s="430"/>
      <c r="H7" s="430"/>
      <c r="I7" s="430"/>
      <c r="J7" s="430"/>
      <c r="K7" s="454"/>
      <c r="L7" s="454"/>
      <c r="M7" s="454"/>
      <c r="N7" s="448"/>
      <c r="O7" s="448"/>
      <c r="P7" s="452"/>
    </row>
    <row r="8" spans="1:16" ht="13.5" customHeight="1">
      <c r="A8" s="455"/>
      <c r="B8" s="456"/>
      <c r="C8" s="1204"/>
      <c r="D8" s="1204"/>
      <c r="E8" s="1204"/>
      <c r="F8" s="1204"/>
      <c r="G8" s="457"/>
      <c r="H8" s="458"/>
      <c r="I8" s="458"/>
      <c r="J8" s="458"/>
      <c r="K8" s="458"/>
      <c r="L8" s="458"/>
      <c r="M8" s="457"/>
      <c r="N8" s="458"/>
      <c r="O8" s="459"/>
      <c r="P8" s="452"/>
    </row>
    <row r="9" spans="1:16" ht="12.75" customHeight="1">
      <c r="A9" s="453"/>
      <c r="B9" s="786"/>
      <c r="C9" s="786"/>
      <c r="D9" s="786"/>
      <c r="E9" s="786"/>
      <c r="F9" s="1205" t="s">
        <v>386</v>
      </c>
      <c r="G9" s="1205"/>
      <c r="H9" s="1206">
        <v>45400</v>
      </c>
      <c r="I9" s="1206"/>
      <c r="J9" s="1206"/>
      <c r="K9" s="1206"/>
      <c r="L9" s="786"/>
      <c r="M9" s="786"/>
      <c r="N9" s="786"/>
      <c r="O9" s="786"/>
      <c r="P9" s="452"/>
    </row>
    <row r="10" spans="1:16" ht="9.75" hidden="1" customHeight="1">
      <c r="A10" s="453"/>
      <c r="B10" s="499"/>
      <c r="C10" s="1189"/>
      <c r="D10" s="1189"/>
      <c r="E10" s="1189"/>
      <c r="F10" s="1189"/>
      <c r="G10" s="499"/>
      <c r="H10" s="499"/>
      <c r="I10" s="499"/>
      <c r="J10" s="499"/>
      <c r="K10" s="500"/>
      <c r="L10" s="500"/>
      <c r="M10" s="500"/>
      <c r="N10" s="501"/>
      <c r="O10" s="501"/>
      <c r="P10" s="452"/>
    </row>
    <row r="11" spans="1:16" ht="15" hidden="1" customHeight="1">
      <c r="A11" s="453"/>
      <c r="B11" s="499"/>
      <c r="C11" s="499"/>
      <c r="D11" s="499"/>
      <c r="E11" s="499"/>
      <c r="F11" s="499"/>
      <c r="G11" s="499"/>
      <c r="H11" s="499"/>
      <c r="I11" s="499"/>
      <c r="J11" s="499"/>
      <c r="K11" s="500"/>
      <c r="L11" s="500"/>
      <c r="M11" s="500"/>
      <c r="N11" s="501"/>
      <c r="O11" s="501"/>
      <c r="P11" s="452"/>
    </row>
    <row r="12" spans="1:16" ht="15" customHeight="1">
      <c r="A12" s="453"/>
      <c r="B12" s="1190" t="s">
        <v>397</v>
      </c>
      <c r="C12" s="1190"/>
      <c r="D12" s="1190"/>
      <c r="E12" s="1190"/>
      <c r="F12" s="1190"/>
      <c r="G12" s="1190"/>
      <c r="H12" s="1190"/>
      <c r="I12" s="1190"/>
      <c r="J12" s="1190"/>
      <c r="K12" s="1190"/>
      <c r="L12" s="1190"/>
      <c r="M12" s="1190"/>
      <c r="N12" s="1190"/>
      <c r="O12" s="1190"/>
      <c r="P12" s="452"/>
    </row>
    <row r="13" spans="1:16" ht="9.9499999999999993" customHeight="1">
      <c r="A13" s="460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2"/>
    </row>
    <row r="14" spans="1:16" ht="9.9499999999999993" customHeight="1">
      <c r="A14" s="460"/>
      <c r="B14" s="1178" t="s">
        <v>189</v>
      </c>
      <c r="C14" s="1179"/>
      <c r="D14" s="1179"/>
      <c r="E14" s="1179"/>
      <c r="F14" s="1179"/>
      <c r="G14" s="1180"/>
      <c r="H14" s="461"/>
      <c r="I14" s="1178" t="s">
        <v>190</v>
      </c>
      <c r="J14" s="1179"/>
      <c r="K14" s="1179"/>
      <c r="L14" s="1179"/>
      <c r="M14" s="1179"/>
      <c r="N14" s="1179"/>
      <c r="O14" s="1180"/>
      <c r="P14" s="462"/>
    </row>
    <row r="15" spans="1:16" ht="9.9499999999999993" customHeight="1">
      <c r="A15" s="460"/>
      <c r="B15" s="1181"/>
      <c r="C15" s="1182"/>
      <c r="D15" s="1182"/>
      <c r="E15" s="1182"/>
      <c r="F15" s="1182"/>
      <c r="G15" s="1183"/>
      <c r="H15" s="461"/>
      <c r="I15" s="1181"/>
      <c r="J15" s="1182"/>
      <c r="K15" s="1182"/>
      <c r="L15" s="1182"/>
      <c r="M15" s="1182"/>
      <c r="N15" s="1182"/>
      <c r="O15" s="1183"/>
      <c r="P15" s="462"/>
    </row>
    <row r="16" spans="1:16" ht="9.9499999999999993" customHeight="1">
      <c r="A16" s="463"/>
      <c r="B16" s="464"/>
      <c r="C16" s="464"/>
      <c r="D16" s="464"/>
      <c r="E16" s="464"/>
      <c r="F16" s="464"/>
      <c r="G16" s="465"/>
      <c r="H16" s="461"/>
      <c r="I16" s="466"/>
      <c r="J16" s="1191" t="s">
        <v>306</v>
      </c>
      <c r="K16" s="1192"/>
      <c r="L16" s="1192"/>
      <c r="M16" s="1193"/>
      <c r="N16" s="1194"/>
      <c r="O16" s="465"/>
      <c r="P16" s="462"/>
    </row>
    <row r="17" spans="1:17" ht="5.0999999999999996" customHeight="1">
      <c r="A17" s="463"/>
      <c r="B17" s="461"/>
      <c r="C17" s="467"/>
      <c r="D17" s="467"/>
      <c r="E17" s="467"/>
      <c r="F17" s="467"/>
      <c r="G17" s="468"/>
      <c r="H17" s="461"/>
      <c r="I17" s="469"/>
      <c r="J17" s="1192"/>
      <c r="K17" s="1192"/>
      <c r="L17" s="1192"/>
      <c r="M17" s="1193"/>
      <c r="N17" s="1194"/>
      <c r="O17" s="470"/>
      <c r="P17" s="462"/>
    </row>
    <row r="18" spans="1:17" ht="9.9499999999999993" customHeight="1">
      <c r="A18" s="463"/>
      <c r="B18" s="461"/>
      <c r="C18" s="471" t="s">
        <v>191</v>
      </c>
      <c r="D18" s="472"/>
      <c r="E18" s="472"/>
      <c r="F18" s="473"/>
      <c r="G18" s="474"/>
      <c r="H18" s="461"/>
      <c r="I18" s="469"/>
      <c r="J18" s="1192"/>
      <c r="K18" s="1192"/>
      <c r="L18" s="1192"/>
      <c r="M18" s="1193"/>
      <c r="N18" s="1194"/>
      <c r="O18" s="474"/>
      <c r="P18" s="462"/>
    </row>
    <row r="19" spans="1:17" ht="9.9499999999999993" customHeight="1">
      <c r="A19" s="463"/>
      <c r="B19" s="461"/>
      <c r="C19" s="475" t="s">
        <v>192</v>
      </c>
      <c r="D19" s="476" t="s">
        <v>193</v>
      </c>
      <c r="E19" s="472"/>
      <c r="F19" s="477"/>
      <c r="G19" s="478"/>
      <c r="H19" s="461"/>
      <c r="I19" s="469"/>
      <c r="J19" s="1192"/>
      <c r="K19" s="1192"/>
      <c r="L19" s="1192"/>
      <c r="M19" s="1193"/>
      <c r="N19" s="1194"/>
      <c r="O19" s="474"/>
      <c r="P19" s="462"/>
    </row>
    <row r="20" spans="1:17" ht="9.9499999999999993" customHeight="1">
      <c r="A20" s="463"/>
      <c r="B20" s="461"/>
      <c r="C20" s="475" t="s">
        <v>194</v>
      </c>
      <c r="D20" s="472" t="s">
        <v>195</v>
      </c>
      <c r="E20" s="472"/>
      <c r="F20" s="473"/>
      <c r="G20" s="474"/>
      <c r="H20" s="461"/>
      <c r="I20" s="469"/>
      <c r="J20" s="1192"/>
      <c r="K20" s="1192"/>
      <c r="L20" s="1192"/>
      <c r="M20" s="1193"/>
      <c r="N20" s="1194"/>
      <c r="O20" s="474"/>
      <c r="P20" s="462"/>
    </row>
    <row r="21" spans="1:17" ht="9.9499999999999993" customHeight="1">
      <c r="A21" s="463"/>
      <c r="B21" s="461"/>
      <c r="C21" s="502" t="s">
        <v>196</v>
      </c>
      <c r="D21" s="503"/>
      <c r="E21" s="479"/>
      <c r="F21" s="479"/>
      <c r="G21" s="474"/>
      <c r="H21" s="461"/>
      <c r="I21" s="469"/>
      <c r="J21" s="1192"/>
      <c r="K21" s="1192"/>
      <c r="L21" s="1192"/>
      <c r="M21" s="1193"/>
      <c r="N21" s="1194"/>
      <c r="O21" s="474"/>
      <c r="P21" s="462"/>
    </row>
    <row r="22" spans="1:17" ht="5.0999999999999996" customHeight="1">
      <c r="A22" s="463"/>
      <c r="B22" s="461"/>
      <c r="C22" s="502"/>
      <c r="D22" s="503"/>
      <c r="E22" s="479"/>
      <c r="F22" s="479"/>
      <c r="G22" s="474"/>
      <c r="H22" s="461"/>
      <c r="I22" s="469"/>
      <c r="J22" s="1192"/>
      <c r="K22" s="1192"/>
      <c r="L22" s="1192"/>
      <c r="M22" s="1193"/>
      <c r="N22" s="1194"/>
      <c r="O22" s="474"/>
      <c r="P22" s="462"/>
    </row>
    <row r="23" spans="1:17" ht="9.9499999999999993" customHeight="1">
      <c r="A23" s="463"/>
      <c r="B23" s="480"/>
      <c r="C23" s="481"/>
      <c r="D23" s="481"/>
      <c r="E23" s="481"/>
      <c r="F23" s="481"/>
      <c r="G23" s="482"/>
      <c r="H23" s="461"/>
      <c r="I23" s="483"/>
      <c r="J23" s="1195"/>
      <c r="K23" s="1195"/>
      <c r="L23" s="1195"/>
      <c r="M23" s="1196"/>
      <c r="N23" s="1197"/>
      <c r="O23" s="482"/>
      <c r="P23" s="462"/>
    </row>
    <row r="24" spans="1:17" ht="9.9499999999999993" customHeight="1">
      <c r="A24" s="460"/>
      <c r="B24" s="461"/>
      <c r="C24" s="473"/>
      <c r="D24" s="473"/>
      <c r="E24" s="473"/>
      <c r="F24" s="473"/>
      <c r="G24" s="473"/>
      <c r="H24" s="461"/>
      <c r="I24" s="461"/>
      <c r="J24" s="473"/>
      <c r="K24" s="473"/>
      <c r="L24" s="473"/>
      <c r="M24" s="473"/>
      <c r="N24" s="473"/>
      <c r="O24" s="473"/>
      <c r="P24" s="462"/>
    </row>
    <row r="25" spans="1:17" ht="9.9499999999999993" customHeight="1">
      <c r="A25" s="460"/>
      <c r="B25" s="1178" t="s">
        <v>197</v>
      </c>
      <c r="C25" s="1179"/>
      <c r="D25" s="1179"/>
      <c r="E25" s="1179"/>
      <c r="F25" s="1179"/>
      <c r="G25" s="1180"/>
      <c r="H25" s="484"/>
      <c r="I25" s="1178" t="s">
        <v>383</v>
      </c>
      <c r="J25" s="1179"/>
      <c r="K25" s="1179"/>
      <c r="L25" s="1179"/>
      <c r="M25" s="1179"/>
      <c r="N25" s="1179"/>
      <c r="O25" s="1180"/>
      <c r="P25" s="462"/>
    </row>
    <row r="26" spans="1:17" ht="9.9499999999999993" customHeight="1">
      <c r="A26" s="460"/>
      <c r="B26" s="1181"/>
      <c r="C26" s="1182"/>
      <c r="D26" s="1182"/>
      <c r="E26" s="1182"/>
      <c r="F26" s="1182"/>
      <c r="G26" s="1183"/>
      <c r="H26" s="484"/>
      <c r="I26" s="1181"/>
      <c r="J26" s="1182"/>
      <c r="K26" s="1182"/>
      <c r="L26" s="1182"/>
      <c r="M26" s="1182"/>
      <c r="N26" s="1182"/>
      <c r="O26" s="1183"/>
      <c r="P26" s="462"/>
    </row>
    <row r="27" spans="1:17" ht="9.9499999999999993" customHeight="1">
      <c r="A27" s="460"/>
      <c r="B27" s="492"/>
      <c r="C27" s="783"/>
      <c r="D27" s="493"/>
      <c r="E27" s="493"/>
      <c r="F27" s="493"/>
      <c r="G27" s="494"/>
      <c r="H27" s="461"/>
      <c r="I27" s="509"/>
      <c r="J27" s="510"/>
      <c r="K27" s="510"/>
      <c r="L27" s="510"/>
      <c r="M27" s="510"/>
      <c r="N27" s="510"/>
      <c r="O27" s="511"/>
      <c r="P27" s="462"/>
    </row>
    <row r="28" spans="1:17" ht="11.25" customHeight="1">
      <c r="A28" s="460"/>
      <c r="B28" s="495"/>
      <c r="C28" s="1184" t="s">
        <v>398</v>
      </c>
      <c r="D28" s="1185"/>
      <c r="E28" s="1185"/>
      <c r="F28" s="1185"/>
      <c r="G28" s="486"/>
      <c r="H28" s="461"/>
      <c r="I28" s="1186" t="s">
        <v>307</v>
      </c>
      <c r="J28" s="1187"/>
      <c r="K28" s="1187"/>
      <c r="L28" s="1187"/>
      <c r="M28" s="1187"/>
      <c r="N28" s="1187"/>
      <c r="O28" s="1188"/>
      <c r="P28" s="462"/>
    </row>
    <row r="29" spans="1:17" ht="11.25" customHeight="1">
      <c r="A29" s="460"/>
      <c r="B29" s="495"/>
      <c r="C29" s="772" t="s">
        <v>242</v>
      </c>
      <c r="D29" s="489"/>
      <c r="E29" s="489"/>
      <c r="F29" s="208"/>
      <c r="G29" s="209" t="s">
        <v>198</v>
      </c>
      <c r="H29" s="461"/>
      <c r="I29" s="1186"/>
      <c r="J29" s="1187"/>
      <c r="K29" s="1187"/>
      <c r="L29" s="1187"/>
      <c r="M29" s="1187"/>
      <c r="N29" s="1187"/>
      <c r="O29" s="1188"/>
      <c r="P29" s="462"/>
      <c r="Q29" s="590"/>
    </row>
    <row r="30" spans="1:17" ht="9.9499999999999993" customHeight="1">
      <c r="A30" s="460"/>
      <c r="B30" s="495"/>
      <c r="C30" s="772" t="s">
        <v>378</v>
      </c>
      <c r="D30" s="489"/>
      <c r="E30" s="489"/>
      <c r="F30" s="208"/>
      <c r="G30" s="209" t="s">
        <v>199</v>
      </c>
      <c r="H30" s="461"/>
      <c r="I30" s="512"/>
      <c r="J30" s="1169"/>
      <c r="K30" s="1169"/>
      <c r="L30" s="1169"/>
      <c r="M30" s="1169"/>
      <c r="N30" s="1169"/>
      <c r="O30" s="514"/>
      <c r="P30" s="462"/>
    </row>
    <row r="31" spans="1:17" ht="9.9499999999999993" customHeight="1">
      <c r="A31" s="460"/>
      <c r="B31" s="495"/>
      <c r="C31" s="772" t="s">
        <v>37</v>
      </c>
      <c r="D31" s="489"/>
      <c r="E31" s="489"/>
      <c r="F31" s="208"/>
      <c r="G31" s="209" t="s">
        <v>381</v>
      </c>
      <c r="H31" s="461"/>
      <c r="I31" s="512"/>
      <c r="J31" s="513"/>
      <c r="K31" s="513"/>
      <c r="L31" s="513"/>
      <c r="M31" s="513"/>
      <c r="N31" s="513"/>
      <c r="O31" s="514"/>
      <c r="P31" s="462"/>
    </row>
    <row r="32" spans="1:17" ht="9.9499999999999993" customHeight="1">
      <c r="A32" s="460"/>
      <c r="B32" s="495"/>
      <c r="C32" s="772" t="s">
        <v>392</v>
      </c>
      <c r="D32" s="489"/>
      <c r="E32" s="489"/>
      <c r="F32" s="208"/>
      <c r="G32" s="209" t="s">
        <v>382</v>
      </c>
      <c r="H32" s="461"/>
      <c r="I32" s="515"/>
      <c r="J32" s="516"/>
      <c r="K32" s="516"/>
      <c r="L32" s="516"/>
      <c r="M32" s="516"/>
      <c r="N32" s="516"/>
      <c r="O32" s="517"/>
      <c r="P32" s="462"/>
    </row>
    <row r="33" spans="1:16" ht="9.9499999999999993" customHeight="1">
      <c r="A33" s="460"/>
      <c r="B33" s="504"/>
      <c r="C33" s="772"/>
      <c r="D33" s="489"/>
      <c r="E33" s="489"/>
      <c r="F33" s="208"/>
      <c r="G33" s="209"/>
      <c r="H33" s="461"/>
      <c r="I33" s="485"/>
      <c r="J33" s="485"/>
      <c r="K33" s="485"/>
      <c r="L33" s="485"/>
      <c r="M33" s="485"/>
      <c r="N33" s="485"/>
      <c r="O33" s="485"/>
      <c r="P33" s="462"/>
    </row>
    <row r="34" spans="1:16" ht="9.9499999999999993" customHeight="1">
      <c r="A34" s="460"/>
      <c r="B34" s="495"/>
      <c r="C34" s="772"/>
      <c r="D34" s="489"/>
      <c r="E34" s="489"/>
      <c r="F34" s="208"/>
      <c r="G34" s="209"/>
      <c r="H34" s="461"/>
      <c r="I34" s="485"/>
      <c r="J34" s="485"/>
      <c r="K34" s="485"/>
      <c r="L34" s="485"/>
      <c r="M34" s="485"/>
      <c r="N34" s="485"/>
      <c r="O34" s="485"/>
      <c r="P34" s="462"/>
    </row>
    <row r="35" spans="1:16" ht="11.45" customHeight="1">
      <c r="A35" s="460"/>
      <c r="B35" s="495"/>
      <c r="C35" s="773"/>
      <c r="D35" s="537"/>
      <c r="E35" s="537"/>
      <c r="F35" s="537"/>
      <c r="G35" s="538"/>
      <c r="H35" s="461"/>
      <c r="O35" s="485"/>
      <c r="P35" s="462"/>
    </row>
    <row r="36" spans="1:16" ht="9.9499999999999993" customHeight="1">
      <c r="A36" s="460"/>
      <c r="B36" s="495"/>
      <c r="D36" s="780"/>
      <c r="E36" s="782"/>
      <c r="O36" s="473"/>
      <c r="P36" s="462"/>
    </row>
    <row r="37" spans="1:16" ht="9.9499999999999993" customHeight="1">
      <c r="A37" s="460"/>
      <c r="B37" s="495"/>
      <c r="D37" s="781"/>
      <c r="O37" s="473"/>
      <c r="P37" s="462"/>
    </row>
    <row r="38" spans="1:16" ht="9.9499999999999993" customHeight="1">
      <c r="A38" s="460"/>
      <c r="B38" s="495"/>
      <c r="C38" s="471"/>
      <c r="D38" s="535"/>
      <c r="E38" s="1153" t="s">
        <v>200</v>
      </c>
      <c r="F38" s="1154"/>
      <c r="G38" s="1154"/>
      <c r="H38" s="1154"/>
      <c r="I38" s="1154"/>
      <c r="J38" s="1154"/>
      <c r="K38" s="1154"/>
      <c r="L38" s="1154"/>
      <c r="O38" s="473"/>
      <c r="P38" s="462"/>
    </row>
    <row r="39" spans="1:16" ht="9.9499999999999993" customHeight="1">
      <c r="A39" s="460"/>
      <c r="B39" s="495"/>
      <c r="C39" s="532"/>
      <c r="D39" s="209"/>
      <c r="E39" s="1153"/>
      <c r="F39" s="1154"/>
      <c r="G39" s="1154"/>
      <c r="H39" s="1154"/>
      <c r="I39" s="1154"/>
      <c r="J39" s="1154"/>
      <c r="K39" s="1154"/>
      <c r="L39" s="1154"/>
      <c r="O39" s="473"/>
      <c r="P39" s="462"/>
    </row>
    <row r="40" spans="1:16" ht="9.9499999999999993" customHeight="1">
      <c r="A40" s="460"/>
      <c r="B40" s="495"/>
      <c r="C40" s="521"/>
      <c r="D40" s="209"/>
      <c r="E40" s="1170" t="s">
        <v>385</v>
      </c>
      <c r="F40" s="1171"/>
      <c r="G40" s="1171"/>
      <c r="H40" s="1171"/>
      <c r="I40" s="1171"/>
      <c r="J40" s="1171"/>
      <c r="K40" s="1171"/>
      <c r="L40" s="1172"/>
      <c r="O40" s="473"/>
      <c r="P40" s="462"/>
    </row>
    <row r="41" spans="1:16" ht="9.9499999999999993" customHeight="1">
      <c r="A41" s="460"/>
      <c r="B41" s="495"/>
      <c r="C41" s="521"/>
      <c r="D41" s="209"/>
      <c r="G41" s="799" t="s">
        <v>201</v>
      </c>
      <c r="H41" s="782"/>
      <c r="I41" s="782"/>
      <c r="J41" s="791">
        <v>-0.125</v>
      </c>
      <c r="K41" s="798"/>
      <c r="L41" s="784"/>
      <c r="O41" s="464"/>
      <c r="P41" s="462"/>
    </row>
    <row r="42" spans="1:16" ht="10.5" customHeight="1">
      <c r="A42" s="460"/>
      <c r="B42" s="495"/>
      <c r="C42" s="521"/>
      <c r="D42" s="536"/>
      <c r="G42" s="797" t="s">
        <v>216</v>
      </c>
      <c r="J42" s="798">
        <v>-0.25</v>
      </c>
      <c r="K42" s="798"/>
      <c r="L42" s="784"/>
      <c r="P42" s="462"/>
    </row>
    <row r="43" spans="1:16" ht="9.9499999999999993" customHeight="1">
      <c r="A43" s="460"/>
      <c r="B43" s="495"/>
      <c r="C43" s="521"/>
      <c r="D43" s="533"/>
      <c r="G43" s="797" t="s">
        <v>217</v>
      </c>
      <c r="J43" s="798">
        <v>-0.375</v>
      </c>
      <c r="K43" s="798"/>
      <c r="L43" s="784"/>
      <c r="P43" s="462"/>
    </row>
    <row r="44" spans="1:16" ht="9.9499999999999993" customHeight="1">
      <c r="A44" s="460"/>
      <c r="B44" s="495"/>
      <c r="D44" s="771"/>
      <c r="G44" s="797" t="s">
        <v>218</v>
      </c>
      <c r="H44" s="770"/>
      <c r="J44" s="798">
        <v>-0.5</v>
      </c>
      <c r="K44" s="770"/>
      <c r="L44" s="784"/>
      <c r="P44" s="462"/>
    </row>
    <row r="45" spans="1:16" ht="9.9499999999999993" customHeight="1">
      <c r="A45" s="460"/>
      <c r="B45" s="495"/>
      <c r="D45" s="533"/>
      <c r="E45" s="774"/>
      <c r="F45" s="775"/>
      <c r="G45" s="775"/>
      <c r="H45" s="775"/>
      <c r="I45" s="775"/>
      <c r="J45" s="775"/>
      <c r="K45" s="775"/>
      <c r="L45" s="776"/>
      <c r="P45" s="462"/>
    </row>
    <row r="46" spans="1:16" ht="9.9499999999999993" customHeight="1">
      <c r="A46" s="460"/>
      <c r="B46" s="495"/>
      <c r="D46" s="533"/>
      <c r="E46" s="1147" t="s">
        <v>33</v>
      </c>
      <c r="F46" s="1148"/>
      <c r="G46" s="1148"/>
      <c r="H46" s="1148"/>
      <c r="I46" s="1148"/>
      <c r="J46" s="1148"/>
      <c r="K46" s="1148"/>
      <c r="L46" s="1149"/>
      <c r="P46" s="462"/>
    </row>
    <row r="47" spans="1:16" ht="9.9499999999999993" customHeight="1">
      <c r="A47" s="460"/>
      <c r="B47" s="495"/>
      <c r="C47" s="531"/>
      <c r="D47" s="534"/>
      <c r="E47" s="777"/>
      <c r="F47" s="778"/>
      <c r="G47" s="778"/>
      <c r="H47" s="778"/>
      <c r="I47" s="778"/>
      <c r="J47" s="778"/>
      <c r="K47" s="778"/>
      <c r="L47" s="779"/>
      <c r="P47" s="462"/>
    </row>
    <row r="48" spans="1:16" ht="9.9499999999999993" customHeight="1">
      <c r="A48" s="460"/>
      <c r="B48" s="1150" t="s">
        <v>202</v>
      </c>
      <c r="C48" s="1151"/>
      <c r="D48" s="1151"/>
      <c r="E48" s="1151"/>
      <c r="F48" s="1151"/>
      <c r="G48" s="1151"/>
      <c r="H48" s="1151"/>
      <c r="I48" s="1151"/>
      <c r="J48" s="1151"/>
      <c r="K48" s="1151"/>
      <c r="L48" s="1151"/>
      <c r="M48" s="1151"/>
      <c r="N48" s="1151"/>
      <c r="O48" s="1152"/>
      <c r="P48" s="462"/>
    </row>
    <row r="49" spans="1:16" ht="9.9499999999999993" customHeight="1">
      <c r="A49" s="460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4"/>
      <c r="O49" s="1155"/>
      <c r="P49" s="462"/>
    </row>
    <row r="50" spans="1:16" ht="15">
      <c r="A50" s="460"/>
      <c r="B50" s="519"/>
      <c r="C50" s="71" t="s">
        <v>549</v>
      </c>
      <c r="D50" s="529"/>
      <c r="E50" s="529"/>
      <c r="F50" s="529"/>
      <c r="G50" s="529"/>
      <c r="H50" s="530"/>
      <c r="I50" s="528"/>
      <c r="J50" s="528"/>
      <c r="K50" s="528"/>
      <c r="L50" s="528"/>
      <c r="M50" s="528"/>
      <c r="N50" s="528"/>
      <c r="O50" s="522"/>
      <c r="P50" s="462"/>
    </row>
    <row r="51" spans="1:16" ht="15">
      <c r="A51" s="460"/>
      <c r="B51" s="495"/>
      <c r="C51" s="71" t="s">
        <v>413</v>
      </c>
      <c r="D51" s="71"/>
      <c r="E51" s="71"/>
      <c r="F51" s="71"/>
      <c r="G51" s="71"/>
      <c r="H51" s="71"/>
      <c r="I51" s="71"/>
      <c r="J51" s="71"/>
      <c r="K51" s="71"/>
      <c r="L51" s="71"/>
      <c r="M51" s="528"/>
      <c r="N51" s="528"/>
      <c r="O51" s="524"/>
      <c r="P51" s="462"/>
    </row>
    <row r="52" spans="1:16" ht="9.9499999999999993" customHeight="1">
      <c r="A52" s="460"/>
      <c r="B52" s="495"/>
      <c r="H52" s="461"/>
      <c r="O52" s="524"/>
      <c r="P52" s="462"/>
    </row>
    <row r="53" spans="1:16" ht="9.9499999999999993" customHeight="1">
      <c r="A53" s="487"/>
      <c r="B53" s="506"/>
      <c r="C53" s="489" t="s">
        <v>204</v>
      </c>
      <c r="H53" s="461"/>
      <c r="O53" s="524"/>
      <c r="P53" s="488"/>
    </row>
    <row r="54" spans="1:16" ht="9.9499999999999993" customHeight="1">
      <c r="A54" s="487"/>
      <c r="B54" s="506"/>
      <c r="C54" s="489"/>
      <c r="H54" s="461"/>
      <c r="O54" s="524"/>
      <c r="P54" s="488"/>
    </row>
    <row r="55" spans="1:16" ht="9.9499999999999993" customHeight="1">
      <c r="A55" s="487"/>
      <c r="B55" s="527"/>
      <c r="C55" s="521"/>
      <c r="D55" s="208"/>
      <c r="E55" s="208"/>
      <c r="F55" s="1156"/>
      <c r="G55" s="1156"/>
      <c r="H55" s="461"/>
      <c r="O55" s="524"/>
      <c r="P55" s="488"/>
    </row>
    <row r="56" spans="1:16" ht="9.9499999999999993" customHeight="1">
      <c r="A56" s="487"/>
      <c r="B56" s="523"/>
      <c r="C56" s="518"/>
      <c r="D56" s="518"/>
      <c r="E56" s="518"/>
      <c r="F56" s="518"/>
      <c r="G56" s="520"/>
      <c r="H56" s="520"/>
      <c r="I56" s="525"/>
      <c r="J56" s="525"/>
      <c r="K56" s="525"/>
      <c r="L56" s="525"/>
      <c r="M56" s="525"/>
      <c r="N56" s="525"/>
      <c r="O56" s="526"/>
      <c r="P56" s="488"/>
    </row>
    <row r="57" spans="1:16" ht="9.9499999999999993" customHeight="1">
      <c r="A57" s="487"/>
      <c r="B57" s="1150"/>
      <c r="C57" s="1157"/>
      <c r="D57" s="1157"/>
      <c r="E57" s="1157"/>
      <c r="F57" s="1157"/>
      <c r="G57" s="1157"/>
      <c r="H57" s="1157"/>
      <c r="I57" s="1157"/>
      <c r="J57" s="1157"/>
      <c r="K57" s="1157"/>
      <c r="L57" s="1157"/>
      <c r="M57" s="1157"/>
      <c r="N57" s="1157"/>
      <c r="O57" s="1158"/>
      <c r="P57" s="488"/>
    </row>
    <row r="58" spans="1:16" ht="9.9499999999999993" customHeight="1">
      <c r="A58" s="487"/>
      <c r="B58" s="1159"/>
      <c r="C58" s="1160"/>
      <c r="D58" s="1160"/>
      <c r="E58" s="1160"/>
      <c r="F58" s="1160"/>
      <c r="G58" s="1160"/>
      <c r="H58" s="1160"/>
      <c r="I58" s="1160"/>
      <c r="J58" s="1160"/>
      <c r="K58" s="1160"/>
      <c r="L58" s="1160"/>
      <c r="M58" s="1160"/>
      <c r="N58" s="1160"/>
      <c r="O58" s="1161"/>
      <c r="P58" s="488"/>
    </row>
    <row r="59" spans="1:16" ht="9.9499999999999993" customHeight="1">
      <c r="A59" s="497"/>
      <c r="B59" s="504"/>
      <c r="O59" s="486"/>
      <c r="P59" s="488"/>
    </row>
    <row r="60" spans="1:16" ht="9.9499999999999993" customHeight="1">
      <c r="A60" s="497"/>
      <c r="B60" s="504"/>
      <c r="O60" s="486"/>
      <c r="P60" s="488"/>
    </row>
    <row r="61" spans="1:16" ht="9.9499999999999993" customHeight="1">
      <c r="A61" s="497"/>
      <c r="B61" s="495"/>
      <c r="C61" s="1162"/>
      <c r="D61" s="1162"/>
      <c r="E61" s="1162"/>
      <c r="F61" s="1162"/>
      <c r="G61" s="1162"/>
      <c r="H61" s="1162"/>
      <c r="I61" s="1162"/>
      <c r="J61" s="1162"/>
      <c r="K61" s="1162"/>
      <c r="L61" s="1162"/>
      <c r="M61" s="1162"/>
      <c r="N61" s="1162"/>
      <c r="O61" s="505"/>
      <c r="P61" s="496"/>
    </row>
    <row r="62" spans="1:16" ht="9.9499999999999993" customHeight="1">
      <c r="A62" s="497"/>
      <c r="B62" s="506"/>
      <c r="C62" s="489"/>
      <c r="O62" s="505"/>
      <c r="P62" s="496"/>
    </row>
    <row r="63" spans="1:16" ht="9.9499999999999993" customHeight="1">
      <c r="A63" s="497"/>
      <c r="B63" s="506"/>
      <c r="C63" s="489"/>
      <c r="O63" s="505"/>
      <c r="P63" s="496"/>
    </row>
    <row r="64" spans="1:16" ht="9.9499999999999993" customHeight="1">
      <c r="A64" s="497"/>
      <c r="B64" s="506"/>
      <c r="C64" s="507"/>
      <c r="D64" s="496"/>
      <c r="E64" s="496"/>
      <c r="F64" s="496"/>
      <c r="G64" s="430"/>
      <c r="H64" s="508"/>
      <c r="I64" s="508"/>
      <c r="J64" s="496"/>
      <c r="K64" s="496"/>
      <c r="L64" s="496"/>
      <c r="M64" s="496"/>
      <c r="N64" s="496"/>
      <c r="O64" s="505"/>
      <c r="P64" s="488"/>
    </row>
    <row r="65" spans="1:16" ht="9.9499999999999993" customHeight="1">
      <c r="A65" s="497"/>
      <c r="B65" s="506"/>
      <c r="C65" s="496"/>
      <c r="D65" s="496"/>
      <c r="E65" s="496"/>
      <c r="F65" s="496"/>
      <c r="G65" s="508"/>
      <c r="H65" s="508"/>
      <c r="I65" s="508"/>
      <c r="J65" s="496"/>
      <c r="K65" s="496"/>
      <c r="L65" s="496"/>
      <c r="M65" s="496"/>
      <c r="N65" s="496"/>
      <c r="O65" s="505"/>
      <c r="P65" s="488"/>
    </row>
    <row r="66" spans="1:16" ht="9.9499999999999993" customHeight="1">
      <c r="A66" s="497"/>
      <c r="B66" s="504"/>
      <c r="O66" s="486"/>
      <c r="P66" s="488"/>
    </row>
    <row r="67" spans="1:16" ht="9.9499999999999993" customHeight="1">
      <c r="A67" s="497"/>
      <c r="B67" s="504"/>
      <c r="O67" s="486"/>
      <c r="P67" s="488"/>
    </row>
    <row r="68" spans="1:16" ht="12" customHeight="1">
      <c r="A68" s="497"/>
      <c r="B68" s="504"/>
      <c r="O68" s="486"/>
      <c r="P68" s="488"/>
    </row>
    <row r="69" spans="1:16" ht="12" customHeight="1">
      <c r="A69" s="498"/>
      <c r="B69" s="504"/>
      <c r="O69" s="486"/>
      <c r="P69" s="490"/>
    </row>
    <row r="70" spans="1:16" ht="9.9499999999999993" customHeight="1">
      <c r="A70" s="491"/>
      <c r="B70" s="504"/>
      <c r="O70" s="486"/>
      <c r="P70" s="491"/>
    </row>
    <row r="71" spans="1:16" ht="89.25" customHeight="1">
      <c r="A71" s="491"/>
      <c r="B71" s="504"/>
      <c r="O71" s="486"/>
      <c r="P71" s="491"/>
    </row>
    <row r="72" spans="1:16" ht="6.6" customHeight="1">
      <c r="B72" s="1163" t="s">
        <v>205</v>
      </c>
      <c r="C72" s="1164"/>
      <c r="D72" s="1164"/>
      <c r="E72" s="1164"/>
      <c r="F72" s="1164"/>
      <c r="G72" s="1164"/>
      <c r="H72" s="1164"/>
      <c r="I72" s="1164"/>
      <c r="J72" s="1164"/>
      <c r="K72" s="1164"/>
      <c r="L72" s="1164"/>
      <c r="M72" s="1164"/>
      <c r="N72" s="1164"/>
      <c r="O72" s="1165"/>
    </row>
    <row r="73" spans="1:16">
      <c r="B73" s="1166"/>
      <c r="C73" s="1167"/>
      <c r="D73" s="1167"/>
      <c r="E73" s="1167"/>
      <c r="F73" s="1167"/>
      <c r="G73" s="1167"/>
      <c r="H73" s="1167"/>
      <c r="I73" s="1167"/>
      <c r="J73" s="1167"/>
      <c r="K73" s="1167"/>
      <c r="L73" s="1167"/>
      <c r="M73" s="1167"/>
      <c r="N73" s="1167"/>
      <c r="O73" s="1168"/>
    </row>
    <row r="74" spans="1:16">
      <c r="B74" s="1173" t="s">
        <v>206</v>
      </c>
      <c r="C74" s="1174"/>
      <c r="D74" s="1174"/>
      <c r="E74" s="1174"/>
      <c r="F74" s="1174"/>
      <c r="G74" s="1174"/>
      <c r="H74" s="1174"/>
      <c r="I74" s="1174"/>
      <c r="J74" s="1174"/>
      <c r="K74" s="1174"/>
      <c r="L74" s="1174"/>
      <c r="M74" s="1174"/>
      <c r="N74" s="1174"/>
      <c r="O74" s="1175"/>
    </row>
    <row r="75" spans="1:16" ht="9.9499999999999993" customHeight="1">
      <c r="B75" s="1176" t="s">
        <v>207</v>
      </c>
      <c r="C75" s="1156"/>
      <c r="D75" s="1156"/>
      <c r="E75" s="1156"/>
      <c r="F75" s="1156"/>
      <c r="G75" s="1156"/>
      <c r="H75" s="1156"/>
      <c r="I75" s="1156"/>
      <c r="J75" s="1156"/>
      <c r="K75" s="1156"/>
      <c r="L75" s="1156"/>
      <c r="M75" s="1156"/>
      <c r="N75" s="1156"/>
      <c r="O75" s="1177"/>
    </row>
    <row r="76" spans="1:16" ht="13.5" customHeight="1">
      <c r="B76" s="1141" t="s">
        <v>208</v>
      </c>
      <c r="C76" s="1142"/>
      <c r="D76" s="1142"/>
      <c r="E76" s="1142"/>
      <c r="F76" s="1142"/>
      <c r="G76" s="1142"/>
      <c r="H76" s="1142"/>
      <c r="I76" s="1142"/>
      <c r="J76" s="1142"/>
      <c r="K76" s="1142"/>
      <c r="L76" s="1142"/>
      <c r="M76" s="1142"/>
      <c r="N76" s="1142"/>
      <c r="O76" s="1143"/>
    </row>
    <row r="77" spans="1:16">
      <c r="B77" s="1144"/>
      <c r="C77" s="1145"/>
      <c r="D77" s="1145"/>
      <c r="E77" s="1145"/>
      <c r="F77" s="1145"/>
      <c r="G77" s="1145"/>
      <c r="H77" s="1145"/>
      <c r="I77" s="1145"/>
      <c r="J77" s="1145"/>
      <c r="K77" s="1145"/>
      <c r="L77" s="1145"/>
      <c r="M77" s="1145"/>
      <c r="N77" s="1145"/>
      <c r="O77" s="1146"/>
    </row>
  </sheetData>
  <mergeCells count="28">
    <mergeCell ref="E46:L46"/>
    <mergeCell ref="B76:O77"/>
    <mergeCell ref="B48:O49"/>
    <mergeCell ref="F55:G55"/>
    <mergeCell ref="B57:O58"/>
    <mergeCell ref="C61:N61"/>
    <mergeCell ref="B72:O73"/>
    <mergeCell ref="B74:O74"/>
    <mergeCell ref="B75:O75"/>
    <mergeCell ref="E40:L40"/>
    <mergeCell ref="B12:O12"/>
    <mergeCell ref="B14:G15"/>
    <mergeCell ref="I14:O15"/>
    <mergeCell ref="J16:N23"/>
    <mergeCell ref="B25:G26"/>
    <mergeCell ref="I25:O26"/>
    <mergeCell ref="C28:F28"/>
    <mergeCell ref="I28:O28"/>
    <mergeCell ref="I29:O29"/>
    <mergeCell ref="J30:N30"/>
    <mergeCell ref="E38:L39"/>
    <mergeCell ref="C10:F10"/>
    <mergeCell ref="A2:N3"/>
    <mergeCell ref="C6:F6"/>
    <mergeCell ref="C7:F7"/>
    <mergeCell ref="C8:F8"/>
    <mergeCell ref="F9:G9"/>
    <mergeCell ref="H9:K9"/>
  </mergeCells>
  <hyperlinks>
    <hyperlink ref="D19" r:id="rId1" xr:uid="{B038BAC8-F037-49D6-801C-7245ED672C68}"/>
    <hyperlink ref="J16:L23" r:id="rId2" display="AMC selection can be made vy clicking here.  theLender accepts transferred appraisals." xr:uid="{421E5EBA-2965-4BAC-B9E2-60573450CE2F}"/>
    <hyperlink ref="J16:N23" r:id="rId3" display="AMC selection can be made by clicking here.  theLender accepts transferred appraisals." xr:uid="{B3A9336D-9044-48CF-B8DA-40B5885C574D}"/>
  </hyperlinks>
  <pageMargins left="0.25" right="0.25" top="0.75" bottom="0.75" header="0.3" footer="0.3"/>
  <pageSetup paperSize="5" orientation="portrait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5A550-8186-4B18-8E7E-EEA20F434B73}">
  <sheetPr codeName="Sheet4">
    <pageSetUpPr fitToPage="1"/>
  </sheetPr>
  <dimension ref="B1:AB78"/>
  <sheetViews>
    <sheetView showGridLines="0" topLeftCell="A44" workbookViewId="0">
      <selection activeCell="T56" sqref="T56"/>
    </sheetView>
  </sheetViews>
  <sheetFormatPr defaultRowHeight="15"/>
  <cols>
    <col min="1" max="2" width="3.7109375" style="1" customWidth="1"/>
    <col min="3" max="6" width="9.7109375" style="1" customWidth="1"/>
    <col min="7" max="7" width="1.7109375" style="1" customWidth="1"/>
    <col min="8" max="8" width="24.5703125" style="1" customWidth="1"/>
    <col min="9" max="9" width="23.85546875" style="1" customWidth="1"/>
    <col min="10" max="13" width="10.42578125" style="1" customWidth="1"/>
    <col min="14" max="17" width="10.42578125" customWidth="1"/>
    <col min="18" max="18" width="10.42578125" style="1" customWidth="1"/>
    <col min="19" max="19" width="9.140625" style="1"/>
    <col min="20" max="20" width="17.140625" style="1" customWidth="1"/>
    <col min="21" max="21" width="24.5703125" style="1" customWidth="1"/>
    <col min="22" max="22" width="17.140625" style="1" customWidth="1"/>
    <col min="23" max="238" width="9.140625" style="1"/>
    <col min="239" max="240" width="3.7109375" style="1" customWidth="1"/>
    <col min="241" max="244" width="12.5703125" style="1" customWidth="1"/>
    <col min="245" max="245" width="3.7109375" style="1" customWidth="1"/>
    <col min="246" max="246" width="42.85546875" style="1" bestFit="1" customWidth="1"/>
    <col min="247" max="248" width="11.28515625" style="1" customWidth="1"/>
    <col min="249" max="249" width="12.5703125" style="1" customWidth="1"/>
    <col min="250" max="250" width="13.42578125" style="1" customWidth="1"/>
    <col min="251" max="251" width="31.28515625" style="1" bestFit="1" customWidth="1"/>
    <col min="252" max="253" width="11.85546875" style="1" customWidth="1"/>
    <col min="254" max="254" width="8.7109375" style="1" bestFit="1" customWidth="1"/>
    <col min="255" max="255" width="9.42578125" style="1" bestFit="1" customWidth="1"/>
    <col min="256" max="262" width="11.85546875" style="1" customWidth="1"/>
    <col min="263" max="263" width="5.7109375" style="1" customWidth="1"/>
    <col min="264" max="264" width="3.7109375" style="1" customWidth="1"/>
    <col min="265" max="494" width="9.140625" style="1"/>
    <col min="495" max="496" width="3.7109375" style="1" customWidth="1"/>
    <col min="497" max="500" width="12.5703125" style="1" customWidth="1"/>
    <col min="501" max="501" width="3.7109375" style="1" customWidth="1"/>
    <col min="502" max="502" width="42.85546875" style="1" bestFit="1" customWidth="1"/>
    <col min="503" max="504" width="11.28515625" style="1" customWidth="1"/>
    <col min="505" max="505" width="12.5703125" style="1" customWidth="1"/>
    <col min="506" max="506" width="13.42578125" style="1" customWidth="1"/>
    <col min="507" max="507" width="31.28515625" style="1" bestFit="1" customWidth="1"/>
    <col min="508" max="509" width="11.85546875" style="1" customWidth="1"/>
    <col min="510" max="510" width="8.7109375" style="1" bestFit="1" customWidth="1"/>
    <col min="511" max="511" width="9.42578125" style="1" bestFit="1" customWidth="1"/>
    <col min="512" max="518" width="11.85546875" style="1" customWidth="1"/>
    <col min="519" max="519" width="5.7109375" style="1" customWidth="1"/>
    <col min="520" max="520" width="3.7109375" style="1" customWidth="1"/>
    <col min="521" max="750" width="9.140625" style="1"/>
    <col min="751" max="752" width="3.7109375" style="1" customWidth="1"/>
    <col min="753" max="756" width="12.5703125" style="1" customWidth="1"/>
    <col min="757" max="757" width="3.7109375" style="1" customWidth="1"/>
    <col min="758" max="758" width="42.85546875" style="1" bestFit="1" customWidth="1"/>
    <col min="759" max="760" width="11.28515625" style="1" customWidth="1"/>
    <col min="761" max="761" width="12.5703125" style="1" customWidth="1"/>
    <col min="762" max="762" width="13.42578125" style="1" customWidth="1"/>
    <col min="763" max="763" width="31.28515625" style="1" bestFit="1" customWidth="1"/>
    <col min="764" max="765" width="11.85546875" style="1" customWidth="1"/>
    <col min="766" max="766" width="8.7109375" style="1" bestFit="1" customWidth="1"/>
    <col min="767" max="767" width="9.42578125" style="1" bestFit="1" customWidth="1"/>
    <col min="768" max="774" width="11.85546875" style="1" customWidth="1"/>
    <col min="775" max="775" width="5.7109375" style="1" customWidth="1"/>
    <col min="776" max="776" width="3.7109375" style="1" customWidth="1"/>
    <col min="777" max="1006" width="9.140625" style="1"/>
    <col min="1007" max="1008" width="3.7109375" style="1" customWidth="1"/>
    <col min="1009" max="1012" width="12.5703125" style="1" customWidth="1"/>
    <col min="1013" max="1013" width="3.7109375" style="1" customWidth="1"/>
    <col min="1014" max="1014" width="42.85546875" style="1" bestFit="1" customWidth="1"/>
    <col min="1015" max="1016" width="11.28515625" style="1" customWidth="1"/>
    <col min="1017" max="1017" width="12.5703125" style="1" customWidth="1"/>
    <col min="1018" max="1018" width="13.42578125" style="1" customWidth="1"/>
    <col min="1019" max="1019" width="31.28515625" style="1" bestFit="1" customWidth="1"/>
    <col min="1020" max="1021" width="11.85546875" style="1" customWidth="1"/>
    <col min="1022" max="1022" width="8.7109375" style="1" bestFit="1" customWidth="1"/>
    <col min="1023" max="1023" width="9.42578125" style="1" bestFit="1" customWidth="1"/>
    <col min="1024" max="1030" width="11.85546875" style="1" customWidth="1"/>
    <col min="1031" max="1031" width="5.7109375" style="1" customWidth="1"/>
    <col min="1032" max="1032" width="3.7109375" style="1" customWidth="1"/>
    <col min="1033" max="1262" width="9.140625" style="1"/>
    <col min="1263" max="1264" width="3.7109375" style="1" customWidth="1"/>
    <col min="1265" max="1268" width="12.5703125" style="1" customWidth="1"/>
    <col min="1269" max="1269" width="3.7109375" style="1" customWidth="1"/>
    <col min="1270" max="1270" width="42.85546875" style="1" bestFit="1" customWidth="1"/>
    <col min="1271" max="1272" width="11.28515625" style="1" customWidth="1"/>
    <col min="1273" max="1273" width="12.5703125" style="1" customWidth="1"/>
    <col min="1274" max="1274" width="13.42578125" style="1" customWidth="1"/>
    <col min="1275" max="1275" width="31.28515625" style="1" bestFit="1" customWidth="1"/>
    <col min="1276" max="1277" width="11.85546875" style="1" customWidth="1"/>
    <col min="1278" max="1278" width="8.7109375" style="1" bestFit="1" customWidth="1"/>
    <col min="1279" max="1279" width="9.42578125" style="1" bestFit="1" customWidth="1"/>
    <col min="1280" max="1286" width="11.85546875" style="1" customWidth="1"/>
    <col min="1287" max="1287" width="5.7109375" style="1" customWidth="1"/>
    <col min="1288" max="1288" width="3.7109375" style="1" customWidth="1"/>
    <col min="1289" max="1518" width="9.140625" style="1"/>
    <col min="1519" max="1520" width="3.7109375" style="1" customWidth="1"/>
    <col min="1521" max="1524" width="12.5703125" style="1" customWidth="1"/>
    <col min="1525" max="1525" width="3.7109375" style="1" customWidth="1"/>
    <col min="1526" max="1526" width="42.85546875" style="1" bestFit="1" customWidth="1"/>
    <col min="1527" max="1528" width="11.28515625" style="1" customWidth="1"/>
    <col min="1529" max="1529" width="12.5703125" style="1" customWidth="1"/>
    <col min="1530" max="1530" width="13.42578125" style="1" customWidth="1"/>
    <col min="1531" max="1531" width="31.28515625" style="1" bestFit="1" customWidth="1"/>
    <col min="1532" max="1533" width="11.85546875" style="1" customWidth="1"/>
    <col min="1534" max="1534" width="8.7109375" style="1" bestFit="1" customWidth="1"/>
    <col min="1535" max="1535" width="9.42578125" style="1" bestFit="1" customWidth="1"/>
    <col min="1536" max="1542" width="11.85546875" style="1" customWidth="1"/>
    <col min="1543" max="1543" width="5.7109375" style="1" customWidth="1"/>
    <col min="1544" max="1544" width="3.7109375" style="1" customWidth="1"/>
    <col min="1545" max="1774" width="9.140625" style="1"/>
    <col min="1775" max="1776" width="3.7109375" style="1" customWidth="1"/>
    <col min="1777" max="1780" width="12.5703125" style="1" customWidth="1"/>
    <col min="1781" max="1781" width="3.7109375" style="1" customWidth="1"/>
    <col min="1782" max="1782" width="42.85546875" style="1" bestFit="1" customWidth="1"/>
    <col min="1783" max="1784" width="11.28515625" style="1" customWidth="1"/>
    <col min="1785" max="1785" width="12.5703125" style="1" customWidth="1"/>
    <col min="1786" max="1786" width="13.42578125" style="1" customWidth="1"/>
    <col min="1787" max="1787" width="31.28515625" style="1" bestFit="1" customWidth="1"/>
    <col min="1788" max="1789" width="11.85546875" style="1" customWidth="1"/>
    <col min="1790" max="1790" width="8.7109375" style="1" bestFit="1" customWidth="1"/>
    <col min="1791" max="1791" width="9.42578125" style="1" bestFit="1" customWidth="1"/>
    <col min="1792" max="1798" width="11.85546875" style="1" customWidth="1"/>
    <col min="1799" max="1799" width="5.7109375" style="1" customWidth="1"/>
    <col min="1800" max="1800" width="3.7109375" style="1" customWidth="1"/>
    <col min="1801" max="2030" width="9.140625" style="1"/>
    <col min="2031" max="2032" width="3.7109375" style="1" customWidth="1"/>
    <col min="2033" max="2036" width="12.5703125" style="1" customWidth="1"/>
    <col min="2037" max="2037" width="3.7109375" style="1" customWidth="1"/>
    <col min="2038" max="2038" width="42.85546875" style="1" bestFit="1" customWidth="1"/>
    <col min="2039" max="2040" width="11.28515625" style="1" customWidth="1"/>
    <col min="2041" max="2041" width="12.5703125" style="1" customWidth="1"/>
    <col min="2042" max="2042" width="13.42578125" style="1" customWidth="1"/>
    <col min="2043" max="2043" width="31.28515625" style="1" bestFit="1" customWidth="1"/>
    <col min="2044" max="2045" width="11.85546875" style="1" customWidth="1"/>
    <col min="2046" max="2046" width="8.7109375" style="1" bestFit="1" customWidth="1"/>
    <col min="2047" max="2047" width="9.42578125" style="1" bestFit="1" customWidth="1"/>
    <col min="2048" max="2054" width="11.85546875" style="1" customWidth="1"/>
    <col min="2055" max="2055" width="5.7109375" style="1" customWidth="1"/>
    <col min="2056" max="2056" width="3.7109375" style="1" customWidth="1"/>
    <col min="2057" max="2286" width="9.140625" style="1"/>
    <col min="2287" max="2288" width="3.7109375" style="1" customWidth="1"/>
    <col min="2289" max="2292" width="12.5703125" style="1" customWidth="1"/>
    <col min="2293" max="2293" width="3.7109375" style="1" customWidth="1"/>
    <col min="2294" max="2294" width="42.85546875" style="1" bestFit="1" customWidth="1"/>
    <col min="2295" max="2296" width="11.28515625" style="1" customWidth="1"/>
    <col min="2297" max="2297" width="12.5703125" style="1" customWidth="1"/>
    <col min="2298" max="2298" width="13.42578125" style="1" customWidth="1"/>
    <col min="2299" max="2299" width="31.28515625" style="1" bestFit="1" customWidth="1"/>
    <col min="2300" max="2301" width="11.85546875" style="1" customWidth="1"/>
    <col min="2302" max="2302" width="8.7109375" style="1" bestFit="1" customWidth="1"/>
    <col min="2303" max="2303" width="9.42578125" style="1" bestFit="1" customWidth="1"/>
    <col min="2304" max="2310" width="11.85546875" style="1" customWidth="1"/>
    <col min="2311" max="2311" width="5.7109375" style="1" customWidth="1"/>
    <col min="2312" max="2312" width="3.7109375" style="1" customWidth="1"/>
    <col min="2313" max="2542" width="9.140625" style="1"/>
    <col min="2543" max="2544" width="3.7109375" style="1" customWidth="1"/>
    <col min="2545" max="2548" width="12.5703125" style="1" customWidth="1"/>
    <col min="2549" max="2549" width="3.7109375" style="1" customWidth="1"/>
    <col min="2550" max="2550" width="42.85546875" style="1" bestFit="1" customWidth="1"/>
    <col min="2551" max="2552" width="11.28515625" style="1" customWidth="1"/>
    <col min="2553" max="2553" width="12.5703125" style="1" customWidth="1"/>
    <col min="2554" max="2554" width="13.42578125" style="1" customWidth="1"/>
    <col min="2555" max="2555" width="31.28515625" style="1" bestFit="1" customWidth="1"/>
    <col min="2556" max="2557" width="11.85546875" style="1" customWidth="1"/>
    <col min="2558" max="2558" width="8.7109375" style="1" bestFit="1" customWidth="1"/>
    <col min="2559" max="2559" width="9.42578125" style="1" bestFit="1" customWidth="1"/>
    <col min="2560" max="2566" width="11.85546875" style="1" customWidth="1"/>
    <col min="2567" max="2567" width="5.7109375" style="1" customWidth="1"/>
    <col min="2568" max="2568" width="3.7109375" style="1" customWidth="1"/>
    <col min="2569" max="2798" width="9.140625" style="1"/>
    <col min="2799" max="2800" width="3.7109375" style="1" customWidth="1"/>
    <col min="2801" max="2804" width="12.5703125" style="1" customWidth="1"/>
    <col min="2805" max="2805" width="3.7109375" style="1" customWidth="1"/>
    <col min="2806" max="2806" width="42.85546875" style="1" bestFit="1" customWidth="1"/>
    <col min="2807" max="2808" width="11.28515625" style="1" customWidth="1"/>
    <col min="2809" max="2809" width="12.5703125" style="1" customWidth="1"/>
    <col min="2810" max="2810" width="13.42578125" style="1" customWidth="1"/>
    <col min="2811" max="2811" width="31.28515625" style="1" bestFit="1" customWidth="1"/>
    <col min="2812" max="2813" width="11.85546875" style="1" customWidth="1"/>
    <col min="2814" max="2814" width="8.7109375" style="1" bestFit="1" customWidth="1"/>
    <col min="2815" max="2815" width="9.42578125" style="1" bestFit="1" customWidth="1"/>
    <col min="2816" max="2822" width="11.85546875" style="1" customWidth="1"/>
    <col min="2823" max="2823" width="5.7109375" style="1" customWidth="1"/>
    <col min="2824" max="2824" width="3.7109375" style="1" customWidth="1"/>
    <col min="2825" max="3054" width="9.140625" style="1"/>
    <col min="3055" max="3056" width="3.7109375" style="1" customWidth="1"/>
    <col min="3057" max="3060" width="12.5703125" style="1" customWidth="1"/>
    <col min="3061" max="3061" width="3.7109375" style="1" customWidth="1"/>
    <col min="3062" max="3062" width="42.85546875" style="1" bestFit="1" customWidth="1"/>
    <col min="3063" max="3064" width="11.28515625" style="1" customWidth="1"/>
    <col min="3065" max="3065" width="12.5703125" style="1" customWidth="1"/>
    <col min="3066" max="3066" width="13.42578125" style="1" customWidth="1"/>
    <col min="3067" max="3067" width="31.28515625" style="1" bestFit="1" customWidth="1"/>
    <col min="3068" max="3069" width="11.85546875" style="1" customWidth="1"/>
    <col min="3070" max="3070" width="8.7109375" style="1" bestFit="1" customWidth="1"/>
    <col min="3071" max="3071" width="9.42578125" style="1" bestFit="1" customWidth="1"/>
    <col min="3072" max="3078" width="11.85546875" style="1" customWidth="1"/>
    <col min="3079" max="3079" width="5.7109375" style="1" customWidth="1"/>
    <col min="3080" max="3080" width="3.7109375" style="1" customWidth="1"/>
    <col min="3081" max="3310" width="9.140625" style="1"/>
    <col min="3311" max="3312" width="3.7109375" style="1" customWidth="1"/>
    <col min="3313" max="3316" width="12.5703125" style="1" customWidth="1"/>
    <col min="3317" max="3317" width="3.7109375" style="1" customWidth="1"/>
    <col min="3318" max="3318" width="42.85546875" style="1" bestFit="1" customWidth="1"/>
    <col min="3319" max="3320" width="11.28515625" style="1" customWidth="1"/>
    <col min="3321" max="3321" width="12.5703125" style="1" customWidth="1"/>
    <col min="3322" max="3322" width="13.42578125" style="1" customWidth="1"/>
    <col min="3323" max="3323" width="31.28515625" style="1" bestFit="1" customWidth="1"/>
    <col min="3324" max="3325" width="11.85546875" style="1" customWidth="1"/>
    <col min="3326" max="3326" width="8.7109375" style="1" bestFit="1" customWidth="1"/>
    <col min="3327" max="3327" width="9.42578125" style="1" bestFit="1" customWidth="1"/>
    <col min="3328" max="3334" width="11.85546875" style="1" customWidth="1"/>
    <col min="3335" max="3335" width="5.7109375" style="1" customWidth="1"/>
    <col min="3336" max="3336" width="3.7109375" style="1" customWidth="1"/>
    <col min="3337" max="3566" width="9.140625" style="1"/>
    <col min="3567" max="3568" width="3.7109375" style="1" customWidth="1"/>
    <col min="3569" max="3572" width="12.5703125" style="1" customWidth="1"/>
    <col min="3573" max="3573" width="3.7109375" style="1" customWidth="1"/>
    <col min="3574" max="3574" width="42.85546875" style="1" bestFit="1" customWidth="1"/>
    <col min="3575" max="3576" width="11.28515625" style="1" customWidth="1"/>
    <col min="3577" max="3577" width="12.5703125" style="1" customWidth="1"/>
    <col min="3578" max="3578" width="13.42578125" style="1" customWidth="1"/>
    <col min="3579" max="3579" width="31.28515625" style="1" bestFit="1" customWidth="1"/>
    <col min="3580" max="3581" width="11.85546875" style="1" customWidth="1"/>
    <col min="3582" max="3582" width="8.7109375" style="1" bestFit="1" customWidth="1"/>
    <col min="3583" max="3583" width="9.42578125" style="1" bestFit="1" customWidth="1"/>
    <col min="3584" max="3590" width="11.85546875" style="1" customWidth="1"/>
    <col min="3591" max="3591" width="5.7109375" style="1" customWidth="1"/>
    <col min="3592" max="3592" width="3.7109375" style="1" customWidth="1"/>
    <col min="3593" max="3822" width="9.140625" style="1"/>
    <col min="3823" max="3824" width="3.7109375" style="1" customWidth="1"/>
    <col min="3825" max="3828" width="12.5703125" style="1" customWidth="1"/>
    <col min="3829" max="3829" width="3.7109375" style="1" customWidth="1"/>
    <col min="3830" max="3830" width="42.85546875" style="1" bestFit="1" customWidth="1"/>
    <col min="3831" max="3832" width="11.28515625" style="1" customWidth="1"/>
    <col min="3833" max="3833" width="12.5703125" style="1" customWidth="1"/>
    <col min="3834" max="3834" width="13.42578125" style="1" customWidth="1"/>
    <col min="3835" max="3835" width="31.28515625" style="1" bestFit="1" customWidth="1"/>
    <col min="3836" max="3837" width="11.85546875" style="1" customWidth="1"/>
    <col min="3838" max="3838" width="8.7109375" style="1" bestFit="1" customWidth="1"/>
    <col min="3839" max="3839" width="9.42578125" style="1" bestFit="1" customWidth="1"/>
    <col min="3840" max="3846" width="11.85546875" style="1" customWidth="1"/>
    <col min="3847" max="3847" width="5.7109375" style="1" customWidth="1"/>
    <col min="3848" max="3848" width="3.7109375" style="1" customWidth="1"/>
    <col min="3849" max="4078" width="9.140625" style="1"/>
    <col min="4079" max="4080" width="3.7109375" style="1" customWidth="1"/>
    <col min="4081" max="4084" width="12.5703125" style="1" customWidth="1"/>
    <col min="4085" max="4085" width="3.7109375" style="1" customWidth="1"/>
    <col min="4086" max="4086" width="42.85546875" style="1" bestFit="1" customWidth="1"/>
    <col min="4087" max="4088" width="11.28515625" style="1" customWidth="1"/>
    <col min="4089" max="4089" width="12.5703125" style="1" customWidth="1"/>
    <col min="4090" max="4090" width="13.42578125" style="1" customWidth="1"/>
    <col min="4091" max="4091" width="31.28515625" style="1" bestFit="1" customWidth="1"/>
    <col min="4092" max="4093" width="11.85546875" style="1" customWidth="1"/>
    <col min="4094" max="4094" width="8.7109375" style="1" bestFit="1" customWidth="1"/>
    <col min="4095" max="4095" width="9.42578125" style="1" bestFit="1" customWidth="1"/>
    <col min="4096" max="4102" width="11.85546875" style="1" customWidth="1"/>
    <col min="4103" max="4103" width="5.7109375" style="1" customWidth="1"/>
    <col min="4104" max="4104" width="3.7109375" style="1" customWidth="1"/>
    <col min="4105" max="4334" width="9.140625" style="1"/>
    <col min="4335" max="4336" width="3.7109375" style="1" customWidth="1"/>
    <col min="4337" max="4340" width="12.5703125" style="1" customWidth="1"/>
    <col min="4341" max="4341" width="3.7109375" style="1" customWidth="1"/>
    <col min="4342" max="4342" width="42.85546875" style="1" bestFit="1" customWidth="1"/>
    <col min="4343" max="4344" width="11.28515625" style="1" customWidth="1"/>
    <col min="4345" max="4345" width="12.5703125" style="1" customWidth="1"/>
    <col min="4346" max="4346" width="13.42578125" style="1" customWidth="1"/>
    <col min="4347" max="4347" width="31.28515625" style="1" bestFit="1" customWidth="1"/>
    <col min="4348" max="4349" width="11.85546875" style="1" customWidth="1"/>
    <col min="4350" max="4350" width="8.7109375" style="1" bestFit="1" customWidth="1"/>
    <col min="4351" max="4351" width="9.42578125" style="1" bestFit="1" customWidth="1"/>
    <col min="4352" max="4358" width="11.85546875" style="1" customWidth="1"/>
    <col min="4359" max="4359" width="5.7109375" style="1" customWidth="1"/>
    <col min="4360" max="4360" width="3.7109375" style="1" customWidth="1"/>
    <col min="4361" max="4590" width="9.140625" style="1"/>
    <col min="4591" max="4592" width="3.7109375" style="1" customWidth="1"/>
    <col min="4593" max="4596" width="12.5703125" style="1" customWidth="1"/>
    <col min="4597" max="4597" width="3.7109375" style="1" customWidth="1"/>
    <col min="4598" max="4598" width="42.85546875" style="1" bestFit="1" customWidth="1"/>
    <col min="4599" max="4600" width="11.28515625" style="1" customWidth="1"/>
    <col min="4601" max="4601" width="12.5703125" style="1" customWidth="1"/>
    <col min="4602" max="4602" width="13.42578125" style="1" customWidth="1"/>
    <col min="4603" max="4603" width="31.28515625" style="1" bestFit="1" customWidth="1"/>
    <col min="4604" max="4605" width="11.85546875" style="1" customWidth="1"/>
    <col min="4606" max="4606" width="8.7109375" style="1" bestFit="1" customWidth="1"/>
    <col min="4607" max="4607" width="9.42578125" style="1" bestFit="1" customWidth="1"/>
    <col min="4608" max="4614" width="11.85546875" style="1" customWidth="1"/>
    <col min="4615" max="4615" width="5.7109375" style="1" customWidth="1"/>
    <col min="4616" max="4616" width="3.7109375" style="1" customWidth="1"/>
    <col min="4617" max="4846" width="9.140625" style="1"/>
    <col min="4847" max="4848" width="3.7109375" style="1" customWidth="1"/>
    <col min="4849" max="4852" width="12.5703125" style="1" customWidth="1"/>
    <col min="4853" max="4853" width="3.7109375" style="1" customWidth="1"/>
    <col min="4854" max="4854" width="42.85546875" style="1" bestFit="1" customWidth="1"/>
    <col min="4855" max="4856" width="11.28515625" style="1" customWidth="1"/>
    <col min="4857" max="4857" width="12.5703125" style="1" customWidth="1"/>
    <col min="4858" max="4858" width="13.42578125" style="1" customWidth="1"/>
    <col min="4859" max="4859" width="31.28515625" style="1" bestFit="1" customWidth="1"/>
    <col min="4860" max="4861" width="11.85546875" style="1" customWidth="1"/>
    <col min="4862" max="4862" width="8.7109375" style="1" bestFit="1" customWidth="1"/>
    <col min="4863" max="4863" width="9.42578125" style="1" bestFit="1" customWidth="1"/>
    <col min="4864" max="4870" width="11.85546875" style="1" customWidth="1"/>
    <col min="4871" max="4871" width="5.7109375" style="1" customWidth="1"/>
    <col min="4872" max="4872" width="3.7109375" style="1" customWidth="1"/>
    <col min="4873" max="5102" width="9.140625" style="1"/>
    <col min="5103" max="5104" width="3.7109375" style="1" customWidth="1"/>
    <col min="5105" max="5108" width="12.5703125" style="1" customWidth="1"/>
    <col min="5109" max="5109" width="3.7109375" style="1" customWidth="1"/>
    <col min="5110" max="5110" width="42.85546875" style="1" bestFit="1" customWidth="1"/>
    <col min="5111" max="5112" width="11.28515625" style="1" customWidth="1"/>
    <col min="5113" max="5113" width="12.5703125" style="1" customWidth="1"/>
    <col min="5114" max="5114" width="13.42578125" style="1" customWidth="1"/>
    <col min="5115" max="5115" width="31.28515625" style="1" bestFit="1" customWidth="1"/>
    <col min="5116" max="5117" width="11.85546875" style="1" customWidth="1"/>
    <col min="5118" max="5118" width="8.7109375" style="1" bestFit="1" customWidth="1"/>
    <col min="5119" max="5119" width="9.42578125" style="1" bestFit="1" customWidth="1"/>
    <col min="5120" max="5126" width="11.85546875" style="1" customWidth="1"/>
    <col min="5127" max="5127" width="5.7109375" style="1" customWidth="1"/>
    <col min="5128" max="5128" width="3.7109375" style="1" customWidth="1"/>
    <col min="5129" max="5358" width="9.140625" style="1"/>
    <col min="5359" max="5360" width="3.7109375" style="1" customWidth="1"/>
    <col min="5361" max="5364" width="12.5703125" style="1" customWidth="1"/>
    <col min="5365" max="5365" width="3.7109375" style="1" customWidth="1"/>
    <col min="5366" max="5366" width="42.85546875" style="1" bestFit="1" customWidth="1"/>
    <col min="5367" max="5368" width="11.28515625" style="1" customWidth="1"/>
    <col min="5369" max="5369" width="12.5703125" style="1" customWidth="1"/>
    <col min="5370" max="5370" width="13.42578125" style="1" customWidth="1"/>
    <col min="5371" max="5371" width="31.28515625" style="1" bestFit="1" customWidth="1"/>
    <col min="5372" max="5373" width="11.85546875" style="1" customWidth="1"/>
    <col min="5374" max="5374" width="8.7109375" style="1" bestFit="1" customWidth="1"/>
    <col min="5375" max="5375" width="9.42578125" style="1" bestFit="1" customWidth="1"/>
    <col min="5376" max="5382" width="11.85546875" style="1" customWidth="1"/>
    <col min="5383" max="5383" width="5.7109375" style="1" customWidth="1"/>
    <col min="5384" max="5384" width="3.7109375" style="1" customWidth="1"/>
    <col min="5385" max="5614" width="9.140625" style="1"/>
    <col min="5615" max="5616" width="3.7109375" style="1" customWidth="1"/>
    <col min="5617" max="5620" width="12.5703125" style="1" customWidth="1"/>
    <col min="5621" max="5621" width="3.7109375" style="1" customWidth="1"/>
    <col min="5622" max="5622" width="42.85546875" style="1" bestFit="1" customWidth="1"/>
    <col min="5623" max="5624" width="11.28515625" style="1" customWidth="1"/>
    <col min="5625" max="5625" width="12.5703125" style="1" customWidth="1"/>
    <col min="5626" max="5626" width="13.42578125" style="1" customWidth="1"/>
    <col min="5627" max="5627" width="31.28515625" style="1" bestFit="1" customWidth="1"/>
    <col min="5628" max="5629" width="11.85546875" style="1" customWidth="1"/>
    <col min="5630" max="5630" width="8.7109375" style="1" bestFit="1" customWidth="1"/>
    <col min="5631" max="5631" width="9.42578125" style="1" bestFit="1" customWidth="1"/>
    <col min="5632" max="5638" width="11.85546875" style="1" customWidth="1"/>
    <col min="5639" max="5639" width="5.7109375" style="1" customWidth="1"/>
    <col min="5640" max="5640" width="3.7109375" style="1" customWidth="1"/>
    <col min="5641" max="5870" width="9.140625" style="1"/>
    <col min="5871" max="5872" width="3.7109375" style="1" customWidth="1"/>
    <col min="5873" max="5876" width="12.5703125" style="1" customWidth="1"/>
    <col min="5877" max="5877" width="3.7109375" style="1" customWidth="1"/>
    <col min="5878" max="5878" width="42.85546875" style="1" bestFit="1" customWidth="1"/>
    <col min="5879" max="5880" width="11.28515625" style="1" customWidth="1"/>
    <col min="5881" max="5881" width="12.5703125" style="1" customWidth="1"/>
    <col min="5882" max="5882" width="13.42578125" style="1" customWidth="1"/>
    <col min="5883" max="5883" width="31.28515625" style="1" bestFit="1" customWidth="1"/>
    <col min="5884" max="5885" width="11.85546875" style="1" customWidth="1"/>
    <col min="5886" max="5886" width="8.7109375" style="1" bestFit="1" customWidth="1"/>
    <col min="5887" max="5887" width="9.42578125" style="1" bestFit="1" customWidth="1"/>
    <col min="5888" max="5894" width="11.85546875" style="1" customWidth="1"/>
    <col min="5895" max="5895" width="5.7109375" style="1" customWidth="1"/>
    <col min="5896" max="5896" width="3.7109375" style="1" customWidth="1"/>
    <col min="5897" max="6126" width="9.140625" style="1"/>
    <col min="6127" max="6128" width="3.7109375" style="1" customWidth="1"/>
    <col min="6129" max="6132" width="12.5703125" style="1" customWidth="1"/>
    <col min="6133" max="6133" width="3.7109375" style="1" customWidth="1"/>
    <col min="6134" max="6134" width="42.85546875" style="1" bestFit="1" customWidth="1"/>
    <col min="6135" max="6136" width="11.28515625" style="1" customWidth="1"/>
    <col min="6137" max="6137" width="12.5703125" style="1" customWidth="1"/>
    <col min="6138" max="6138" width="13.42578125" style="1" customWidth="1"/>
    <col min="6139" max="6139" width="31.28515625" style="1" bestFit="1" customWidth="1"/>
    <col min="6140" max="6141" width="11.85546875" style="1" customWidth="1"/>
    <col min="6142" max="6142" width="8.7109375" style="1" bestFit="1" customWidth="1"/>
    <col min="6143" max="6143" width="9.42578125" style="1" bestFit="1" customWidth="1"/>
    <col min="6144" max="6150" width="11.85546875" style="1" customWidth="1"/>
    <col min="6151" max="6151" width="5.7109375" style="1" customWidth="1"/>
    <col min="6152" max="6152" width="3.7109375" style="1" customWidth="1"/>
    <col min="6153" max="6382" width="9.140625" style="1"/>
    <col min="6383" max="6384" width="3.7109375" style="1" customWidth="1"/>
    <col min="6385" max="6388" width="12.5703125" style="1" customWidth="1"/>
    <col min="6389" max="6389" width="3.7109375" style="1" customWidth="1"/>
    <col min="6390" max="6390" width="42.85546875" style="1" bestFit="1" customWidth="1"/>
    <col min="6391" max="6392" width="11.28515625" style="1" customWidth="1"/>
    <col min="6393" max="6393" width="12.5703125" style="1" customWidth="1"/>
    <col min="6394" max="6394" width="13.42578125" style="1" customWidth="1"/>
    <col min="6395" max="6395" width="31.28515625" style="1" bestFit="1" customWidth="1"/>
    <col min="6396" max="6397" width="11.85546875" style="1" customWidth="1"/>
    <col min="6398" max="6398" width="8.7109375" style="1" bestFit="1" customWidth="1"/>
    <col min="6399" max="6399" width="9.42578125" style="1" bestFit="1" customWidth="1"/>
    <col min="6400" max="6406" width="11.85546875" style="1" customWidth="1"/>
    <col min="6407" max="6407" width="5.7109375" style="1" customWidth="1"/>
    <col min="6408" max="6408" width="3.7109375" style="1" customWidth="1"/>
    <col min="6409" max="6638" width="9.140625" style="1"/>
    <col min="6639" max="6640" width="3.7109375" style="1" customWidth="1"/>
    <col min="6641" max="6644" width="12.5703125" style="1" customWidth="1"/>
    <col min="6645" max="6645" width="3.7109375" style="1" customWidth="1"/>
    <col min="6646" max="6646" width="42.85546875" style="1" bestFit="1" customWidth="1"/>
    <col min="6647" max="6648" width="11.28515625" style="1" customWidth="1"/>
    <col min="6649" max="6649" width="12.5703125" style="1" customWidth="1"/>
    <col min="6650" max="6650" width="13.42578125" style="1" customWidth="1"/>
    <col min="6651" max="6651" width="31.28515625" style="1" bestFit="1" customWidth="1"/>
    <col min="6652" max="6653" width="11.85546875" style="1" customWidth="1"/>
    <col min="6654" max="6654" width="8.7109375" style="1" bestFit="1" customWidth="1"/>
    <col min="6655" max="6655" width="9.42578125" style="1" bestFit="1" customWidth="1"/>
    <col min="6656" max="6662" width="11.85546875" style="1" customWidth="1"/>
    <col min="6663" max="6663" width="5.7109375" style="1" customWidth="1"/>
    <col min="6664" max="6664" width="3.7109375" style="1" customWidth="1"/>
    <col min="6665" max="6894" width="9.140625" style="1"/>
    <col min="6895" max="6896" width="3.7109375" style="1" customWidth="1"/>
    <col min="6897" max="6900" width="12.5703125" style="1" customWidth="1"/>
    <col min="6901" max="6901" width="3.7109375" style="1" customWidth="1"/>
    <col min="6902" max="6902" width="42.85546875" style="1" bestFit="1" customWidth="1"/>
    <col min="6903" max="6904" width="11.28515625" style="1" customWidth="1"/>
    <col min="6905" max="6905" width="12.5703125" style="1" customWidth="1"/>
    <col min="6906" max="6906" width="13.42578125" style="1" customWidth="1"/>
    <col min="6907" max="6907" width="31.28515625" style="1" bestFit="1" customWidth="1"/>
    <col min="6908" max="6909" width="11.85546875" style="1" customWidth="1"/>
    <col min="6910" max="6910" width="8.7109375" style="1" bestFit="1" customWidth="1"/>
    <col min="6911" max="6911" width="9.42578125" style="1" bestFit="1" customWidth="1"/>
    <col min="6912" max="6918" width="11.85546875" style="1" customWidth="1"/>
    <col min="6919" max="6919" width="5.7109375" style="1" customWidth="1"/>
    <col min="6920" max="6920" width="3.7109375" style="1" customWidth="1"/>
    <col min="6921" max="7150" width="9.140625" style="1"/>
    <col min="7151" max="7152" width="3.7109375" style="1" customWidth="1"/>
    <col min="7153" max="7156" width="12.5703125" style="1" customWidth="1"/>
    <col min="7157" max="7157" width="3.7109375" style="1" customWidth="1"/>
    <col min="7158" max="7158" width="42.85546875" style="1" bestFit="1" customWidth="1"/>
    <col min="7159" max="7160" width="11.28515625" style="1" customWidth="1"/>
    <col min="7161" max="7161" width="12.5703125" style="1" customWidth="1"/>
    <col min="7162" max="7162" width="13.42578125" style="1" customWidth="1"/>
    <col min="7163" max="7163" width="31.28515625" style="1" bestFit="1" customWidth="1"/>
    <col min="7164" max="7165" width="11.85546875" style="1" customWidth="1"/>
    <col min="7166" max="7166" width="8.7109375" style="1" bestFit="1" customWidth="1"/>
    <col min="7167" max="7167" width="9.42578125" style="1" bestFit="1" customWidth="1"/>
    <col min="7168" max="7174" width="11.85546875" style="1" customWidth="1"/>
    <col min="7175" max="7175" width="5.7109375" style="1" customWidth="1"/>
    <col min="7176" max="7176" width="3.7109375" style="1" customWidth="1"/>
    <col min="7177" max="7406" width="9.140625" style="1"/>
    <col min="7407" max="7408" width="3.7109375" style="1" customWidth="1"/>
    <col min="7409" max="7412" width="12.5703125" style="1" customWidth="1"/>
    <col min="7413" max="7413" width="3.7109375" style="1" customWidth="1"/>
    <col min="7414" max="7414" width="42.85546875" style="1" bestFit="1" customWidth="1"/>
    <col min="7415" max="7416" width="11.28515625" style="1" customWidth="1"/>
    <col min="7417" max="7417" width="12.5703125" style="1" customWidth="1"/>
    <col min="7418" max="7418" width="13.42578125" style="1" customWidth="1"/>
    <col min="7419" max="7419" width="31.28515625" style="1" bestFit="1" customWidth="1"/>
    <col min="7420" max="7421" width="11.85546875" style="1" customWidth="1"/>
    <col min="7422" max="7422" width="8.7109375" style="1" bestFit="1" customWidth="1"/>
    <col min="7423" max="7423" width="9.42578125" style="1" bestFit="1" customWidth="1"/>
    <col min="7424" max="7430" width="11.85546875" style="1" customWidth="1"/>
    <col min="7431" max="7431" width="5.7109375" style="1" customWidth="1"/>
    <col min="7432" max="7432" width="3.7109375" style="1" customWidth="1"/>
    <col min="7433" max="7662" width="9.140625" style="1"/>
    <col min="7663" max="7664" width="3.7109375" style="1" customWidth="1"/>
    <col min="7665" max="7668" width="12.5703125" style="1" customWidth="1"/>
    <col min="7669" max="7669" width="3.7109375" style="1" customWidth="1"/>
    <col min="7670" max="7670" width="42.85546875" style="1" bestFit="1" customWidth="1"/>
    <col min="7671" max="7672" width="11.28515625" style="1" customWidth="1"/>
    <col min="7673" max="7673" width="12.5703125" style="1" customWidth="1"/>
    <col min="7674" max="7674" width="13.42578125" style="1" customWidth="1"/>
    <col min="7675" max="7675" width="31.28515625" style="1" bestFit="1" customWidth="1"/>
    <col min="7676" max="7677" width="11.85546875" style="1" customWidth="1"/>
    <col min="7678" max="7678" width="8.7109375" style="1" bestFit="1" customWidth="1"/>
    <col min="7679" max="7679" width="9.42578125" style="1" bestFit="1" customWidth="1"/>
    <col min="7680" max="7686" width="11.85546875" style="1" customWidth="1"/>
    <col min="7687" max="7687" width="5.7109375" style="1" customWidth="1"/>
    <col min="7688" max="7688" width="3.7109375" style="1" customWidth="1"/>
    <col min="7689" max="7918" width="9.140625" style="1"/>
    <col min="7919" max="7920" width="3.7109375" style="1" customWidth="1"/>
    <col min="7921" max="7924" width="12.5703125" style="1" customWidth="1"/>
    <col min="7925" max="7925" width="3.7109375" style="1" customWidth="1"/>
    <col min="7926" max="7926" width="42.85546875" style="1" bestFit="1" customWidth="1"/>
    <col min="7927" max="7928" width="11.28515625" style="1" customWidth="1"/>
    <col min="7929" max="7929" width="12.5703125" style="1" customWidth="1"/>
    <col min="7930" max="7930" width="13.42578125" style="1" customWidth="1"/>
    <col min="7931" max="7931" width="31.28515625" style="1" bestFit="1" customWidth="1"/>
    <col min="7932" max="7933" width="11.85546875" style="1" customWidth="1"/>
    <col min="7934" max="7934" width="8.7109375" style="1" bestFit="1" customWidth="1"/>
    <col min="7935" max="7935" width="9.42578125" style="1" bestFit="1" customWidth="1"/>
    <col min="7936" max="7942" width="11.85546875" style="1" customWidth="1"/>
    <col min="7943" max="7943" width="5.7109375" style="1" customWidth="1"/>
    <col min="7944" max="7944" width="3.7109375" style="1" customWidth="1"/>
    <col min="7945" max="8174" width="9.140625" style="1"/>
    <col min="8175" max="8176" width="3.7109375" style="1" customWidth="1"/>
    <col min="8177" max="8180" width="12.5703125" style="1" customWidth="1"/>
    <col min="8181" max="8181" width="3.7109375" style="1" customWidth="1"/>
    <col min="8182" max="8182" width="42.85546875" style="1" bestFit="1" customWidth="1"/>
    <col min="8183" max="8184" width="11.28515625" style="1" customWidth="1"/>
    <col min="8185" max="8185" width="12.5703125" style="1" customWidth="1"/>
    <col min="8186" max="8186" width="13.42578125" style="1" customWidth="1"/>
    <col min="8187" max="8187" width="31.28515625" style="1" bestFit="1" customWidth="1"/>
    <col min="8188" max="8189" width="11.85546875" style="1" customWidth="1"/>
    <col min="8190" max="8190" width="8.7109375" style="1" bestFit="1" customWidth="1"/>
    <col min="8191" max="8191" width="9.42578125" style="1" bestFit="1" customWidth="1"/>
    <col min="8192" max="8198" width="11.85546875" style="1" customWidth="1"/>
    <col min="8199" max="8199" width="5.7109375" style="1" customWidth="1"/>
    <col min="8200" max="8200" width="3.7109375" style="1" customWidth="1"/>
    <col min="8201" max="8430" width="9.140625" style="1"/>
    <col min="8431" max="8432" width="3.7109375" style="1" customWidth="1"/>
    <col min="8433" max="8436" width="12.5703125" style="1" customWidth="1"/>
    <col min="8437" max="8437" width="3.7109375" style="1" customWidth="1"/>
    <col min="8438" max="8438" width="42.85546875" style="1" bestFit="1" customWidth="1"/>
    <col min="8439" max="8440" width="11.28515625" style="1" customWidth="1"/>
    <col min="8441" max="8441" width="12.5703125" style="1" customWidth="1"/>
    <col min="8442" max="8442" width="13.42578125" style="1" customWidth="1"/>
    <col min="8443" max="8443" width="31.28515625" style="1" bestFit="1" customWidth="1"/>
    <col min="8444" max="8445" width="11.85546875" style="1" customWidth="1"/>
    <col min="8446" max="8446" width="8.7109375" style="1" bestFit="1" customWidth="1"/>
    <col min="8447" max="8447" width="9.42578125" style="1" bestFit="1" customWidth="1"/>
    <col min="8448" max="8454" width="11.85546875" style="1" customWidth="1"/>
    <col min="8455" max="8455" width="5.7109375" style="1" customWidth="1"/>
    <col min="8456" max="8456" width="3.7109375" style="1" customWidth="1"/>
    <col min="8457" max="8686" width="9.140625" style="1"/>
    <col min="8687" max="8688" width="3.7109375" style="1" customWidth="1"/>
    <col min="8689" max="8692" width="12.5703125" style="1" customWidth="1"/>
    <col min="8693" max="8693" width="3.7109375" style="1" customWidth="1"/>
    <col min="8694" max="8694" width="42.85546875" style="1" bestFit="1" customWidth="1"/>
    <col min="8695" max="8696" width="11.28515625" style="1" customWidth="1"/>
    <col min="8697" max="8697" width="12.5703125" style="1" customWidth="1"/>
    <col min="8698" max="8698" width="13.42578125" style="1" customWidth="1"/>
    <col min="8699" max="8699" width="31.28515625" style="1" bestFit="1" customWidth="1"/>
    <col min="8700" max="8701" width="11.85546875" style="1" customWidth="1"/>
    <col min="8702" max="8702" width="8.7109375" style="1" bestFit="1" customWidth="1"/>
    <col min="8703" max="8703" width="9.42578125" style="1" bestFit="1" customWidth="1"/>
    <col min="8704" max="8710" width="11.85546875" style="1" customWidth="1"/>
    <col min="8711" max="8711" width="5.7109375" style="1" customWidth="1"/>
    <col min="8712" max="8712" width="3.7109375" style="1" customWidth="1"/>
    <col min="8713" max="8942" width="9.140625" style="1"/>
    <col min="8943" max="8944" width="3.7109375" style="1" customWidth="1"/>
    <col min="8945" max="8948" width="12.5703125" style="1" customWidth="1"/>
    <col min="8949" max="8949" width="3.7109375" style="1" customWidth="1"/>
    <col min="8950" max="8950" width="42.85546875" style="1" bestFit="1" customWidth="1"/>
    <col min="8951" max="8952" width="11.28515625" style="1" customWidth="1"/>
    <col min="8953" max="8953" width="12.5703125" style="1" customWidth="1"/>
    <col min="8954" max="8954" width="13.42578125" style="1" customWidth="1"/>
    <col min="8955" max="8955" width="31.28515625" style="1" bestFit="1" customWidth="1"/>
    <col min="8956" max="8957" width="11.85546875" style="1" customWidth="1"/>
    <col min="8958" max="8958" width="8.7109375" style="1" bestFit="1" customWidth="1"/>
    <col min="8959" max="8959" width="9.42578125" style="1" bestFit="1" customWidth="1"/>
    <col min="8960" max="8966" width="11.85546875" style="1" customWidth="1"/>
    <col min="8967" max="8967" width="5.7109375" style="1" customWidth="1"/>
    <col min="8968" max="8968" width="3.7109375" style="1" customWidth="1"/>
    <col min="8969" max="9198" width="9.140625" style="1"/>
    <col min="9199" max="9200" width="3.7109375" style="1" customWidth="1"/>
    <col min="9201" max="9204" width="12.5703125" style="1" customWidth="1"/>
    <col min="9205" max="9205" width="3.7109375" style="1" customWidth="1"/>
    <col min="9206" max="9206" width="42.85546875" style="1" bestFit="1" customWidth="1"/>
    <col min="9207" max="9208" width="11.28515625" style="1" customWidth="1"/>
    <col min="9209" max="9209" width="12.5703125" style="1" customWidth="1"/>
    <col min="9210" max="9210" width="13.42578125" style="1" customWidth="1"/>
    <col min="9211" max="9211" width="31.28515625" style="1" bestFit="1" customWidth="1"/>
    <col min="9212" max="9213" width="11.85546875" style="1" customWidth="1"/>
    <col min="9214" max="9214" width="8.7109375" style="1" bestFit="1" customWidth="1"/>
    <col min="9215" max="9215" width="9.42578125" style="1" bestFit="1" customWidth="1"/>
    <col min="9216" max="9222" width="11.85546875" style="1" customWidth="1"/>
    <col min="9223" max="9223" width="5.7109375" style="1" customWidth="1"/>
    <col min="9224" max="9224" width="3.7109375" style="1" customWidth="1"/>
    <col min="9225" max="9454" width="9.140625" style="1"/>
    <col min="9455" max="9456" width="3.7109375" style="1" customWidth="1"/>
    <col min="9457" max="9460" width="12.5703125" style="1" customWidth="1"/>
    <col min="9461" max="9461" width="3.7109375" style="1" customWidth="1"/>
    <col min="9462" max="9462" width="42.85546875" style="1" bestFit="1" customWidth="1"/>
    <col min="9463" max="9464" width="11.28515625" style="1" customWidth="1"/>
    <col min="9465" max="9465" width="12.5703125" style="1" customWidth="1"/>
    <col min="9466" max="9466" width="13.42578125" style="1" customWidth="1"/>
    <col min="9467" max="9467" width="31.28515625" style="1" bestFit="1" customWidth="1"/>
    <col min="9468" max="9469" width="11.85546875" style="1" customWidth="1"/>
    <col min="9470" max="9470" width="8.7109375" style="1" bestFit="1" customWidth="1"/>
    <col min="9471" max="9471" width="9.42578125" style="1" bestFit="1" customWidth="1"/>
    <col min="9472" max="9478" width="11.85546875" style="1" customWidth="1"/>
    <col min="9479" max="9479" width="5.7109375" style="1" customWidth="1"/>
    <col min="9480" max="9480" width="3.7109375" style="1" customWidth="1"/>
    <col min="9481" max="9710" width="9.140625" style="1"/>
    <col min="9711" max="9712" width="3.7109375" style="1" customWidth="1"/>
    <col min="9713" max="9716" width="12.5703125" style="1" customWidth="1"/>
    <col min="9717" max="9717" width="3.7109375" style="1" customWidth="1"/>
    <col min="9718" max="9718" width="42.85546875" style="1" bestFit="1" customWidth="1"/>
    <col min="9719" max="9720" width="11.28515625" style="1" customWidth="1"/>
    <col min="9721" max="9721" width="12.5703125" style="1" customWidth="1"/>
    <col min="9722" max="9722" width="13.42578125" style="1" customWidth="1"/>
    <col min="9723" max="9723" width="31.28515625" style="1" bestFit="1" customWidth="1"/>
    <col min="9724" max="9725" width="11.85546875" style="1" customWidth="1"/>
    <col min="9726" max="9726" width="8.7109375" style="1" bestFit="1" customWidth="1"/>
    <col min="9727" max="9727" width="9.42578125" style="1" bestFit="1" customWidth="1"/>
    <col min="9728" max="9734" width="11.85546875" style="1" customWidth="1"/>
    <col min="9735" max="9735" width="5.7109375" style="1" customWidth="1"/>
    <col min="9736" max="9736" width="3.7109375" style="1" customWidth="1"/>
    <col min="9737" max="9966" width="9.140625" style="1"/>
    <col min="9967" max="9968" width="3.7109375" style="1" customWidth="1"/>
    <col min="9969" max="9972" width="12.5703125" style="1" customWidth="1"/>
    <col min="9973" max="9973" width="3.7109375" style="1" customWidth="1"/>
    <col min="9974" max="9974" width="42.85546875" style="1" bestFit="1" customWidth="1"/>
    <col min="9975" max="9976" width="11.28515625" style="1" customWidth="1"/>
    <col min="9977" max="9977" width="12.5703125" style="1" customWidth="1"/>
    <col min="9978" max="9978" width="13.42578125" style="1" customWidth="1"/>
    <col min="9979" max="9979" width="31.28515625" style="1" bestFit="1" customWidth="1"/>
    <col min="9980" max="9981" width="11.85546875" style="1" customWidth="1"/>
    <col min="9982" max="9982" width="8.7109375" style="1" bestFit="1" customWidth="1"/>
    <col min="9983" max="9983" width="9.42578125" style="1" bestFit="1" customWidth="1"/>
    <col min="9984" max="9990" width="11.85546875" style="1" customWidth="1"/>
    <col min="9991" max="9991" width="5.7109375" style="1" customWidth="1"/>
    <col min="9992" max="9992" width="3.7109375" style="1" customWidth="1"/>
    <col min="9993" max="10222" width="9.140625" style="1"/>
    <col min="10223" max="10224" width="3.7109375" style="1" customWidth="1"/>
    <col min="10225" max="10228" width="12.5703125" style="1" customWidth="1"/>
    <col min="10229" max="10229" width="3.7109375" style="1" customWidth="1"/>
    <col min="10230" max="10230" width="42.85546875" style="1" bestFit="1" customWidth="1"/>
    <col min="10231" max="10232" width="11.28515625" style="1" customWidth="1"/>
    <col min="10233" max="10233" width="12.5703125" style="1" customWidth="1"/>
    <col min="10234" max="10234" width="13.42578125" style="1" customWidth="1"/>
    <col min="10235" max="10235" width="31.28515625" style="1" bestFit="1" customWidth="1"/>
    <col min="10236" max="10237" width="11.85546875" style="1" customWidth="1"/>
    <col min="10238" max="10238" width="8.7109375" style="1" bestFit="1" customWidth="1"/>
    <col min="10239" max="10239" width="9.42578125" style="1" bestFit="1" customWidth="1"/>
    <col min="10240" max="10246" width="11.85546875" style="1" customWidth="1"/>
    <col min="10247" max="10247" width="5.7109375" style="1" customWidth="1"/>
    <col min="10248" max="10248" width="3.7109375" style="1" customWidth="1"/>
    <col min="10249" max="10478" width="9.140625" style="1"/>
    <col min="10479" max="10480" width="3.7109375" style="1" customWidth="1"/>
    <col min="10481" max="10484" width="12.5703125" style="1" customWidth="1"/>
    <col min="10485" max="10485" width="3.7109375" style="1" customWidth="1"/>
    <col min="10486" max="10486" width="42.85546875" style="1" bestFit="1" customWidth="1"/>
    <col min="10487" max="10488" width="11.28515625" style="1" customWidth="1"/>
    <col min="10489" max="10489" width="12.5703125" style="1" customWidth="1"/>
    <col min="10490" max="10490" width="13.42578125" style="1" customWidth="1"/>
    <col min="10491" max="10491" width="31.28515625" style="1" bestFit="1" customWidth="1"/>
    <col min="10492" max="10493" width="11.85546875" style="1" customWidth="1"/>
    <col min="10494" max="10494" width="8.7109375" style="1" bestFit="1" customWidth="1"/>
    <col min="10495" max="10495" width="9.42578125" style="1" bestFit="1" customWidth="1"/>
    <col min="10496" max="10502" width="11.85546875" style="1" customWidth="1"/>
    <col min="10503" max="10503" width="5.7109375" style="1" customWidth="1"/>
    <col min="10504" max="10504" width="3.7109375" style="1" customWidth="1"/>
    <col min="10505" max="10734" width="9.140625" style="1"/>
    <col min="10735" max="10736" width="3.7109375" style="1" customWidth="1"/>
    <col min="10737" max="10740" width="12.5703125" style="1" customWidth="1"/>
    <col min="10741" max="10741" width="3.7109375" style="1" customWidth="1"/>
    <col min="10742" max="10742" width="42.85546875" style="1" bestFit="1" customWidth="1"/>
    <col min="10743" max="10744" width="11.28515625" style="1" customWidth="1"/>
    <col min="10745" max="10745" width="12.5703125" style="1" customWidth="1"/>
    <col min="10746" max="10746" width="13.42578125" style="1" customWidth="1"/>
    <col min="10747" max="10747" width="31.28515625" style="1" bestFit="1" customWidth="1"/>
    <col min="10748" max="10749" width="11.85546875" style="1" customWidth="1"/>
    <col min="10750" max="10750" width="8.7109375" style="1" bestFit="1" customWidth="1"/>
    <col min="10751" max="10751" width="9.42578125" style="1" bestFit="1" customWidth="1"/>
    <col min="10752" max="10758" width="11.85546875" style="1" customWidth="1"/>
    <col min="10759" max="10759" width="5.7109375" style="1" customWidth="1"/>
    <col min="10760" max="10760" width="3.7109375" style="1" customWidth="1"/>
    <col min="10761" max="10990" width="9.140625" style="1"/>
    <col min="10991" max="10992" width="3.7109375" style="1" customWidth="1"/>
    <col min="10993" max="10996" width="12.5703125" style="1" customWidth="1"/>
    <col min="10997" max="10997" width="3.7109375" style="1" customWidth="1"/>
    <col min="10998" max="10998" width="42.85546875" style="1" bestFit="1" customWidth="1"/>
    <col min="10999" max="11000" width="11.28515625" style="1" customWidth="1"/>
    <col min="11001" max="11001" width="12.5703125" style="1" customWidth="1"/>
    <col min="11002" max="11002" width="13.42578125" style="1" customWidth="1"/>
    <col min="11003" max="11003" width="31.28515625" style="1" bestFit="1" customWidth="1"/>
    <col min="11004" max="11005" width="11.85546875" style="1" customWidth="1"/>
    <col min="11006" max="11006" width="8.7109375" style="1" bestFit="1" customWidth="1"/>
    <col min="11007" max="11007" width="9.42578125" style="1" bestFit="1" customWidth="1"/>
    <col min="11008" max="11014" width="11.85546875" style="1" customWidth="1"/>
    <col min="11015" max="11015" width="5.7109375" style="1" customWidth="1"/>
    <col min="11016" max="11016" width="3.7109375" style="1" customWidth="1"/>
    <col min="11017" max="11246" width="9.140625" style="1"/>
    <col min="11247" max="11248" width="3.7109375" style="1" customWidth="1"/>
    <col min="11249" max="11252" width="12.5703125" style="1" customWidth="1"/>
    <col min="11253" max="11253" width="3.7109375" style="1" customWidth="1"/>
    <col min="11254" max="11254" width="42.85546875" style="1" bestFit="1" customWidth="1"/>
    <col min="11255" max="11256" width="11.28515625" style="1" customWidth="1"/>
    <col min="11257" max="11257" width="12.5703125" style="1" customWidth="1"/>
    <col min="11258" max="11258" width="13.42578125" style="1" customWidth="1"/>
    <col min="11259" max="11259" width="31.28515625" style="1" bestFit="1" customWidth="1"/>
    <col min="11260" max="11261" width="11.85546875" style="1" customWidth="1"/>
    <col min="11262" max="11262" width="8.7109375" style="1" bestFit="1" customWidth="1"/>
    <col min="11263" max="11263" width="9.42578125" style="1" bestFit="1" customWidth="1"/>
    <col min="11264" max="11270" width="11.85546875" style="1" customWidth="1"/>
    <col min="11271" max="11271" width="5.7109375" style="1" customWidth="1"/>
    <col min="11272" max="11272" width="3.7109375" style="1" customWidth="1"/>
    <col min="11273" max="11502" width="9.140625" style="1"/>
    <col min="11503" max="11504" width="3.7109375" style="1" customWidth="1"/>
    <col min="11505" max="11508" width="12.5703125" style="1" customWidth="1"/>
    <col min="11509" max="11509" width="3.7109375" style="1" customWidth="1"/>
    <col min="11510" max="11510" width="42.85546875" style="1" bestFit="1" customWidth="1"/>
    <col min="11511" max="11512" width="11.28515625" style="1" customWidth="1"/>
    <col min="11513" max="11513" width="12.5703125" style="1" customWidth="1"/>
    <col min="11514" max="11514" width="13.42578125" style="1" customWidth="1"/>
    <col min="11515" max="11515" width="31.28515625" style="1" bestFit="1" customWidth="1"/>
    <col min="11516" max="11517" width="11.85546875" style="1" customWidth="1"/>
    <col min="11518" max="11518" width="8.7109375" style="1" bestFit="1" customWidth="1"/>
    <col min="11519" max="11519" width="9.42578125" style="1" bestFit="1" customWidth="1"/>
    <col min="11520" max="11526" width="11.85546875" style="1" customWidth="1"/>
    <col min="11527" max="11527" width="5.7109375" style="1" customWidth="1"/>
    <col min="11528" max="11528" width="3.7109375" style="1" customWidth="1"/>
    <col min="11529" max="11758" width="9.140625" style="1"/>
    <col min="11759" max="11760" width="3.7109375" style="1" customWidth="1"/>
    <col min="11761" max="11764" width="12.5703125" style="1" customWidth="1"/>
    <col min="11765" max="11765" width="3.7109375" style="1" customWidth="1"/>
    <col min="11766" max="11766" width="42.85546875" style="1" bestFit="1" customWidth="1"/>
    <col min="11767" max="11768" width="11.28515625" style="1" customWidth="1"/>
    <col min="11769" max="11769" width="12.5703125" style="1" customWidth="1"/>
    <col min="11770" max="11770" width="13.42578125" style="1" customWidth="1"/>
    <col min="11771" max="11771" width="31.28515625" style="1" bestFit="1" customWidth="1"/>
    <col min="11772" max="11773" width="11.85546875" style="1" customWidth="1"/>
    <col min="11774" max="11774" width="8.7109375" style="1" bestFit="1" customWidth="1"/>
    <col min="11775" max="11775" width="9.42578125" style="1" bestFit="1" customWidth="1"/>
    <col min="11776" max="11782" width="11.85546875" style="1" customWidth="1"/>
    <col min="11783" max="11783" width="5.7109375" style="1" customWidth="1"/>
    <col min="11784" max="11784" width="3.7109375" style="1" customWidth="1"/>
    <col min="11785" max="12014" width="9.140625" style="1"/>
    <col min="12015" max="12016" width="3.7109375" style="1" customWidth="1"/>
    <col min="12017" max="12020" width="12.5703125" style="1" customWidth="1"/>
    <col min="12021" max="12021" width="3.7109375" style="1" customWidth="1"/>
    <col min="12022" max="12022" width="42.85546875" style="1" bestFit="1" customWidth="1"/>
    <col min="12023" max="12024" width="11.28515625" style="1" customWidth="1"/>
    <col min="12025" max="12025" width="12.5703125" style="1" customWidth="1"/>
    <col min="12026" max="12026" width="13.42578125" style="1" customWidth="1"/>
    <col min="12027" max="12027" width="31.28515625" style="1" bestFit="1" customWidth="1"/>
    <col min="12028" max="12029" width="11.85546875" style="1" customWidth="1"/>
    <col min="12030" max="12030" width="8.7109375" style="1" bestFit="1" customWidth="1"/>
    <col min="12031" max="12031" width="9.42578125" style="1" bestFit="1" customWidth="1"/>
    <col min="12032" max="12038" width="11.85546875" style="1" customWidth="1"/>
    <col min="12039" max="12039" width="5.7109375" style="1" customWidth="1"/>
    <col min="12040" max="12040" width="3.7109375" style="1" customWidth="1"/>
    <col min="12041" max="12270" width="9.140625" style="1"/>
    <col min="12271" max="12272" width="3.7109375" style="1" customWidth="1"/>
    <col min="12273" max="12276" width="12.5703125" style="1" customWidth="1"/>
    <col min="12277" max="12277" width="3.7109375" style="1" customWidth="1"/>
    <col min="12278" max="12278" width="42.85546875" style="1" bestFit="1" customWidth="1"/>
    <col min="12279" max="12280" width="11.28515625" style="1" customWidth="1"/>
    <col min="12281" max="12281" width="12.5703125" style="1" customWidth="1"/>
    <col min="12282" max="12282" width="13.42578125" style="1" customWidth="1"/>
    <col min="12283" max="12283" width="31.28515625" style="1" bestFit="1" customWidth="1"/>
    <col min="12284" max="12285" width="11.85546875" style="1" customWidth="1"/>
    <col min="12286" max="12286" width="8.7109375" style="1" bestFit="1" customWidth="1"/>
    <col min="12287" max="12287" width="9.42578125" style="1" bestFit="1" customWidth="1"/>
    <col min="12288" max="12294" width="11.85546875" style="1" customWidth="1"/>
    <col min="12295" max="12295" width="5.7109375" style="1" customWidth="1"/>
    <col min="12296" max="12296" width="3.7109375" style="1" customWidth="1"/>
    <col min="12297" max="12526" width="9.140625" style="1"/>
    <col min="12527" max="12528" width="3.7109375" style="1" customWidth="1"/>
    <col min="12529" max="12532" width="12.5703125" style="1" customWidth="1"/>
    <col min="12533" max="12533" width="3.7109375" style="1" customWidth="1"/>
    <col min="12534" max="12534" width="42.85546875" style="1" bestFit="1" customWidth="1"/>
    <col min="12535" max="12536" width="11.28515625" style="1" customWidth="1"/>
    <col min="12537" max="12537" width="12.5703125" style="1" customWidth="1"/>
    <col min="12538" max="12538" width="13.42578125" style="1" customWidth="1"/>
    <col min="12539" max="12539" width="31.28515625" style="1" bestFit="1" customWidth="1"/>
    <col min="12540" max="12541" width="11.85546875" style="1" customWidth="1"/>
    <col min="12542" max="12542" width="8.7109375" style="1" bestFit="1" customWidth="1"/>
    <col min="12543" max="12543" width="9.42578125" style="1" bestFit="1" customWidth="1"/>
    <col min="12544" max="12550" width="11.85546875" style="1" customWidth="1"/>
    <col min="12551" max="12551" width="5.7109375" style="1" customWidth="1"/>
    <col min="12552" max="12552" width="3.7109375" style="1" customWidth="1"/>
    <col min="12553" max="12782" width="9.140625" style="1"/>
    <col min="12783" max="12784" width="3.7109375" style="1" customWidth="1"/>
    <col min="12785" max="12788" width="12.5703125" style="1" customWidth="1"/>
    <col min="12789" max="12789" width="3.7109375" style="1" customWidth="1"/>
    <col min="12790" max="12790" width="42.85546875" style="1" bestFit="1" customWidth="1"/>
    <col min="12791" max="12792" width="11.28515625" style="1" customWidth="1"/>
    <col min="12793" max="12793" width="12.5703125" style="1" customWidth="1"/>
    <col min="12794" max="12794" width="13.42578125" style="1" customWidth="1"/>
    <col min="12795" max="12795" width="31.28515625" style="1" bestFit="1" customWidth="1"/>
    <col min="12796" max="12797" width="11.85546875" style="1" customWidth="1"/>
    <col min="12798" max="12798" width="8.7109375" style="1" bestFit="1" customWidth="1"/>
    <col min="12799" max="12799" width="9.42578125" style="1" bestFit="1" customWidth="1"/>
    <col min="12800" max="12806" width="11.85546875" style="1" customWidth="1"/>
    <col min="12807" max="12807" width="5.7109375" style="1" customWidth="1"/>
    <col min="12808" max="12808" width="3.7109375" style="1" customWidth="1"/>
    <col min="12809" max="13038" width="9.140625" style="1"/>
    <col min="13039" max="13040" width="3.7109375" style="1" customWidth="1"/>
    <col min="13041" max="13044" width="12.5703125" style="1" customWidth="1"/>
    <col min="13045" max="13045" width="3.7109375" style="1" customWidth="1"/>
    <col min="13046" max="13046" width="42.85546875" style="1" bestFit="1" customWidth="1"/>
    <col min="13047" max="13048" width="11.28515625" style="1" customWidth="1"/>
    <col min="13049" max="13049" width="12.5703125" style="1" customWidth="1"/>
    <col min="13050" max="13050" width="13.42578125" style="1" customWidth="1"/>
    <col min="13051" max="13051" width="31.28515625" style="1" bestFit="1" customWidth="1"/>
    <col min="13052" max="13053" width="11.85546875" style="1" customWidth="1"/>
    <col min="13054" max="13054" width="8.7109375" style="1" bestFit="1" customWidth="1"/>
    <col min="13055" max="13055" width="9.42578125" style="1" bestFit="1" customWidth="1"/>
    <col min="13056" max="13062" width="11.85546875" style="1" customWidth="1"/>
    <col min="13063" max="13063" width="5.7109375" style="1" customWidth="1"/>
    <col min="13064" max="13064" width="3.7109375" style="1" customWidth="1"/>
    <col min="13065" max="13294" width="9.140625" style="1"/>
    <col min="13295" max="13296" width="3.7109375" style="1" customWidth="1"/>
    <col min="13297" max="13300" width="12.5703125" style="1" customWidth="1"/>
    <col min="13301" max="13301" width="3.7109375" style="1" customWidth="1"/>
    <col min="13302" max="13302" width="42.85546875" style="1" bestFit="1" customWidth="1"/>
    <col min="13303" max="13304" width="11.28515625" style="1" customWidth="1"/>
    <col min="13305" max="13305" width="12.5703125" style="1" customWidth="1"/>
    <col min="13306" max="13306" width="13.42578125" style="1" customWidth="1"/>
    <col min="13307" max="13307" width="31.28515625" style="1" bestFit="1" customWidth="1"/>
    <col min="13308" max="13309" width="11.85546875" style="1" customWidth="1"/>
    <col min="13310" max="13310" width="8.7109375" style="1" bestFit="1" customWidth="1"/>
    <col min="13311" max="13311" width="9.42578125" style="1" bestFit="1" customWidth="1"/>
    <col min="13312" max="13318" width="11.85546875" style="1" customWidth="1"/>
    <col min="13319" max="13319" width="5.7109375" style="1" customWidth="1"/>
    <col min="13320" max="13320" width="3.7109375" style="1" customWidth="1"/>
    <col min="13321" max="13550" width="9.140625" style="1"/>
    <col min="13551" max="13552" width="3.7109375" style="1" customWidth="1"/>
    <col min="13553" max="13556" width="12.5703125" style="1" customWidth="1"/>
    <col min="13557" max="13557" width="3.7109375" style="1" customWidth="1"/>
    <col min="13558" max="13558" width="42.85546875" style="1" bestFit="1" customWidth="1"/>
    <col min="13559" max="13560" width="11.28515625" style="1" customWidth="1"/>
    <col min="13561" max="13561" width="12.5703125" style="1" customWidth="1"/>
    <col min="13562" max="13562" width="13.42578125" style="1" customWidth="1"/>
    <col min="13563" max="13563" width="31.28515625" style="1" bestFit="1" customWidth="1"/>
    <col min="13564" max="13565" width="11.85546875" style="1" customWidth="1"/>
    <col min="13566" max="13566" width="8.7109375" style="1" bestFit="1" customWidth="1"/>
    <col min="13567" max="13567" width="9.42578125" style="1" bestFit="1" customWidth="1"/>
    <col min="13568" max="13574" width="11.85546875" style="1" customWidth="1"/>
    <col min="13575" max="13575" width="5.7109375" style="1" customWidth="1"/>
    <col min="13576" max="13576" width="3.7109375" style="1" customWidth="1"/>
    <col min="13577" max="13806" width="9.140625" style="1"/>
    <col min="13807" max="13808" width="3.7109375" style="1" customWidth="1"/>
    <col min="13809" max="13812" width="12.5703125" style="1" customWidth="1"/>
    <col min="13813" max="13813" width="3.7109375" style="1" customWidth="1"/>
    <col min="13814" max="13814" width="42.85546875" style="1" bestFit="1" customWidth="1"/>
    <col min="13815" max="13816" width="11.28515625" style="1" customWidth="1"/>
    <col min="13817" max="13817" width="12.5703125" style="1" customWidth="1"/>
    <col min="13818" max="13818" width="13.42578125" style="1" customWidth="1"/>
    <col min="13819" max="13819" width="31.28515625" style="1" bestFit="1" customWidth="1"/>
    <col min="13820" max="13821" width="11.85546875" style="1" customWidth="1"/>
    <col min="13822" max="13822" width="8.7109375" style="1" bestFit="1" customWidth="1"/>
    <col min="13823" max="13823" width="9.42578125" style="1" bestFit="1" customWidth="1"/>
    <col min="13824" max="13830" width="11.85546875" style="1" customWidth="1"/>
    <col min="13831" max="13831" width="5.7109375" style="1" customWidth="1"/>
    <col min="13832" max="13832" width="3.7109375" style="1" customWidth="1"/>
    <col min="13833" max="14062" width="9.140625" style="1"/>
    <col min="14063" max="14064" width="3.7109375" style="1" customWidth="1"/>
    <col min="14065" max="14068" width="12.5703125" style="1" customWidth="1"/>
    <col min="14069" max="14069" width="3.7109375" style="1" customWidth="1"/>
    <col min="14070" max="14070" width="42.85546875" style="1" bestFit="1" customWidth="1"/>
    <col min="14071" max="14072" width="11.28515625" style="1" customWidth="1"/>
    <col min="14073" max="14073" width="12.5703125" style="1" customWidth="1"/>
    <col min="14074" max="14074" width="13.42578125" style="1" customWidth="1"/>
    <col min="14075" max="14075" width="31.28515625" style="1" bestFit="1" customWidth="1"/>
    <col min="14076" max="14077" width="11.85546875" style="1" customWidth="1"/>
    <col min="14078" max="14078" width="8.7109375" style="1" bestFit="1" customWidth="1"/>
    <col min="14079" max="14079" width="9.42578125" style="1" bestFit="1" customWidth="1"/>
    <col min="14080" max="14086" width="11.85546875" style="1" customWidth="1"/>
    <col min="14087" max="14087" width="5.7109375" style="1" customWidth="1"/>
    <col min="14088" max="14088" width="3.7109375" style="1" customWidth="1"/>
    <col min="14089" max="14318" width="9.140625" style="1"/>
    <col min="14319" max="14320" width="3.7109375" style="1" customWidth="1"/>
    <col min="14321" max="14324" width="12.5703125" style="1" customWidth="1"/>
    <col min="14325" max="14325" width="3.7109375" style="1" customWidth="1"/>
    <col min="14326" max="14326" width="42.85546875" style="1" bestFit="1" customWidth="1"/>
    <col min="14327" max="14328" width="11.28515625" style="1" customWidth="1"/>
    <col min="14329" max="14329" width="12.5703125" style="1" customWidth="1"/>
    <col min="14330" max="14330" width="13.42578125" style="1" customWidth="1"/>
    <col min="14331" max="14331" width="31.28515625" style="1" bestFit="1" customWidth="1"/>
    <col min="14332" max="14333" width="11.85546875" style="1" customWidth="1"/>
    <col min="14334" max="14334" width="8.7109375" style="1" bestFit="1" customWidth="1"/>
    <col min="14335" max="14335" width="9.42578125" style="1" bestFit="1" customWidth="1"/>
    <col min="14336" max="14342" width="11.85546875" style="1" customWidth="1"/>
    <col min="14343" max="14343" width="5.7109375" style="1" customWidth="1"/>
    <col min="14344" max="14344" width="3.7109375" style="1" customWidth="1"/>
    <col min="14345" max="14574" width="9.140625" style="1"/>
    <col min="14575" max="14576" width="3.7109375" style="1" customWidth="1"/>
    <col min="14577" max="14580" width="12.5703125" style="1" customWidth="1"/>
    <col min="14581" max="14581" width="3.7109375" style="1" customWidth="1"/>
    <col min="14582" max="14582" width="42.85546875" style="1" bestFit="1" customWidth="1"/>
    <col min="14583" max="14584" width="11.28515625" style="1" customWidth="1"/>
    <col min="14585" max="14585" width="12.5703125" style="1" customWidth="1"/>
    <col min="14586" max="14586" width="13.42578125" style="1" customWidth="1"/>
    <col min="14587" max="14587" width="31.28515625" style="1" bestFit="1" customWidth="1"/>
    <col min="14588" max="14589" width="11.85546875" style="1" customWidth="1"/>
    <col min="14590" max="14590" width="8.7109375" style="1" bestFit="1" customWidth="1"/>
    <col min="14591" max="14591" width="9.42578125" style="1" bestFit="1" customWidth="1"/>
    <col min="14592" max="14598" width="11.85546875" style="1" customWidth="1"/>
    <col min="14599" max="14599" width="5.7109375" style="1" customWidth="1"/>
    <col min="14600" max="14600" width="3.7109375" style="1" customWidth="1"/>
    <col min="14601" max="14830" width="9.140625" style="1"/>
    <col min="14831" max="14832" width="3.7109375" style="1" customWidth="1"/>
    <col min="14833" max="14836" width="12.5703125" style="1" customWidth="1"/>
    <col min="14837" max="14837" width="3.7109375" style="1" customWidth="1"/>
    <col min="14838" max="14838" width="42.85546875" style="1" bestFit="1" customWidth="1"/>
    <col min="14839" max="14840" width="11.28515625" style="1" customWidth="1"/>
    <col min="14841" max="14841" width="12.5703125" style="1" customWidth="1"/>
    <col min="14842" max="14842" width="13.42578125" style="1" customWidth="1"/>
    <col min="14843" max="14843" width="31.28515625" style="1" bestFit="1" customWidth="1"/>
    <col min="14844" max="14845" width="11.85546875" style="1" customWidth="1"/>
    <col min="14846" max="14846" width="8.7109375" style="1" bestFit="1" customWidth="1"/>
    <col min="14847" max="14847" width="9.42578125" style="1" bestFit="1" customWidth="1"/>
    <col min="14848" max="14854" width="11.85546875" style="1" customWidth="1"/>
    <col min="14855" max="14855" width="5.7109375" style="1" customWidth="1"/>
    <col min="14856" max="14856" width="3.7109375" style="1" customWidth="1"/>
    <col min="14857" max="15086" width="9.140625" style="1"/>
    <col min="15087" max="15088" width="3.7109375" style="1" customWidth="1"/>
    <col min="15089" max="15092" width="12.5703125" style="1" customWidth="1"/>
    <col min="15093" max="15093" width="3.7109375" style="1" customWidth="1"/>
    <col min="15094" max="15094" width="42.85546875" style="1" bestFit="1" customWidth="1"/>
    <col min="15095" max="15096" width="11.28515625" style="1" customWidth="1"/>
    <col min="15097" max="15097" width="12.5703125" style="1" customWidth="1"/>
    <col min="15098" max="15098" width="13.42578125" style="1" customWidth="1"/>
    <col min="15099" max="15099" width="31.28515625" style="1" bestFit="1" customWidth="1"/>
    <col min="15100" max="15101" width="11.85546875" style="1" customWidth="1"/>
    <col min="15102" max="15102" width="8.7109375" style="1" bestFit="1" customWidth="1"/>
    <col min="15103" max="15103" width="9.42578125" style="1" bestFit="1" customWidth="1"/>
    <col min="15104" max="15110" width="11.85546875" style="1" customWidth="1"/>
    <col min="15111" max="15111" width="5.7109375" style="1" customWidth="1"/>
    <col min="15112" max="15112" width="3.7109375" style="1" customWidth="1"/>
    <col min="15113" max="15342" width="9.140625" style="1"/>
    <col min="15343" max="15344" width="3.7109375" style="1" customWidth="1"/>
    <col min="15345" max="15348" width="12.5703125" style="1" customWidth="1"/>
    <col min="15349" max="15349" width="3.7109375" style="1" customWidth="1"/>
    <col min="15350" max="15350" width="42.85546875" style="1" bestFit="1" customWidth="1"/>
    <col min="15351" max="15352" width="11.28515625" style="1" customWidth="1"/>
    <col min="15353" max="15353" width="12.5703125" style="1" customWidth="1"/>
    <col min="15354" max="15354" width="13.42578125" style="1" customWidth="1"/>
    <col min="15355" max="15355" width="31.28515625" style="1" bestFit="1" customWidth="1"/>
    <col min="15356" max="15357" width="11.85546875" style="1" customWidth="1"/>
    <col min="15358" max="15358" width="8.7109375" style="1" bestFit="1" customWidth="1"/>
    <col min="15359" max="15359" width="9.42578125" style="1" bestFit="1" customWidth="1"/>
    <col min="15360" max="15366" width="11.85546875" style="1" customWidth="1"/>
    <col min="15367" max="15367" width="5.7109375" style="1" customWidth="1"/>
    <col min="15368" max="15368" width="3.7109375" style="1" customWidth="1"/>
    <col min="15369" max="15598" width="9.140625" style="1"/>
    <col min="15599" max="15600" width="3.7109375" style="1" customWidth="1"/>
    <col min="15601" max="15604" width="12.5703125" style="1" customWidth="1"/>
    <col min="15605" max="15605" width="3.7109375" style="1" customWidth="1"/>
    <col min="15606" max="15606" width="42.85546875" style="1" bestFit="1" customWidth="1"/>
    <col min="15607" max="15608" width="11.28515625" style="1" customWidth="1"/>
    <col min="15609" max="15609" width="12.5703125" style="1" customWidth="1"/>
    <col min="15610" max="15610" width="13.42578125" style="1" customWidth="1"/>
    <col min="15611" max="15611" width="31.28515625" style="1" bestFit="1" customWidth="1"/>
    <col min="15612" max="15613" width="11.85546875" style="1" customWidth="1"/>
    <col min="15614" max="15614" width="8.7109375" style="1" bestFit="1" customWidth="1"/>
    <col min="15615" max="15615" width="9.42578125" style="1" bestFit="1" customWidth="1"/>
    <col min="15616" max="15622" width="11.85546875" style="1" customWidth="1"/>
    <col min="15623" max="15623" width="5.7109375" style="1" customWidth="1"/>
    <col min="15624" max="15624" width="3.7109375" style="1" customWidth="1"/>
    <col min="15625" max="15854" width="9.140625" style="1"/>
    <col min="15855" max="15856" width="3.7109375" style="1" customWidth="1"/>
    <col min="15857" max="15860" width="12.5703125" style="1" customWidth="1"/>
    <col min="15861" max="15861" width="3.7109375" style="1" customWidth="1"/>
    <col min="15862" max="15862" width="42.85546875" style="1" bestFit="1" customWidth="1"/>
    <col min="15863" max="15864" width="11.28515625" style="1" customWidth="1"/>
    <col min="15865" max="15865" width="12.5703125" style="1" customWidth="1"/>
    <col min="15866" max="15866" width="13.42578125" style="1" customWidth="1"/>
    <col min="15867" max="15867" width="31.28515625" style="1" bestFit="1" customWidth="1"/>
    <col min="15868" max="15869" width="11.85546875" style="1" customWidth="1"/>
    <col min="15870" max="15870" width="8.7109375" style="1" bestFit="1" customWidth="1"/>
    <col min="15871" max="15871" width="9.42578125" style="1" bestFit="1" customWidth="1"/>
    <col min="15872" max="15878" width="11.85546875" style="1" customWidth="1"/>
    <col min="15879" max="15879" width="5.7109375" style="1" customWidth="1"/>
    <col min="15880" max="15880" width="3.7109375" style="1" customWidth="1"/>
    <col min="15881" max="16110" width="9.140625" style="1"/>
    <col min="16111" max="16112" width="3.7109375" style="1" customWidth="1"/>
    <col min="16113" max="16116" width="12.5703125" style="1" customWidth="1"/>
    <col min="16117" max="16117" width="3.7109375" style="1" customWidth="1"/>
    <col min="16118" max="16118" width="42.85546875" style="1" bestFit="1" customWidth="1"/>
    <col min="16119" max="16120" width="11.28515625" style="1" customWidth="1"/>
    <col min="16121" max="16121" width="12.5703125" style="1" customWidth="1"/>
    <col min="16122" max="16122" width="13.42578125" style="1" customWidth="1"/>
    <col min="16123" max="16123" width="31.28515625" style="1" bestFit="1" customWidth="1"/>
    <col min="16124" max="16125" width="11.85546875" style="1" customWidth="1"/>
    <col min="16126" max="16126" width="8.7109375" style="1" bestFit="1" customWidth="1"/>
    <col min="16127" max="16127" width="9.42578125" style="1" bestFit="1" customWidth="1"/>
    <col min="16128" max="16134" width="11.85546875" style="1" customWidth="1"/>
    <col min="16135" max="16135" width="5.7109375" style="1" customWidth="1"/>
    <col min="16136" max="16136" width="3.7109375" style="1" customWidth="1"/>
    <col min="16137" max="16384" width="9.140625" style="1"/>
  </cols>
  <sheetData>
    <row r="1" spans="2:28">
      <c r="N1" s="1"/>
      <c r="O1" s="1"/>
      <c r="P1" s="1"/>
      <c r="Q1" s="1"/>
    </row>
    <row r="2" spans="2:28">
      <c r="N2" s="1"/>
      <c r="O2" s="1"/>
      <c r="P2" s="1"/>
      <c r="Q2" s="1"/>
    </row>
    <row r="3" spans="2:28" ht="21.4" customHeight="1">
      <c r="C3" s="2"/>
      <c r="H3" s="3"/>
      <c r="I3" s="4"/>
      <c r="J3" s="5"/>
      <c r="M3" s="6" t="s">
        <v>558</v>
      </c>
      <c r="P3" s="1"/>
      <c r="Q3" s="1"/>
    </row>
    <row r="4" spans="2:28" ht="21.4" customHeight="1">
      <c r="C4" s="7"/>
      <c r="D4" s="8"/>
      <c r="E4" s="8"/>
      <c r="F4" s="8"/>
      <c r="I4" s="5"/>
      <c r="M4" s="6" t="s">
        <v>559</v>
      </c>
      <c r="P4" s="1"/>
      <c r="Q4" s="1"/>
    </row>
    <row r="5" spans="2:28" ht="19.5">
      <c r="C5" s="9"/>
      <c r="H5" s="70"/>
      <c r="I5" s="70"/>
      <c r="J5" s="70"/>
      <c r="K5" s="70"/>
      <c r="L5" s="70"/>
      <c r="M5" s="45" t="s">
        <v>0</v>
      </c>
      <c r="P5" s="1"/>
      <c r="Q5" s="1"/>
    </row>
    <row r="6" spans="2:28" ht="18.75">
      <c r="C6" s="1263" t="s">
        <v>243</v>
      </c>
      <c r="D6" s="1263"/>
      <c r="E6" s="1263"/>
      <c r="F6" s="1263"/>
      <c r="H6" s="1264"/>
      <c r="I6" s="1264"/>
      <c r="J6" s="1264"/>
      <c r="K6" s="1264"/>
      <c r="L6" s="1264"/>
      <c r="M6" s="1264"/>
      <c r="N6" s="1264"/>
      <c r="P6" s="1"/>
      <c r="Q6" s="1"/>
    </row>
    <row r="7" spans="2:28" ht="15.75" thickBot="1">
      <c r="C7" s="10" t="s">
        <v>2</v>
      </c>
      <c r="D7" s="11" t="s">
        <v>12</v>
      </c>
      <c r="E7" s="11" t="s">
        <v>100</v>
      </c>
      <c r="F7" s="12" t="s">
        <v>34</v>
      </c>
      <c r="H7" s="40" t="s">
        <v>1</v>
      </c>
      <c r="I7" s="39"/>
      <c r="J7"/>
      <c r="L7" s="1265" t="s">
        <v>29</v>
      </c>
      <c r="M7" s="1268"/>
      <c r="N7" s="1266"/>
      <c r="P7" s="1"/>
      <c r="Q7" s="1"/>
    </row>
    <row r="8" spans="2:28" ht="15.75" thickBot="1">
      <c r="B8" s="17">
        <v>6.75</v>
      </c>
      <c r="C8" s="173">
        <v>6.75</v>
      </c>
      <c r="D8" s="171">
        <v>97.678000000000011</v>
      </c>
      <c r="E8" s="171">
        <v>97.54</v>
      </c>
      <c r="F8" s="172">
        <v>97.54</v>
      </c>
      <c r="G8" s="17"/>
      <c r="H8" s="835" t="s">
        <v>5</v>
      </c>
      <c r="I8" s="836">
        <v>101</v>
      </c>
      <c r="J8"/>
      <c r="L8" s="53" t="s">
        <v>30</v>
      </c>
      <c r="M8" s="28"/>
      <c r="N8" s="54"/>
      <c r="T8" s="1269" t="s">
        <v>417</v>
      </c>
      <c r="U8" s="1270"/>
      <c r="V8" s="1271"/>
      <c r="Y8" s="834"/>
      <c r="Z8" s="834"/>
      <c r="AA8" s="834"/>
      <c r="AB8" s="834"/>
    </row>
    <row r="9" spans="2:28" ht="15.75" thickBot="1">
      <c r="B9" s="17">
        <v>6.875</v>
      </c>
      <c r="C9" s="173">
        <v>6.875</v>
      </c>
      <c r="D9" s="171">
        <v>98.178000000000011</v>
      </c>
      <c r="E9" s="171">
        <v>98.04</v>
      </c>
      <c r="F9" s="172">
        <v>98.04</v>
      </c>
      <c r="G9" s="21"/>
      <c r="H9" s="838" t="s">
        <v>7</v>
      </c>
      <c r="I9" s="839">
        <v>0</v>
      </c>
      <c r="J9"/>
      <c r="L9" s="55" t="s">
        <v>90</v>
      </c>
      <c r="M9" s="28"/>
      <c r="N9" s="54"/>
      <c r="T9" s="566"/>
      <c r="U9" s="566"/>
      <c r="V9" s="566"/>
      <c r="Y9" s="834"/>
      <c r="Z9" s="834"/>
      <c r="AA9" s="834"/>
      <c r="AB9" s="834"/>
    </row>
    <row r="10" spans="2:28" ht="15.75" thickBot="1">
      <c r="B10" s="17">
        <v>7</v>
      </c>
      <c r="C10" s="173">
        <v>7</v>
      </c>
      <c r="D10" s="171">
        <v>98.553000000000011</v>
      </c>
      <c r="E10" s="171">
        <v>98.415000000000006</v>
      </c>
      <c r="F10" s="172">
        <v>98.415000000000006</v>
      </c>
      <c r="G10" s="21"/>
      <c r="H10" s="840" t="s">
        <v>9</v>
      </c>
      <c r="I10" s="27">
        <v>-0.375</v>
      </c>
      <c r="J10"/>
      <c r="L10" s="55" t="s">
        <v>91</v>
      </c>
      <c r="M10" s="28"/>
      <c r="N10" s="54"/>
      <c r="Q10" s="1"/>
      <c r="T10" s="591" t="s">
        <v>227</v>
      </c>
      <c r="U10" s="592" t="s">
        <v>228</v>
      </c>
      <c r="V10" s="592" t="s">
        <v>229</v>
      </c>
      <c r="Y10" s="834"/>
      <c r="Z10" s="834"/>
      <c r="AA10" s="834"/>
      <c r="AB10" s="834"/>
    </row>
    <row r="11" spans="2:28" ht="15.75" thickBot="1">
      <c r="B11" s="17">
        <v>7.125</v>
      </c>
      <c r="C11" s="173">
        <v>7.125</v>
      </c>
      <c r="D11" s="171">
        <v>98.928000000000011</v>
      </c>
      <c r="E11" s="171">
        <v>98.79</v>
      </c>
      <c r="F11" s="172">
        <v>98.79</v>
      </c>
      <c r="G11" s="21"/>
      <c r="J11"/>
      <c r="L11" s="56" t="s">
        <v>31</v>
      </c>
      <c r="M11" s="57"/>
      <c r="N11" s="58"/>
      <c r="Q11" s="1"/>
      <c r="Y11" s="834"/>
      <c r="Z11" s="834"/>
      <c r="AA11" s="834"/>
      <c r="AB11" s="834"/>
    </row>
    <row r="12" spans="2:28">
      <c r="B12" s="17">
        <v>7.25</v>
      </c>
      <c r="C12" s="173">
        <v>7.25</v>
      </c>
      <c r="D12" s="171">
        <v>99.271000000000001</v>
      </c>
      <c r="E12" s="171">
        <v>99.134</v>
      </c>
      <c r="F12" s="172">
        <v>99.134</v>
      </c>
      <c r="G12" s="21"/>
      <c r="H12" s="40"/>
      <c r="I12" s="40"/>
      <c r="J12"/>
      <c r="L12" s="1278"/>
      <c r="M12" s="1278"/>
      <c r="Q12" s="1"/>
      <c r="T12" s="763" t="s">
        <v>230</v>
      </c>
      <c r="U12" s="579" t="s">
        <v>222</v>
      </c>
      <c r="V12" s="584"/>
      <c r="Y12" s="834"/>
      <c r="Z12" s="834"/>
      <c r="AA12" s="834"/>
      <c r="AB12" s="834"/>
    </row>
    <row r="13" spans="2:28">
      <c r="B13" s="17">
        <v>7.375</v>
      </c>
      <c r="C13" s="173">
        <v>7.375</v>
      </c>
      <c r="D13" s="171">
        <v>99.615000000000009</v>
      </c>
      <c r="E13" s="171">
        <v>99.478000000000009</v>
      </c>
      <c r="F13" s="172">
        <v>99.478000000000009</v>
      </c>
      <c r="G13" s="21"/>
      <c r="H13" s="842"/>
      <c r="I13" s="842"/>
      <c r="J13"/>
      <c r="L13" s="1277" t="s">
        <v>497</v>
      </c>
      <c r="M13" s="1277"/>
      <c r="N13" s="974" t="s">
        <v>5</v>
      </c>
      <c r="Q13" s="1"/>
      <c r="T13" s="765" t="s">
        <v>4</v>
      </c>
      <c r="U13" s="766" t="s">
        <v>375</v>
      </c>
      <c r="V13" s="585"/>
      <c r="Y13" s="834"/>
      <c r="Z13" s="834"/>
      <c r="AA13" s="834"/>
      <c r="AB13" s="834"/>
    </row>
    <row r="14" spans="2:28">
      <c r="B14" s="17">
        <v>7.5</v>
      </c>
      <c r="C14" s="173">
        <v>7.5</v>
      </c>
      <c r="D14" s="171">
        <v>99.959000000000003</v>
      </c>
      <c r="E14" s="171">
        <v>99.821000000000012</v>
      </c>
      <c r="F14" s="172">
        <v>99.821000000000012</v>
      </c>
      <c r="G14" s="21"/>
      <c r="H14" s="564"/>
      <c r="I14" s="843"/>
      <c r="J14"/>
      <c r="L14" s="835" t="s">
        <v>112</v>
      </c>
      <c r="M14" s="970">
        <v>0.5</v>
      </c>
      <c r="N14" s="970">
        <v>101</v>
      </c>
      <c r="Q14" s="1"/>
      <c r="T14" s="765" t="s">
        <v>231</v>
      </c>
      <c r="U14" s="580">
        <v>7.5</v>
      </c>
      <c r="V14" s="585">
        <f>IF(U13="No",IF(U12="7/6 Arm",VLOOKUP(U14,$C$8:$F$33,2,FALSE),IF(U12="10/6 Arm",VLOOKUP(U14,$C$8:$F$33,3,FALSE),VLOOKUP(U14,$C$8:$F$33,4,FALSE))),IF(U13="Yes",IF(U12="7/6 Arm",VLOOKUP(U14,$C$43:$F$68,2,FALSE),IF(U12="10/6 Arm",VLOOKUP(U14,$C$43:$F$68,3,FALSE),VLOOKUP(U14,$C$43:$F$68,4,FALSE))),"NA"))</f>
        <v>100.10900000000001</v>
      </c>
      <c r="Y14" s="834"/>
      <c r="Z14" s="834"/>
      <c r="AA14" s="834"/>
      <c r="AB14" s="834"/>
    </row>
    <row r="15" spans="2:28" ht="15" customHeight="1">
      <c r="B15" s="17">
        <v>7.625</v>
      </c>
      <c r="C15" s="173">
        <v>7.625</v>
      </c>
      <c r="D15" s="171">
        <v>100.271</v>
      </c>
      <c r="E15" s="171">
        <v>100.134</v>
      </c>
      <c r="F15" s="172">
        <v>100.134</v>
      </c>
      <c r="G15" s="21"/>
      <c r="I15"/>
      <c r="J15"/>
      <c r="L15" s="954" t="s">
        <v>113</v>
      </c>
      <c r="M15" s="971">
        <v>0.25</v>
      </c>
      <c r="N15" s="970">
        <v>101</v>
      </c>
      <c r="T15" s="576" t="s">
        <v>412</v>
      </c>
      <c r="U15" s="580" t="s">
        <v>16</v>
      </c>
      <c r="V15" s="585"/>
      <c r="Y15" s="834"/>
      <c r="Z15" s="834"/>
      <c r="AA15" s="834"/>
      <c r="AB15" s="834"/>
    </row>
    <row r="16" spans="2:28" ht="15" customHeight="1">
      <c r="B16" s="17">
        <v>7.75</v>
      </c>
      <c r="C16" s="173">
        <v>7.75</v>
      </c>
      <c r="D16" s="171">
        <v>100.584</v>
      </c>
      <c r="E16" s="171">
        <v>100.44600000000001</v>
      </c>
      <c r="F16" s="172">
        <v>100.44600000000001</v>
      </c>
      <c r="G16" s="21"/>
      <c r="H16" s="1265" t="s">
        <v>32</v>
      </c>
      <c r="I16" s="1266"/>
      <c r="L16" s="605" t="s">
        <v>6</v>
      </c>
      <c r="M16" s="972">
        <v>0</v>
      </c>
      <c r="N16" s="970">
        <v>101</v>
      </c>
      <c r="T16" s="765" t="s">
        <v>232</v>
      </c>
      <c r="U16" s="580" t="s">
        <v>25</v>
      </c>
      <c r="V16" s="585"/>
      <c r="Y16" s="834"/>
      <c r="Z16" s="834"/>
      <c r="AA16" s="834"/>
      <c r="AB16" s="834"/>
    </row>
    <row r="17" spans="2:28" ht="15" customHeight="1">
      <c r="B17" s="17">
        <v>7.875</v>
      </c>
      <c r="C17" s="173">
        <v>7.875</v>
      </c>
      <c r="D17" s="171">
        <v>100.896</v>
      </c>
      <c r="E17" s="171">
        <v>100.759</v>
      </c>
      <c r="F17" s="172">
        <v>100.759</v>
      </c>
      <c r="G17" s="21"/>
      <c r="H17" s="50" t="s">
        <v>96</v>
      </c>
      <c r="I17" s="59">
        <v>-0.125</v>
      </c>
      <c r="L17" s="605" t="s">
        <v>8</v>
      </c>
      <c r="M17" s="971">
        <v>-0.375</v>
      </c>
      <c r="N17" s="970">
        <v>101</v>
      </c>
      <c r="T17" s="765" t="s">
        <v>363</v>
      </c>
      <c r="U17" s="766" t="s">
        <v>221</v>
      </c>
      <c r="V17" s="585">
        <f>IF(U17="Full Doc - 2 Years",INDEX($J$25:$R$30,MATCH(U16,I25:I30,0),MATCH(U15,$J$24:$R$24,0),1),0)</f>
        <v>0</v>
      </c>
      <c r="Y17" s="834"/>
      <c r="Z17" s="834"/>
      <c r="AA17" s="834"/>
      <c r="AB17" s="834"/>
    </row>
    <row r="18" spans="2:28" ht="15" customHeight="1">
      <c r="B18" s="17">
        <v>8</v>
      </c>
      <c r="C18" s="173">
        <v>8</v>
      </c>
      <c r="D18" s="171">
        <v>100.896</v>
      </c>
      <c r="E18" s="171">
        <v>100.759</v>
      </c>
      <c r="F18" s="172">
        <v>100.759</v>
      </c>
      <c r="G18" s="21"/>
      <c r="H18" s="50" t="s">
        <v>97</v>
      </c>
      <c r="I18" s="59">
        <v>-0.25</v>
      </c>
      <c r="L18" s="605" t="s">
        <v>10</v>
      </c>
      <c r="M18" s="971">
        <v>-0.75</v>
      </c>
      <c r="N18" s="970">
        <v>101</v>
      </c>
      <c r="T18" s="765" t="s">
        <v>364</v>
      </c>
      <c r="U18" s="766" t="s">
        <v>221</v>
      </c>
      <c r="V18" s="585">
        <f>IF(U18="Full Doc - 1 Year",INDEX($J$25:$R$31,MATCH(U18,I25:I31,0),MATCH(U15,$J$24:$R$24,0),1),0)</f>
        <v>0</v>
      </c>
      <c r="Y18" s="834"/>
      <c r="Z18" s="834"/>
      <c r="AA18" s="834"/>
      <c r="AB18" s="834"/>
    </row>
    <row r="19" spans="2:28" ht="15" customHeight="1">
      <c r="B19" s="17">
        <v>8.125</v>
      </c>
      <c r="C19" s="173">
        <v>8.125</v>
      </c>
      <c r="D19" s="171">
        <v>101.146</v>
      </c>
      <c r="E19" s="171">
        <v>101.009</v>
      </c>
      <c r="F19" s="172">
        <v>101.009</v>
      </c>
      <c r="G19" s="21"/>
      <c r="H19" s="50" t="s">
        <v>98</v>
      </c>
      <c r="I19" s="59">
        <v>-0.375</v>
      </c>
      <c r="L19" s="26" t="s">
        <v>11</v>
      </c>
      <c r="M19" s="973">
        <v>-1</v>
      </c>
      <c r="N19" s="970">
        <v>99.75</v>
      </c>
      <c r="T19" s="765" t="s">
        <v>4</v>
      </c>
      <c r="U19" s="580" t="s">
        <v>221</v>
      </c>
      <c r="V19" s="585">
        <f>IF(U19="Choose a Selection",0,(INDEX($J$32:$R$37,MATCH($U$16,I32:I37,0),MATCH($U$15,$J$24:$R$24,0),1)))</f>
        <v>0</v>
      </c>
      <c r="Y19" s="834"/>
      <c r="Z19" s="834"/>
      <c r="AA19" s="834"/>
      <c r="AB19" s="834"/>
    </row>
    <row r="20" spans="2:28" ht="15" customHeight="1">
      <c r="B20" s="17">
        <v>8.25</v>
      </c>
      <c r="C20" s="173">
        <v>8.25</v>
      </c>
      <c r="D20" s="171">
        <v>101.396</v>
      </c>
      <c r="E20" s="171">
        <v>101.259</v>
      </c>
      <c r="F20" s="172">
        <v>101.259</v>
      </c>
      <c r="G20" s="21"/>
      <c r="H20" s="50" t="s">
        <v>99</v>
      </c>
      <c r="I20" s="59">
        <v>-0.5</v>
      </c>
      <c r="L20" s="43" t="s">
        <v>500</v>
      </c>
      <c r="N20" s="1"/>
      <c r="Q20" s="1"/>
      <c r="S20" s="28"/>
      <c r="T20" s="765" t="s">
        <v>366</v>
      </c>
      <c r="U20" s="580" t="s">
        <v>221</v>
      </c>
      <c r="V20" s="585">
        <f>IF(U20="Choose a Selection",0,(INDEX($J$38:$R$38,MATCH(U20,I38,0),MATCH($U$15,$J$24:$R$24,0),1)))</f>
        <v>0</v>
      </c>
      <c r="Y20" s="834"/>
      <c r="Z20" s="834"/>
      <c r="AA20" s="834"/>
      <c r="AB20" s="834"/>
    </row>
    <row r="21" spans="2:28" ht="15" customHeight="1">
      <c r="B21" s="17">
        <v>8.375</v>
      </c>
      <c r="C21" s="173">
        <v>8.375</v>
      </c>
      <c r="D21" s="171">
        <v>101.646</v>
      </c>
      <c r="E21" s="171">
        <v>101.509</v>
      </c>
      <c r="F21" s="172">
        <v>101.509</v>
      </c>
      <c r="G21" s="21"/>
      <c r="H21" s="51" t="s">
        <v>33</v>
      </c>
      <c r="I21" s="52"/>
      <c r="J21" s="30"/>
      <c r="L21" s="43" t="s">
        <v>501</v>
      </c>
      <c r="P21" s="43"/>
      <c r="Q21" s="1"/>
      <c r="S21" s="28"/>
      <c r="T21" s="765" t="s">
        <v>48</v>
      </c>
      <c r="U21" s="580" t="s">
        <v>221</v>
      </c>
      <c r="V21" s="585">
        <f t="shared" ref="V21:V26" si="0">IF(U21="Choose a Selection",0,(INDEX($J$49:$R$65,MATCH(U21,$I$49:$I$65,0),MATCH($U$15,$J$48:$R$48,0),1)))</f>
        <v>0</v>
      </c>
      <c r="Y21" s="834"/>
      <c r="Z21" s="834"/>
      <c r="AA21" s="834"/>
      <c r="AB21" s="834"/>
    </row>
    <row r="22" spans="2:28" ht="15" customHeight="1">
      <c r="B22" s="17">
        <v>8.5</v>
      </c>
      <c r="C22" s="173">
        <v>8.5</v>
      </c>
      <c r="D22" s="171">
        <v>101.896</v>
      </c>
      <c r="E22" s="171">
        <v>101.759</v>
      </c>
      <c r="F22" s="172">
        <v>101.759</v>
      </c>
      <c r="G22" s="21"/>
      <c r="L22" s="43" t="s">
        <v>502</v>
      </c>
      <c r="S22" s="28"/>
      <c r="T22" s="765" t="s">
        <v>52</v>
      </c>
      <c r="U22" s="580" t="s">
        <v>221</v>
      </c>
      <c r="V22" s="585">
        <f t="shared" si="0"/>
        <v>0</v>
      </c>
      <c r="Y22" s="834"/>
      <c r="Z22" s="834"/>
      <c r="AA22" s="834"/>
      <c r="AB22" s="834"/>
    </row>
    <row r="23" spans="2:28" ht="15" customHeight="1">
      <c r="B23" s="17">
        <v>8.625</v>
      </c>
      <c r="C23" s="173">
        <v>8.625</v>
      </c>
      <c r="D23" s="171">
        <v>102.146</v>
      </c>
      <c r="E23" s="171">
        <v>102.009</v>
      </c>
      <c r="F23" s="172">
        <v>102.009</v>
      </c>
      <c r="G23" s="21"/>
      <c r="H23" s="3" t="s">
        <v>560</v>
      </c>
      <c r="L23" s="43" t="s">
        <v>503</v>
      </c>
      <c r="N23" s="25"/>
      <c r="O23" s="24"/>
      <c r="S23" s="28"/>
      <c r="T23" s="765" t="s">
        <v>61</v>
      </c>
      <c r="U23" s="766" t="s">
        <v>221</v>
      </c>
      <c r="V23" s="585">
        <f t="shared" si="0"/>
        <v>0</v>
      </c>
      <c r="Y23" s="834"/>
      <c r="Z23" s="834"/>
      <c r="AA23" s="834"/>
      <c r="AB23" s="834"/>
    </row>
    <row r="24" spans="2:28" ht="15" customHeight="1">
      <c r="B24" s="17">
        <v>8.75</v>
      </c>
      <c r="C24" s="173">
        <v>8.75</v>
      </c>
      <c r="D24" s="171">
        <v>102.396</v>
      </c>
      <c r="E24" s="171">
        <v>102.259</v>
      </c>
      <c r="F24" s="172">
        <v>102.259</v>
      </c>
      <c r="G24" s="21"/>
      <c r="H24" s="153"/>
      <c r="I24" s="154"/>
      <c r="J24" s="66" t="s">
        <v>14</v>
      </c>
      <c r="K24" s="66" t="s">
        <v>15</v>
      </c>
      <c r="L24" s="66" t="s">
        <v>16</v>
      </c>
      <c r="M24" s="66" t="s">
        <v>17</v>
      </c>
      <c r="N24" s="66" t="s">
        <v>18</v>
      </c>
      <c r="O24" s="66" t="s">
        <v>19</v>
      </c>
      <c r="P24" s="66" t="s">
        <v>20</v>
      </c>
      <c r="Q24" s="66" t="s">
        <v>21</v>
      </c>
      <c r="R24" s="67" t="s">
        <v>22</v>
      </c>
      <c r="S24" s="28"/>
      <c r="T24" s="765" t="s">
        <v>65</v>
      </c>
      <c r="U24" s="766" t="s">
        <v>221</v>
      </c>
      <c r="V24" s="585">
        <f t="shared" si="0"/>
        <v>0</v>
      </c>
      <c r="Y24" s="834"/>
      <c r="Z24" s="834"/>
      <c r="AA24" s="834"/>
      <c r="AB24" s="834"/>
    </row>
    <row r="25" spans="2:28" ht="15" customHeight="1">
      <c r="B25" s="17">
        <v>8.875</v>
      </c>
      <c r="C25" s="173">
        <v>8.875</v>
      </c>
      <c r="D25" s="171">
        <v>102.584</v>
      </c>
      <c r="E25" s="171">
        <v>102.44600000000001</v>
      </c>
      <c r="F25" s="172">
        <v>102.44600000000001</v>
      </c>
      <c r="G25" s="21"/>
      <c r="H25" s="1272" t="s">
        <v>219</v>
      </c>
      <c r="I25" s="72" t="s">
        <v>39</v>
      </c>
      <c r="J25" s="1008">
        <v>0.75</v>
      </c>
      <c r="K25" s="181">
        <v>0.75</v>
      </c>
      <c r="L25" s="181">
        <v>0.5</v>
      </c>
      <c r="M25" s="181">
        <v>0.375</v>
      </c>
      <c r="N25" s="181">
        <v>0.125</v>
      </c>
      <c r="O25" s="181">
        <v>0</v>
      </c>
      <c r="P25" s="181">
        <v>-0.125</v>
      </c>
      <c r="Q25" s="181">
        <v>-1.375</v>
      </c>
      <c r="R25" s="182">
        <v>-2.5</v>
      </c>
      <c r="S25" s="28"/>
      <c r="T25" s="765" t="s">
        <v>67</v>
      </c>
      <c r="U25" s="766" t="s">
        <v>221</v>
      </c>
      <c r="V25" s="585">
        <f t="shared" si="0"/>
        <v>0</v>
      </c>
      <c r="Y25" s="834"/>
      <c r="Z25" s="834"/>
      <c r="AA25" s="834"/>
      <c r="AB25" s="834"/>
    </row>
    <row r="26" spans="2:28" ht="15" customHeight="1">
      <c r="B26" s="17">
        <v>9</v>
      </c>
      <c r="C26" s="173">
        <v>9</v>
      </c>
      <c r="D26" s="171">
        <v>102.771</v>
      </c>
      <c r="E26" s="171">
        <v>102.634</v>
      </c>
      <c r="F26" s="172">
        <v>102.634</v>
      </c>
      <c r="G26" s="21"/>
      <c r="H26" s="1273"/>
      <c r="I26" s="72" t="s">
        <v>38</v>
      </c>
      <c r="J26" s="1009">
        <v>0.75</v>
      </c>
      <c r="K26" s="183">
        <v>0.75</v>
      </c>
      <c r="L26" s="183">
        <v>0.5</v>
      </c>
      <c r="M26" s="183">
        <v>0.375</v>
      </c>
      <c r="N26" s="183">
        <v>0.125</v>
      </c>
      <c r="O26" s="183">
        <v>0</v>
      </c>
      <c r="P26" s="183">
        <v>-0.25</v>
      </c>
      <c r="Q26" s="183">
        <v>-1.5</v>
      </c>
      <c r="R26" s="184">
        <v>-2.625</v>
      </c>
      <c r="T26" s="765" t="s">
        <v>156</v>
      </c>
      <c r="U26" s="580" t="s">
        <v>221</v>
      </c>
      <c r="V26" s="585">
        <f t="shared" si="0"/>
        <v>0</v>
      </c>
      <c r="Y26" s="834"/>
      <c r="Z26" s="834"/>
      <c r="AA26" s="834"/>
      <c r="AB26" s="834"/>
    </row>
    <row r="27" spans="2:28" ht="15" customHeight="1">
      <c r="B27" s="17">
        <v>9.125</v>
      </c>
      <c r="C27" s="173">
        <v>9.125</v>
      </c>
      <c r="D27" s="171">
        <v>102.959</v>
      </c>
      <c r="E27" s="171">
        <v>102.82100000000001</v>
      </c>
      <c r="F27" s="172">
        <v>102.82100000000001</v>
      </c>
      <c r="G27" s="21"/>
      <c r="H27" s="1273"/>
      <c r="I27" s="72" t="s">
        <v>23</v>
      </c>
      <c r="J27" s="1009">
        <v>0.625</v>
      </c>
      <c r="K27" s="183">
        <v>0.625</v>
      </c>
      <c r="L27" s="183">
        <v>0.375</v>
      </c>
      <c r="M27" s="183">
        <v>0.25</v>
      </c>
      <c r="N27" s="183">
        <v>0</v>
      </c>
      <c r="O27" s="183">
        <v>-0.125</v>
      </c>
      <c r="P27" s="183">
        <v>-0.375</v>
      </c>
      <c r="Q27" s="183">
        <v>-1.875</v>
      </c>
      <c r="R27" s="184">
        <v>-3.125</v>
      </c>
      <c r="T27" s="765" t="s">
        <v>411</v>
      </c>
      <c r="U27" s="766" t="s">
        <v>221</v>
      </c>
      <c r="V27" s="585">
        <f>IF(U27="Choose a Selection",0,VLOOKUP(U27,$L$14:$M$19,2,FALSE))</f>
        <v>0</v>
      </c>
      <c r="Y27" s="834"/>
      <c r="Z27" s="834"/>
      <c r="AA27" s="834"/>
      <c r="AB27" s="834"/>
    </row>
    <row r="28" spans="2:28" ht="15" customHeight="1">
      <c r="B28" s="17">
        <v>9.25</v>
      </c>
      <c r="C28" s="173">
        <v>9.25</v>
      </c>
      <c r="D28" s="171">
        <v>103.084</v>
      </c>
      <c r="E28" s="171">
        <v>102.94600000000001</v>
      </c>
      <c r="F28" s="172">
        <v>102.94600000000001</v>
      </c>
      <c r="G28" s="21"/>
      <c r="H28" s="1273"/>
      <c r="I28" s="72" t="s">
        <v>24</v>
      </c>
      <c r="J28" s="1009">
        <v>0.5</v>
      </c>
      <c r="K28" s="183">
        <v>0.5</v>
      </c>
      <c r="L28" s="183">
        <v>0.25</v>
      </c>
      <c r="M28" s="183">
        <v>0.125</v>
      </c>
      <c r="N28" s="183">
        <v>-0.125</v>
      </c>
      <c r="O28" s="183">
        <v>-0.375</v>
      </c>
      <c r="P28" s="183">
        <v>-0.875</v>
      </c>
      <c r="Q28" s="183">
        <v>-2.25</v>
      </c>
      <c r="R28" s="184">
        <v>-3.75</v>
      </c>
      <c r="T28" s="765" t="s">
        <v>74</v>
      </c>
      <c r="U28" s="580" t="s">
        <v>221</v>
      </c>
      <c r="V28" s="585">
        <f>IF(U28="Choose a Selection",0,(INDEX($J$49:$R$65,MATCH(U28,$I$49:$I$65,0),MATCH($U$15,$J$48:$R$48,0),1)))</f>
        <v>0</v>
      </c>
      <c r="Y28" s="834"/>
      <c r="Z28" s="834"/>
      <c r="AA28" s="834"/>
      <c r="AB28" s="834"/>
    </row>
    <row r="29" spans="2:28" ht="15" customHeight="1">
      <c r="B29" s="17">
        <v>9.375</v>
      </c>
      <c r="C29" s="173">
        <v>9.375</v>
      </c>
      <c r="D29" s="171">
        <v>103.209</v>
      </c>
      <c r="E29" s="171">
        <v>103.07100000000001</v>
      </c>
      <c r="F29" s="172">
        <v>103.07100000000001</v>
      </c>
      <c r="G29" s="21"/>
      <c r="H29" s="1273"/>
      <c r="I29" s="72" t="s">
        <v>25</v>
      </c>
      <c r="J29" s="1009">
        <v>0.375</v>
      </c>
      <c r="K29" s="183">
        <v>0.375</v>
      </c>
      <c r="L29" s="183">
        <v>0.125</v>
      </c>
      <c r="M29" s="183">
        <v>0</v>
      </c>
      <c r="N29" s="183">
        <v>-0.5</v>
      </c>
      <c r="O29" s="183">
        <v>-1</v>
      </c>
      <c r="P29" s="183">
        <v>-1.375</v>
      </c>
      <c r="Q29" s="183">
        <v>-3.25</v>
      </c>
      <c r="R29" s="184" t="s">
        <v>13</v>
      </c>
      <c r="T29" s="765" t="s">
        <v>545</v>
      </c>
      <c r="U29" s="580" t="s">
        <v>221</v>
      </c>
      <c r="V29" s="585">
        <f>IF(U29="Choose a Selection",0,(INDEX($J$49:$R$66,MATCH(U29,$I$49:$I$66,0),MATCH($U$15,$J$48:$R$48,0),1)))</f>
        <v>0</v>
      </c>
      <c r="Y29" s="834"/>
      <c r="Z29" s="834"/>
      <c r="AA29" s="834"/>
      <c r="AB29" s="834"/>
    </row>
    <row r="30" spans="2:28" ht="15" customHeight="1">
      <c r="B30" s="17">
        <v>9.5</v>
      </c>
      <c r="C30" s="173">
        <v>9.5</v>
      </c>
      <c r="D30" s="171">
        <v>103.334</v>
      </c>
      <c r="E30" s="171">
        <v>103.19600000000001</v>
      </c>
      <c r="F30" s="172">
        <v>103.19600000000001</v>
      </c>
      <c r="G30" s="21"/>
      <c r="H30" s="1274"/>
      <c r="I30" s="72" t="s">
        <v>26</v>
      </c>
      <c r="J30" s="1010">
        <v>0.375</v>
      </c>
      <c r="K30" s="176">
        <v>0.375</v>
      </c>
      <c r="L30" s="176">
        <v>0</v>
      </c>
      <c r="M30" s="176">
        <v>-0.375</v>
      </c>
      <c r="N30" s="176">
        <v>-0.875</v>
      </c>
      <c r="O30" s="176">
        <v>-1.75</v>
      </c>
      <c r="P30" s="176">
        <v>-2.125</v>
      </c>
      <c r="Q30" s="176" t="s">
        <v>13</v>
      </c>
      <c r="R30" s="177" t="s">
        <v>13</v>
      </c>
      <c r="T30" s="765" t="s">
        <v>237</v>
      </c>
      <c r="U30" s="766">
        <v>30</v>
      </c>
      <c r="V30" s="585">
        <f>IF(U30=15,0,I10)</f>
        <v>-0.375</v>
      </c>
      <c r="Y30" s="834"/>
      <c r="Z30" s="834"/>
      <c r="AA30" s="834"/>
      <c r="AB30" s="834"/>
    </row>
    <row r="31" spans="2:28" ht="15" customHeight="1" thickBot="1">
      <c r="B31" s="17">
        <v>9.625</v>
      </c>
      <c r="C31" s="173">
        <v>9.625</v>
      </c>
      <c r="D31" s="171">
        <v>103.459</v>
      </c>
      <c r="E31" s="171">
        <v>103.32100000000001</v>
      </c>
      <c r="F31" s="172">
        <v>103.32100000000001</v>
      </c>
      <c r="G31" s="21"/>
      <c r="H31" s="769" t="s">
        <v>403</v>
      </c>
      <c r="I31" s="814" t="s">
        <v>365</v>
      </c>
      <c r="J31" s="1011">
        <v>0</v>
      </c>
      <c r="K31" s="1012">
        <v>0</v>
      </c>
      <c r="L31" s="1012">
        <v>0</v>
      </c>
      <c r="M31" s="1012">
        <v>0</v>
      </c>
      <c r="N31" s="1012">
        <v>0</v>
      </c>
      <c r="O31" s="1012">
        <v>0</v>
      </c>
      <c r="P31" s="1012">
        <v>0</v>
      </c>
      <c r="Q31" s="1012">
        <v>-0.25</v>
      </c>
      <c r="R31" s="1013">
        <v>-0.375</v>
      </c>
      <c r="T31" s="767" t="s">
        <v>238</v>
      </c>
      <c r="U31" s="581"/>
      <c r="V31" s="586">
        <f>V17+V18+V19+V20+V21+V22+V23+V24+V25+V26+V27+V28+V30+V29</f>
        <v>-0.375</v>
      </c>
      <c r="Y31" s="834"/>
      <c r="Z31" s="834"/>
      <c r="AA31" s="834"/>
      <c r="AB31" s="834"/>
    </row>
    <row r="32" spans="2:28" ht="15" customHeight="1" thickBot="1">
      <c r="B32" s="17">
        <v>9.75</v>
      </c>
      <c r="C32" s="173">
        <v>9.75</v>
      </c>
      <c r="D32" s="171">
        <v>103.584</v>
      </c>
      <c r="E32" s="171">
        <v>103.44600000000001</v>
      </c>
      <c r="F32" s="172">
        <v>103.44600000000001</v>
      </c>
      <c r="G32" s="21"/>
      <c r="H32" s="74" t="s">
        <v>4</v>
      </c>
      <c r="I32" s="72" t="s">
        <v>39</v>
      </c>
      <c r="J32" s="1009">
        <v>0.875</v>
      </c>
      <c r="K32" s="183">
        <v>0.875</v>
      </c>
      <c r="L32" s="183">
        <v>0.625</v>
      </c>
      <c r="M32" s="183">
        <v>0.5</v>
      </c>
      <c r="N32" s="183">
        <v>0.25</v>
      </c>
      <c r="O32" s="183">
        <v>0</v>
      </c>
      <c r="P32" s="183">
        <v>-0.25</v>
      </c>
      <c r="Q32" s="183">
        <v>-1.5</v>
      </c>
      <c r="R32" s="184">
        <v>-2.75</v>
      </c>
      <c r="T32" s="568"/>
      <c r="U32" s="569"/>
      <c r="V32" s="578"/>
      <c r="Y32" s="834"/>
      <c r="Z32" s="834"/>
      <c r="AA32" s="834"/>
      <c r="AB32" s="834"/>
    </row>
    <row r="33" spans="2:28" ht="15" customHeight="1" thickBot="1">
      <c r="B33" s="17">
        <v>0</v>
      </c>
      <c r="C33" s="173"/>
      <c r="D33" s="171"/>
      <c r="E33" s="171"/>
      <c r="F33" s="172"/>
      <c r="G33" s="21"/>
      <c r="H33" s="62" t="s">
        <v>40</v>
      </c>
      <c r="I33" s="72" t="s">
        <v>38</v>
      </c>
      <c r="J33" s="1009">
        <v>0.875</v>
      </c>
      <c r="K33" s="183">
        <v>0.875</v>
      </c>
      <c r="L33" s="183">
        <v>0.625</v>
      </c>
      <c r="M33" s="183">
        <v>0.5</v>
      </c>
      <c r="N33" s="183">
        <v>0.25</v>
      </c>
      <c r="O33" s="183">
        <v>0</v>
      </c>
      <c r="P33" s="183">
        <v>-0.375</v>
      </c>
      <c r="Q33" s="183">
        <v>-1.625</v>
      </c>
      <c r="R33" s="184">
        <v>-2.875</v>
      </c>
      <c r="T33" s="570" t="s">
        <v>239</v>
      </c>
      <c r="U33" s="571"/>
      <c r="V33" s="768">
        <f>IF(U24="Investor",MIN(V31+V14,VLOOKUP(U27,$L$14:$N$19,3,FALSE)),MIN(V31+V14,I8))</f>
        <v>99.734000000000009</v>
      </c>
      <c r="Y33" s="834"/>
      <c r="Z33" s="834"/>
      <c r="AA33" s="834"/>
      <c r="AB33" s="834"/>
    </row>
    <row r="34" spans="2:28" ht="15.75" thickBot="1">
      <c r="C34" s="100"/>
      <c r="D34" s="100"/>
      <c r="E34" s="100"/>
      <c r="F34" s="100"/>
      <c r="G34" s="21"/>
      <c r="H34" s="62"/>
      <c r="I34" s="72" t="s">
        <v>23</v>
      </c>
      <c r="J34" s="1009">
        <v>0.75</v>
      </c>
      <c r="K34" s="183">
        <v>0.75</v>
      </c>
      <c r="L34" s="183">
        <v>0.5</v>
      </c>
      <c r="M34" s="183">
        <v>0.375</v>
      </c>
      <c r="N34" s="183">
        <v>0.125</v>
      </c>
      <c r="O34" s="183">
        <v>-0.125</v>
      </c>
      <c r="P34" s="183">
        <v>-0.5</v>
      </c>
      <c r="Q34" s="183">
        <v>-2.125</v>
      </c>
      <c r="R34" s="184">
        <v>-3.5</v>
      </c>
      <c r="T34" s="565"/>
      <c r="U34" s="565"/>
      <c r="V34" s="565"/>
    </row>
    <row r="35" spans="2:28" ht="15.75" thickBot="1">
      <c r="C35" s="100"/>
      <c r="D35" s="100"/>
      <c r="E35" s="100"/>
      <c r="F35" s="100"/>
      <c r="G35" s="21"/>
      <c r="H35" s="62"/>
      <c r="I35" s="72" t="s">
        <v>24</v>
      </c>
      <c r="J35" s="1009">
        <v>0.625</v>
      </c>
      <c r="K35" s="183">
        <v>0.625</v>
      </c>
      <c r="L35" s="183">
        <v>0.375</v>
      </c>
      <c r="M35" s="183">
        <v>0.25</v>
      </c>
      <c r="N35" s="183">
        <v>0</v>
      </c>
      <c r="O35" s="183">
        <v>-0.5</v>
      </c>
      <c r="P35" s="183">
        <v>-1.125</v>
      </c>
      <c r="Q35" s="183">
        <v>-2.625</v>
      </c>
      <c r="R35" s="184">
        <v>-4.125</v>
      </c>
      <c r="T35" s="1001" t="s">
        <v>521</v>
      </c>
      <c r="U35" s="1002"/>
      <c r="V35" s="1003"/>
    </row>
    <row r="36" spans="2:28">
      <c r="C36" s="166"/>
      <c r="D36" s="100"/>
      <c r="E36" s="100"/>
      <c r="F36" s="100"/>
      <c r="G36" s="21"/>
      <c r="H36" s="62"/>
      <c r="I36" s="72" t="s">
        <v>25</v>
      </c>
      <c r="J36" s="1009">
        <v>0.5</v>
      </c>
      <c r="K36" s="183">
        <v>0.5</v>
      </c>
      <c r="L36" s="183">
        <v>0.25</v>
      </c>
      <c r="M36" s="183">
        <v>0.125</v>
      </c>
      <c r="N36" s="183">
        <v>-0.375</v>
      </c>
      <c r="O36" s="183">
        <v>-1.125</v>
      </c>
      <c r="P36" s="183">
        <v>-1.625</v>
      </c>
      <c r="Q36" s="183">
        <v>-3.625</v>
      </c>
      <c r="R36" s="184" t="s">
        <v>13</v>
      </c>
    </row>
    <row r="37" spans="2:28">
      <c r="C37" s="166"/>
      <c r="D37" s="100"/>
      <c r="E37" s="100"/>
      <c r="F37" s="100"/>
      <c r="G37" s="21"/>
      <c r="H37" s="62"/>
      <c r="I37" s="72" t="s">
        <v>26</v>
      </c>
      <c r="J37" s="1010">
        <v>0.375</v>
      </c>
      <c r="K37" s="176">
        <v>0.375</v>
      </c>
      <c r="L37" s="176">
        <v>0</v>
      </c>
      <c r="M37" s="176">
        <v>-0.5</v>
      </c>
      <c r="N37" s="176">
        <v>-0.875</v>
      </c>
      <c r="O37" s="176">
        <v>-2</v>
      </c>
      <c r="P37" s="176">
        <v>-2.625</v>
      </c>
      <c r="Q37" s="176">
        <v>-4.5</v>
      </c>
      <c r="R37" s="177" t="s">
        <v>13</v>
      </c>
    </row>
    <row r="38" spans="2:28">
      <c r="H38" s="848" t="s">
        <v>43</v>
      </c>
      <c r="I38" s="849" t="s">
        <v>46</v>
      </c>
      <c r="J38" s="1010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-0.25</v>
      </c>
      <c r="R38" s="177">
        <v>-0.375</v>
      </c>
    </row>
    <row r="39" spans="2:28">
      <c r="H39" s="846"/>
      <c r="I39" s="846"/>
      <c r="J39" s="847"/>
      <c r="K39" s="847"/>
      <c r="L39" s="847"/>
      <c r="M39" s="847"/>
      <c r="N39" s="847"/>
      <c r="O39" s="847"/>
      <c r="P39" s="847"/>
      <c r="Q39" s="847"/>
      <c r="R39" s="847"/>
    </row>
    <row r="40" spans="2:28">
      <c r="N40" s="1"/>
      <c r="O40" s="1"/>
      <c r="P40" s="1"/>
      <c r="Q40" s="1"/>
    </row>
    <row r="41" spans="2:28" ht="15.75">
      <c r="C41" s="1267" t="s">
        <v>415</v>
      </c>
      <c r="D41" s="1267"/>
      <c r="E41" s="1267"/>
      <c r="F41" s="1267"/>
      <c r="H41" s="844"/>
      <c r="I41" s="844"/>
      <c r="J41" s="183"/>
      <c r="K41" s="183"/>
      <c r="L41" s="183"/>
      <c r="M41" s="183"/>
      <c r="N41" s="183"/>
      <c r="O41" s="183"/>
      <c r="P41" s="183"/>
      <c r="Q41" s="183"/>
      <c r="R41" s="183"/>
      <c r="V41" s="834"/>
    </row>
    <row r="42" spans="2:28">
      <c r="C42" s="10" t="s">
        <v>2</v>
      </c>
      <c r="D42" s="11" t="s">
        <v>12</v>
      </c>
      <c r="E42" s="11" t="s">
        <v>100</v>
      </c>
      <c r="F42" s="12" t="s">
        <v>34</v>
      </c>
      <c r="N42" s="1"/>
      <c r="O42" s="1"/>
      <c r="P42" s="1"/>
      <c r="Q42" s="1"/>
    </row>
    <row r="43" spans="2:28">
      <c r="B43" s="17">
        <v>6.75</v>
      </c>
      <c r="C43" s="173">
        <v>6.75</v>
      </c>
      <c r="D43" s="171">
        <v>97.89</v>
      </c>
      <c r="E43" s="171">
        <v>97.79</v>
      </c>
      <c r="F43" s="172">
        <v>97.79</v>
      </c>
      <c r="H43" s="844"/>
      <c r="I43" s="845"/>
      <c r="J43" s="183"/>
      <c r="K43" s="183"/>
      <c r="L43" s="183"/>
      <c r="M43" s="183"/>
      <c r="N43" s="183"/>
      <c r="O43" s="183"/>
      <c r="P43" s="183"/>
      <c r="Q43" s="183"/>
      <c r="R43" s="183"/>
      <c r="Y43" s="834"/>
      <c r="Z43" s="834"/>
      <c r="AA43" s="834"/>
    </row>
    <row r="44" spans="2:28">
      <c r="B44" s="17">
        <v>6.875</v>
      </c>
      <c r="C44" s="173">
        <v>6.875</v>
      </c>
      <c r="D44" s="171">
        <v>98.39</v>
      </c>
      <c r="E44" s="171">
        <v>98.29</v>
      </c>
      <c r="F44" s="172">
        <v>98.29</v>
      </c>
      <c r="H44" s="564"/>
      <c r="I44" s="564"/>
      <c r="J44" s="35"/>
      <c r="K44" s="35"/>
      <c r="L44" s="35"/>
      <c r="M44" s="35"/>
      <c r="N44" s="35"/>
      <c r="O44" s="35"/>
      <c r="P44" s="35"/>
      <c r="Q44" s="35"/>
      <c r="R44" s="35"/>
      <c r="Y44" s="834"/>
      <c r="Z44" s="834"/>
      <c r="AA44" s="834"/>
    </row>
    <row r="45" spans="2:28">
      <c r="B45" s="17">
        <v>7</v>
      </c>
      <c r="C45" s="173">
        <v>7</v>
      </c>
      <c r="D45" s="171">
        <v>98.765000000000001</v>
      </c>
      <c r="E45" s="171">
        <v>98.665000000000006</v>
      </c>
      <c r="F45" s="172">
        <v>98.665000000000006</v>
      </c>
      <c r="Y45" s="834"/>
      <c r="Z45" s="834"/>
      <c r="AA45" s="834"/>
    </row>
    <row r="46" spans="2:28">
      <c r="B46" s="17">
        <v>7.125</v>
      </c>
      <c r="C46" s="173">
        <v>7.125</v>
      </c>
      <c r="D46" s="171">
        <v>99.14</v>
      </c>
      <c r="E46" s="171">
        <v>99.04</v>
      </c>
      <c r="F46" s="172">
        <v>99.04</v>
      </c>
      <c r="H46" s="36"/>
      <c r="Y46" s="834"/>
      <c r="Z46" s="834"/>
      <c r="AA46" s="834"/>
    </row>
    <row r="47" spans="2:28">
      <c r="B47" s="17">
        <v>7.25</v>
      </c>
      <c r="C47" s="173">
        <v>7.25</v>
      </c>
      <c r="D47" s="171">
        <v>99.484000000000009</v>
      </c>
      <c r="E47" s="171">
        <v>99.384</v>
      </c>
      <c r="F47" s="172">
        <v>99.384</v>
      </c>
      <c r="H47" s="37" t="s">
        <v>556</v>
      </c>
      <c r="I47" s="29"/>
      <c r="J47" s="38"/>
      <c r="K47" s="38"/>
      <c r="L47" s="38"/>
      <c r="M47" s="38"/>
      <c r="N47" s="38"/>
      <c r="O47" s="38"/>
      <c r="P47" s="38"/>
      <c r="Q47" s="38"/>
      <c r="R47" s="38"/>
      <c r="Y47" s="834"/>
      <c r="Z47" s="834"/>
      <c r="AA47" s="834"/>
    </row>
    <row r="48" spans="2:28">
      <c r="B48" s="17">
        <v>7.375</v>
      </c>
      <c r="C48" s="173">
        <v>7.375</v>
      </c>
      <c r="D48" s="171">
        <v>99.796000000000006</v>
      </c>
      <c r="E48" s="171">
        <v>99.696000000000012</v>
      </c>
      <c r="F48" s="172">
        <v>99.696000000000012</v>
      </c>
      <c r="H48" s="65"/>
      <c r="I48" s="158" t="s">
        <v>351</v>
      </c>
      <c r="J48" s="66" t="s">
        <v>14</v>
      </c>
      <c r="K48" s="66" t="s">
        <v>15</v>
      </c>
      <c r="L48" s="66" t="s">
        <v>16</v>
      </c>
      <c r="M48" s="66" t="s">
        <v>17</v>
      </c>
      <c r="N48" s="66" t="s">
        <v>18</v>
      </c>
      <c r="O48" s="66" t="s">
        <v>19</v>
      </c>
      <c r="P48" s="66" t="s">
        <v>20</v>
      </c>
      <c r="Q48" s="66" t="s">
        <v>21</v>
      </c>
      <c r="R48" s="67" t="s">
        <v>22</v>
      </c>
      <c r="Y48" s="834"/>
      <c r="Z48" s="834"/>
      <c r="AA48" s="834"/>
    </row>
    <row r="49" spans="2:27">
      <c r="B49" s="17">
        <v>7.5</v>
      </c>
      <c r="C49" s="173">
        <v>7.5</v>
      </c>
      <c r="D49" s="171">
        <v>100.10900000000001</v>
      </c>
      <c r="E49" s="171">
        <v>100.009</v>
      </c>
      <c r="F49" s="172">
        <v>100.009</v>
      </c>
      <c r="H49" s="1272" t="s">
        <v>48</v>
      </c>
      <c r="I49" s="65" t="s">
        <v>416</v>
      </c>
      <c r="J49" s="1008">
        <v>0</v>
      </c>
      <c r="K49" s="181">
        <v>0</v>
      </c>
      <c r="L49" s="181">
        <v>0</v>
      </c>
      <c r="M49" s="181">
        <v>0</v>
      </c>
      <c r="N49" s="181">
        <v>0</v>
      </c>
      <c r="O49" s="181">
        <v>0</v>
      </c>
      <c r="P49" s="181">
        <v>0</v>
      </c>
      <c r="Q49" s="181">
        <v>-0.125</v>
      </c>
      <c r="R49" s="182">
        <v>-0.125</v>
      </c>
      <c r="Y49" s="834"/>
      <c r="Z49" s="834"/>
      <c r="AA49" s="834"/>
    </row>
    <row r="50" spans="2:27">
      <c r="B50" s="17">
        <v>7.625</v>
      </c>
      <c r="C50" s="173">
        <v>7.625</v>
      </c>
      <c r="D50" s="171">
        <v>100.42100000000001</v>
      </c>
      <c r="E50" s="171">
        <v>100.32100000000001</v>
      </c>
      <c r="F50" s="172">
        <v>100.32100000000001</v>
      </c>
      <c r="H50" s="1274"/>
      <c r="I50" s="68" t="s">
        <v>76</v>
      </c>
      <c r="J50" s="1010" t="s">
        <v>13</v>
      </c>
      <c r="K50" s="176" t="s">
        <v>13</v>
      </c>
      <c r="L50" s="176" t="s">
        <v>13</v>
      </c>
      <c r="M50" s="176" t="s">
        <v>13</v>
      </c>
      <c r="N50" s="176" t="s">
        <v>13</v>
      </c>
      <c r="O50" s="176" t="s">
        <v>13</v>
      </c>
      <c r="P50" s="176" t="s">
        <v>13</v>
      </c>
      <c r="Q50" s="176" t="s">
        <v>13</v>
      </c>
      <c r="R50" s="177" t="s">
        <v>13</v>
      </c>
      <c r="Y50" s="834"/>
      <c r="Z50" s="834"/>
      <c r="AA50" s="834"/>
    </row>
    <row r="51" spans="2:27">
      <c r="B51" s="17">
        <v>7.75</v>
      </c>
      <c r="C51" s="173">
        <v>7.75</v>
      </c>
      <c r="D51" s="171">
        <v>100.73400000000001</v>
      </c>
      <c r="E51" s="171">
        <v>100.634</v>
      </c>
      <c r="F51" s="172">
        <v>100.634</v>
      </c>
      <c r="H51" s="1272" t="s">
        <v>52</v>
      </c>
      <c r="I51" s="72" t="s">
        <v>51</v>
      </c>
      <c r="J51" s="1009">
        <v>-0.25</v>
      </c>
      <c r="K51" s="183">
        <v>-0.25</v>
      </c>
      <c r="L51" s="183">
        <v>-0.25</v>
      </c>
      <c r="M51" s="183">
        <v>-0.25</v>
      </c>
      <c r="N51" s="183">
        <v>-0.5</v>
      </c>
      <c r="O51" s="183">
        <v>-0.5</v>
      </c>
      <c r="P51" s="183">
        <v>-0.5</v>
      </c>
      <c r="Q51" s="183">
        <v>-0.75</v>
      </c>
      <c r="R51" s="184">
        <v>-0.875</v>
      </c>
      <c r="Y51" s="834"/>
      <c r="Z51" s="834"/>
      <c r="AA51" s="834"/>
    </row>
    <row r="52" spans="2:27">
      <c r="B52" s="17">
        <v>7.875</v>
      </c>
      <c r="C52" s="173">
        <v>7.875</v>
      </c>
      <c r="D52" s="171">
        <v>101.04600000000001</v>
      </c>
      <c r="E52" s="171">
        <v>100.94600000000001</v>
      </c>
      <c r="F52" s="172">
        <v>100.94600000000001</v>
      </c>
      <c r="H52" s="1273"/>
      <c r="I52" s="72" t="s">
        <v>53</v>
      </c>
      <c r="J52" s="1009">
        <v>0</v>
      </c>
      <c r="K52" s="183">
        <v>0</v>
      </c>
      <c r="L52" s="183">
        <v>0</v>
      </c>
      <c r="M52" s="183">
        <v>0</v>
      </c>
      <c r="N52" s="183">
        <v>0</v>
      </c>
      <c r="O52" s="183">
        <v>0</v>
      </c>
      <c r="P52" s="183">
        <v>0</v>
      </c>
      <c r="Q52" s="183">
        <v>0</v>
      </c>
      <c r="R52" s="184">
        <v>0</v>
      </c>
      <c r="Y52" s="834"/>
      <c r="Z52" s="834"/>
      <c r="AA52" s="834"/>
    </row>
    <row r="53" spans="2:27">
      <c r="B53" s="17">
        <v>8</v>
      </c>
      <c r="C53" s="173">
        <v>8</v>
      </c>
      <c r="D53" s="171">
        <v>101.10900000000001</v>
      </c>
      <c r="E53" s="171">
        <v>101.009</v>
      </c>
      <c r="F53" s="172">
        <v>101.009</v>
      </c>
      <c r="H53" s="1273"/>
      <c r="I53" s="72" t="s">
        <v>54</v>
      </c>
      <c r="J53" s="1009">
        <v>0.125</v>
      </c>
      <c r="K53" s="183">
        <v>0.125</v>
      </c>
      <c r="L53" s="183">
        <v>0.125</v>
      </c>
      <c r="M53" s="183">
        <v>0.125</v>
      </c>
      <c r="N53" s="183">
        <v>0.125</v>
      </c>
      <c r="O53" s="183">
        <v>0.125</v>
      </c>
      <c r="P53" s="183">
        <v>0.125</v>
      </c>
      <c r="Q53" s="183">
        <v>0</v>
      </c>
      <c r="R53" s="184">
        <v>0</v>
      </c>
      <c r="Y53" s="834"/>
      <c r="Z53" s="834"/>
      <c r="AA53" s="834"/>
    </row>
    <row r="54" spans="2:27">
      <c r="B54" s="17">
        <v>8.125</v>
      </c>
      <c r="C54" s="173">
        <v>8.125</v>
      </c>
      <c r="D54" s="171">
        <v>101.35900000000001</v>
      </c>
      <c r="E54" s="171">
        <v>101.259</v>
      </c>
      <c r="F54" s="172">
        <v>101.259</v>
      </c>
      <c r="H54" s="1273"/>
      <c r="I54" s="72" t="s">
        <v>55</v>
      </c>
      <c r="J54" s="1009">
        <v>0.125</v>
      </c>
      <c r="K54" s="183">
        <v>0.125</v>
      </c>
      <c r="L54" s="183">
        <v>0.125</v>
      </c>
      <c r="M54" s="183">
        <v>0.125</v>
      </c>
      <c r="N54" s="183">
        <v>0.125</v>
      </c>
      <c r="O54" s="183">
        <v>0.125</v>
      </c>
      <c r="P54" s="183">
        <v>0</v>
      </c>
      <c r="Q54" s="183" t="s">
        <v>13</v>
      </c>
      <c r="R54" s="184" t="s">
        <v>13</v>
      </c>
      <c r="Y54" s="834"/>
      <c r="Z54" s="834"/>
      <c r="AA54" s="834"/>
    </row>
    <row r="55" spans="2:27">
      <c r="B55" s="17">
        <v>8.25</v>
      </c>
      <c r="C55" s="173">
        <v>8.25</v>
      </c>
      <c r="D55" s="171">
        <v>101.60900000000001</v>
      </c>
      <c r="E55" s="171">
        <v>101.509</v>
      </c>
      <c r="F55" s="172">
        <v>101.509</v>
      </c>
      <c r="H55" s="1273"/>
      <c r="I55" s="72" t="s">
        <v>56</v>
      </c>
      <c r="J55" s="1009">
        <v>0</v>
      </c>
      <c r="K55" s="183">
        <v>0</v>
      </c>
      <c r="L55" s="183">
        <v>0</v>
      </c>
      <c r="M55" s="183">
        <v>0</v>
      </c>
      <c r="N55" s="183">
        <v>0</v>
      </c>
      <c r="O55" s="183">
        <v>0</v>
      </c>
      <c r="P55" s="183">
        <v>0</v>
      </c>
      <c r="Q55" s="183" t="s">
        <v>13</v>
      </c>
      <c r="R55" s="184" t="s">
        <v>13</v>
      </c>
      <c r="Y55" s="834"/>
      <c r="Z55" s="834"/>
      <c r="AA55" s="834"/>
    </row>
    <row r="56" spans="2:27">
      <c r="B56" s="17">
        <v>8.375</v>
      </c>
      <c r="C56" s="173">
        <v>8.375</v>
      </c>
      <c r="D56" s="171">
        <v>101.85900000000001</v>
      </c>
      <c r="E56" s="171">
        <v>101.759</v>
      </c>
      <c r="F56" s="172">
        <v>101.759</v>
      </c>
      <c r="H56" s="1274"/>
      <c r="I56" s="72" t="s">
        <v>57</v>
      </c>
      <c r="J56" s="1010">
        <v>0</v>
      </c>
      <c r="K56" s="176">
        <v>0</v>
      </c>
      <c r="L56" s="176">
        <v>-0.125</v>
      </c>
      <c r="M56" s="176">
        <v>-0.125</v>
      </c>
      <c r="N56" s="176">
        <v>-0.25</v>
      </c>
      <c r="O56" s="176">
        <v>-0.25</v>
      </c>
      <c r="P56" s="176" t="s">
        <v>13</v>
      </c>
      <c r="Q56" s="176" t="s">
        <v>13</v>
      </c>
      <c r="R56" s="177" t="s">
        <v>13</v>
      </c>
      <c r="Y56" s="834"/>
      <c r="Z56" s="834"/>
      <c r="AA56" s="834"/>
    </row>
    <row r="57" spans="2:27">
      <c r="B57" s="17">
        <v>8.5</v>
      </c>
      <c r="C57" s="173">
        <v>8.5</v>
      </c>
      <c r="D57" s="171">
        <v>102.10900000000001</v>
      </c>
      <c r="E57" s="171">
        <v>102.009</v>
      </c>
      <c r="F57" s="172">
        <v>102.009</v>
      </c>
      <c r="H57" s="1272" t="s">
        <v>61</v>
      </c>
      <c r="I57" s="66" t="s">
        <v>62</v>
      </c>
      <c r="J57" s="1009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4">
        <v>0</v>
      </c>
      <c r="Y57" s="834"/>
      <c r="Z57" s="834"/>
      <c r="AA57" s="834"/>
    </row>
    <row r="58" spans="2:27">
      <c r="B58" s="17">
        <v>8.625</v>
      </c>
      <c r="C58" s="173">
        <v>8.625</v>
      </c>
      <c r="D58" s="171">
        <v>102.35900000000001</v>
      </c>
      <c r="E58" s="171">
        <v>102.259</v>
      </c>
      <c r="F58" s="172">
        <v>102.259</v>
      </c>
      <c r="H58" s="1273"/>
      <c r="I58" s="72" t="s">
        <v>63</v>
      </c>
      <c r="J58" s="1009">
        <v>0</v>
      </c>
      <c r="K58" s="183">
        <v>0</v>
      </c>
      <c r="L58" s="183">
        <v>0</v>
      </c>
      <c r="M58" s="183">
        <v>0</v>
      </c>
      <c r="N58" s="183">
        <v>0</v>
      </c>
      <c r="O58" s="183">
        <v>0</v>
      </c>
      <c r="P58" s="183">
        <v>-0.125</v>
      </c>
      <c r="Q58" s="183">
        <v>-0.375</v>
      </c>
      <c r="R58" s="184" t="s">
        <v>13</v>
      </c>
      <c r="Y58" s="834"/>
      <c r="Z58" s="834"/>
      <c r="AA58" s="834"/>
    </row>
    <row r="59" spans="2:27">
      <c r="B59" s="17">
        <v>8.75</v>
      </c>
      <c r="C59" s="173">
        <v>8.75</v>
      </c>
      <c r="D59" s="171">
        <v>102.60900000000001</v>
      </c>
      <c r="E59" s="171">
        <v>102.509</v>
      </c>
      <c r="F59" s="172">
        <v>102.509</v>
      </c>
      <c r="H59" s="1274"/>
      <c r="I59" s="60" t="s">
        <v>64</v>
      </c>
      <c r="J59" s="1010">
        <v>-0.25</v>
      </c>
      <c r="K59" s="176">
        <v>-0.25</v>
      </c>
      <c r="L59" s="176">
        <v>-0.375</v>
      </c>
      <c r="M59" s="176">
        <v>-0.5</v>
      </c>
      <c r="N59" s="176">
        <v>-0.75</v>
      </c>
      <c r="O59" s="176">
        <v>-0.875</v>
      </c>
      <c r="P59" s="176">
        <v>-1.25</v>
      </c>
      <c r="Q59" s="176" t="s">
        <v>13</v>
      </c>
      <c r="R59" s="177" t="s">
        <v>13</v>
      </c>
      <c r="Y59" s="834"/>
      <c r="Z59" s="834"/>
      <c r="AA59" s="834"/>
    </row>
    <row r="60" spans="2:27">
      <c r="B60" s="17">
        <v>8.875</v>
      </c>
      <c r="C60" s="173">
        <v>8.875</v>
      </c>
      <c r="D60" s="171">
        <v>102.85900000000001</v>
      </c>
      <c r="E60" s="171">
        <v>102.759</v>
      </c>
      <c r="F60" s="172">
        <v>102.759</v>
      </c>
      <c r="H60" s="1275" t="s">
        <v>65</v>
      </c>
      <c r="I60" s="66" t="s">
        <v>28</v>
      </c>
      <c r="J60" s="1009">
        <v>0</v>
      </c>
      <c r="K60" s="183">
        <v>0</v>
      </c>
      <c r="L60" s="183">
        <v>0</v>
      </c>
      <c r="M60" s="183">
        <v>-0.125</v>
      </c>
      <c r="N60" s="183">
        <v>-0.25</v>
      </c>
      <c r="O60" s="183">
        <v>-0.25</v>
      </c>
      <c r="P60" s="183">
        <v>-0.25</v>
      </c>
      <c r="Q60" s="183">
        <v>-0.5</v>
      </c>
      <c r="R60" s="184" t="s">
        <v>13</v>
      </c>
      <c r="Y60" s="834"/>
      <c r="Z60" s="834"/>
      <c r="AA60" s="834"/>
    </row>
    <row r="61" spans="2:27">
      <c r="B61" s="17">
        <v>9</v>
      </c>
      <c r="C61" s="173">
        <v>9</v>
      </c>
      <c r="D61" s="171">
        <v>103.04600000000001</v>
      </c>
      <c r="E61" s="171">
        <v>102.94600000000001</v>
      </c>
      <c r="F61" s="172">
        <v>102.94600000000001</v>
      </c>
      <c r="H61" s="1276"/>
      <c r="I61" s="60" t="s">
        <v>66</v>
      </c>
      <c r="J61" s="1010">
        <v>0</v>
      </c>
      <c r="K61" s="176">
        <v>0</v>
      </c>
      <c r="L61" s="176">
        <v>0</v>
      </c>
      <c r="M61" s="176">
        <v>-0.125</v>
      </c>
      <c r="N61" s="176">
        <v>-0.25</v>
      </c>
      <c r="O61" s="176">
        <v>-0.25</v>
      </c>
      <c r="P61" s="176">
        <v>-0.25</v>
      </c>
      <c r="Q61" s="176">
        <v>-1.625</v>
      </c>
      <c r="R61" s="177" t="s">
        <v>13</v>
      </c>
      <c r="Y61" s="834"/>
      <c r="Z61" s="834"/>
      <c r="AA61" s="834"/>
    </row>
    <row r="62" spans="2:27">
      <c r="B62" s="17">
        <v>9.125</v>
      </c>
      <c r="C62" s="173">
        <v>9.125</v>
      </c>
      <c r="D62" s="171">
        <v>103.23400000000001</v>
      </c>
      <c r="E62" s="171">
        <v>103.134</v>
      </c>
      <c r="F62" s="172">
        <v>103.134</v>
      </c>
      <c r="H62" s="1261" t="s">
        <v>67</v>
      </c>
      <c r="I62" s="66" t="s">
        <v>68</v>
      </c>
      <c r="J62" s="1009">
        <v>-0.125</v>
      </c>
      <c r="K62" s="183">
        <v>-0.125</v>
      </c>
      <c r="L62" s="183">
        <v>-0.125</v>
      </c>
      <c r="M62" s="183">
        <v>-0.125</v>
      </c>
      <c r="N62" s="183">
        <v>-0.25</v>
      </c>
      <c r="O62" s="183">
        <v>-0.375</v>
      </c>
      <c r="P62" s="183" t="s">
        <v>13</v>
      </c>
      <c r="Q62" s="183" t="s">
        <v>13</v>
      </c>
      <c r="R62" s="184" t="s">
        <v>13</v>
      </c>
      <c r="Y62" s="834"/>
      <c r="Z62" s="834"/>
      <c r="AA62" s="834"/>
    </row>
    <row r="63" spans="2:27" ht="15" customHeight="1">
      <c r="B63" s="17">
        <v>9.25</v>
      </c>
      <c r="C63" s="173">
        <v>9.25</v>
      </c>
      <c r="D63" s="171">
        <v>103.35900000000001</v>
      </c>
      <c r="E63" s="171">
        <v>103.259</v>
      </c>
      <c r="F63" s="172">
        <v>103.259</v>
      </c>
      <c r="H63" s="1262"/>
      <c r="I63" s="60" t="s">
        <v>69</v>
      </c>
      <c r="J63" s="1010">
        <v>-0.25</v>
      </c>
      <c r="K63" s="176">
        <v>-0.25</v>
      </c>
      <c r="L63" s="176">
        <v>-0.25</v>
      </c>
      <c r="M63" s="176">
        <v>-0.25</v>
      </c>
      <c r="N63" s="176">
        <v>-0.375</v>
      </c>
      <c r="O63" s="176">
        <v>-0.375</v>
      </c>
      <c r="P63" s="176">
        <v>-0.5</v>
      </c>
      <c r="Q63" s="176">
        <v>-0.5</v>
      </c>
      <c r="R63" s="177">
        <v>-1</v>
      </c>
      <c r="Y63" s="834"/>
      <c r="Z63" s="834"/>
      <c r="AA63" s="834"/>
    </row>
    <row r="64" spans="2:27">
      <c r="B64" s="17">
        <v>9.375</v>
      </c>
      <c r="C64" s="173">
        <v>9.375</v>
      </c>
      <c r="D64" s="171">
        <v>103.48400000000001</v>
      </c>
      <c r="E64" s="171">
        <v>103.384</v>
      </c>
      <c r="F64" s="172">
        <v>103.384</v>
      </c>
      <c r="H64" s="841" t="s">
        <v>70</v>
      </c>
      <c r="I64" s="66" t="s">
        <v>71</v>
      </c>
      <c r="J64" s="1010">
        <v>-0.25</v>
      </c>
      <c r="K64" s="176">
        <v>-0.25</v>
      </c>
      <c r="L64" s="176">
        <v>-0.25</v>
      </c>
      <c r="M64" s="176">
        <v>-0.375</v>
      </c>
      <c r="N64" s="176">
        <v>-0.5</v>
      </c>
      <c r="O64" s="176">
        <v>-0.5</v>
      </c>
      <c r="P64" s="176">
        <v>-0.75</v>
      </c>
      <c r="Q64" s="176" t="s">
        <v>13</v>
      </c>
      <c r="R64" s="177" t="s">
        <v>13</v>
      </c>
      <c r="Y64" s="834"/>
      <c r="Z64" s="834"/>
      <c r="AA64" s="834"/>
    </row>
    <row r="65" spans="2:27">
      <c r="B65" s="17">
        <v>9.5</v>
      </c>
      <c r="C65" s="173">
        <v>9.5</v>
      </c>
      <c r="D65" s="171">
        <v>103.60900000000001</v>
      </c>
      <c r="E65" s="171">
        <v>103.509</v>
      </c>
      <c r="F65" s="172">
        <v>103.509</v>
      </c>
      <c r="H65" s="69" t="s">
        <v>73</v>
      </c>
      <c r="I65" s="154" t="s">
        <v>74</v>
      </c>
      <c r="J65" s="1010">
        <v>-0.125</v>
      </c>
      <c r="K65" s="176">
        <v>-0.125</v>
      </c>
      <c r="L65" s="176">
        <v>-0.125</v>
      </c>
      <c r="M65" s="176">
        <v>-0.125</v>
      </c>
      <c r="N65" s="176">
        <v>-0.125</v>
      </c>
      <c r="O65" s="176">
        <v>-0.125</v>
      </c>
      <c r="P65" s="176">
        <v>-0.125</v>
      </c>
      <c r="Q65" s="176">
        <v>-0.125</v>
      </c>
      <c r="R65" s="177">
        <v>-0.375</v>
      </c>
      <c r="Y65" s="834"/>
      <c r="Z65" s="834"/>
      <c r="AA65" s="834"/>
    </row>
    <row r="66" spans="2:27">
      <c r="B66" s="17">
        <v>9.625</v>
      </c>
      <c r="C66" s="173">
        <v>9.625</v>
      </c>
      <c r="D66" s="171">
        <v>103.73400000000001</v>
      </c>
      <c r="E66" s="171">
        <v>103.634</v>
      </c>
      <c r="F66" s="172">
        <v>103.634</v>
      </c>
      <c r="H66" s="69" t="s">
        <v>153</v>
      </c>
      <c r="I66" s="154" t="s">
        <v>546</v>
      </c>
      <c r="J66" s="1010">
        <v>0</v>
      </c>
      <c r="K66" s="176">
        <v>0</v>
      </c>
      <c r="L66" s="176">
        <v>0</v>
      </c>
      <c r="M66" s="176">
        <v>0</v>
      </c>
      <c r="N66" s="176">
        <v>0</v>
      </c>
      <c r="O66" s="176">
        <v>0</v>
      </c>
      <c r="P66" s="176">
        <v>0</v>
      </c>
      <c r="Q66" s="176">
        <v>-0.25</v>
      </c>
      <c r="R66" s="177">
        <v>-0.25</v>
      </c>
      <c r="Y66" s="834"/>
      <c r="Z66" s="834"/>
      <c r="AA66" s="834"/>
    </row>
    <row r="67" spans="2:27" ht="15.75" customHeight="1">
      <c r="B67" s="17">
        <v>9.75</v>
      </c>
      <c r="C67" s="173">
        <v>9.75</v>
      </c>
      <c r="D67" s="171">
        <v>103.85900000000001</v>
      </c>
      <c r="E67" s="171">
        <v>103.759</v>
      </c>
      <c r="F67" s="172">
        <v>103.759</v>
      </c>
      <c r="N67" s="1"/>
      <c r="O67" s="1"/>
      <c r="P67" s="1"/>
      <c r="Q67" s="1"/>
      <c r="Y67" s="834"/>
      <c r="Z67" s="834"/>
      <c r="AA67" s="834"/>
    </row>
    <row r="68" spans="2:27">
      <c r="B68" s="17">
        <v>0</v>
      </c>
      <c r="C68" s="173"/>
      <c r="D68" s="171"/>
      <c r="E68" s="171"/>
      <c r="F68" s="172"/>
      <c r="N68" s="1"/>
      <c r="O68" s="1"/>
      <c r="P68" s="1"/>
      <c r="Q68" s="1"/>
    </row>
    <row r="69" spans="2:27">
      <c r="C69" s="164"/>
      <c r="D69" s="165"/>
      <c r="E69" s="165"/>
      <c r="F69" s="165"/>
      <c r="N69" s="1"/>
      <c r="O69" s="1"/>
      <c r="P69" s="1"/>
      <c r="Q69" s="1"/>
    </row>
    <row r="70" spans="2:27">
      <c r="C70" s="166"/>
      <c r="D70" s="100"/>
      <c r="E70" s="100"/>
      <c r="F70" s="100"/>
      <c r="N70" s="1"/>
      <c r="O70" s="1"/>
      <c r="P70" s="1"/>
      <c r="Q70" s="1"/>
    </row>
    <row r="71" spans="2:27">
      <c r="C71" s="166"/>
      <c r="D71" s="100"/>
      <c r="E71" s="100"/>
      <c r="F71" s="100"/>
      <c r="H71" s="77"/>
      <c r="I71" s="77"/>
      <c r="J71" s="35"/>
      <c r="K71" s="35"/>
      <c r="L71" s="35"/>
      <c r="M71" s="35"/>
      <c r="N71" s="35"/>
      <c r="O71" s="35"/>
      <c r="P71" s="35"/>
      <c r="Q71" s="35"/>
      <c r="R71" s="35"/>
    </row>
    <row r="72" spans="2:27">
      <c r="N72" s="1"/>
      <c r="O72" s="1"/>
      <c r="P72" s="1"/>
      <c r="Q72" s="1"/>
    </row>
    <row r="73" spans="2:27">
      <c r="I73" s="44"/>
      <c r="J73" s="44"/>
      <c r="K73" s="44"/>
      <c r="N73" s="1"/>
      <c r="O73" s="1"/>
      <c r="P73" s="1"/>
      <c r="Q73" s="1"/>
    </row>
    <row r="74" spans="2:27">
      <c r="I74" s="44"/>
      <c r="J74" s="44"/>
      <c r="K74" s="44"/>
      <c r="N74" s="1"/>
      <c r="O74" s="1"/>
      <c r="P74" s="1"/>
      <c r="Q74" s="1"/>
    </row>
    <row r="75" spans="2:27">
      <c r="I75" s="44"/>
      <c r="J75" s="44"/>
      <c r="K75" s="44"/>
      <c r="N75" s="1"/>
      <c r="O75" s="1"/>
      <c r="P75" s="1"/>
      <c r="Q75" s="1"/>
    </row>
    <row r="76" spans="2:27">
      <c r="I76" s="44"/>
      <c r="J76" s="44"/>
      <c r="K76" s="44"/>
      <c r="N76" s="1"/>
      <c r="O76" s="1"/>
      <c r="P76" s="1"/>
      <c r="Q76" s="1"/>
    </row>
    <row r="77" spans="2:27">
      <c r="I77" s="44"/>
      <c r="J77" s="44"/>
      <c r="K77" s="44"/>
      <c r="N77" s="1"/>
      <c r="O77" s="1"/>
      <c r="P77" s="1"/>
      <c r="Q77" s="1"/>
    </row>
    <row r="78" spans="2:27">
      <c r="I78"/>
      <c r="J78"/>
      <c r="K78"/>
      <c r="L78"/>
      <c r="N78" s="1"/>
      <c r="O78" s="1"/>
      <c r="P78" s="1"/>
      <c r="Q78" s="1"/>
    </row>
  </sheetData>
  <mergeCells count="14">
    <mergeCell ref="T8:V8"/>
    <mergeCell ref="H25:H30"/>
    <mergeCell ref="H51:H56"/>
    <mergeCell ref="H57:H59"/>
    <mergeCell ref="H60:H61"/>
    <mergeCell ref="H49:H50"/>
    <mergeCell ref="L13:M13"/>
    <mergeCell ref="L12:M12"/>
    <mergeCell ref="H62:H63"/>
    <mergeCell ref="C6:F6"/>
    <mergeCell ref="H6:N6"/>
    <mergeCell ref="H16:I16"/>
    <mergeCell ref="C41:F41"/>
    <mergeCell ref="L7:N7"/>
  </mergeCells>
  <dataValidations count="4">
    <dataValidation type="list" allowBlank="1" showInputMessage="1" showErrorMessage="1" sqref="U12" xr:uid="{9720E3D0-E485-4E04-8722-C93B2DA6638E}">
      <formula1>$D$7:$F$7</formula1>
    </dataValidation>
    <dataValidation type="list" allowBlank="1" showInputMessage="1" showErrorMessage="1" sqref="U14" xr:uid="{582F4009-84FB-4033-A659-7C2AF6121572}">
      <formula1>$C$8:$C$33</formula1>
    </dataValidation>
    <dataValidation type="list" allowBlank="1" showInputMessage="1" showErrorMessage="1" sqref="U15" xr:uid="{C4AA2AB7-CB04-400F-989D-F3C9B2556757}">
      <formula1>$J$24:$R$24</formula1>
    </dataValidation>
    <dataValidation type="list" allowBlank="1" showInputMessage="1" showErrorMessage="1" sqref="U16" xr:uid="{50A38B48-AE9C-4AA0-A1CF-23147B65341B}">
      <formula1>$I$25:$I$30</formula1>
    </dataValidation>
  </dataValidations>
  <pageMargins left="0.7" right="0.7" top="0.75" bottom="0.75" header="0.3" footer="0.3"/>
  <pageSetup scale="3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9083A5B4-541A-4AB7-95A7-9E2A106193F5}">
          <x14:formula1>
            <xm:f>margins!$N$110:$N$111</xm:f>
          </x14:formula1>
          <xm:sqref>U17</xm:sqref>
        </x14:dataValidation>
        <x14:dataValidation type="list" allowBlank="1" showInputMessage="1" showErrorMessage="1" xr:uid="{EF62A099-5F9F-42DE-A1D3-7E69779A527D}">
          <x14:formula1>
            <xm:f>margins!$N$113:$N$114</xm:f>
          </x14:formula1>
          <xm:sqref>U18</xm:sqref>
        </x14:dataValidation>
        <x14:dataValidation type="list" allowBlank="1" showInputMessage="1" showErrorMessage="1" xr:uid="{68A69530-C1F8-4F3A-9F8C-2873704D81B0}">
          <x14:formula1>
            <xm:f>margins!$AI$122:$AI$124</xm:f>
          </x14:formula1>
          <xm:sqref>U21</xm:sqref>
        </x14:dataValidation>
        <x14:dataValidation type="list" allowBlank="1" showInputMessage="1" showErrorMessage="1" xr:uid="{9CFBAF0B-BA1B-425F-A3AB-D33196A7C768}">
          <x14:formula1>
            <xm:f>margins!$N$137:$N$140</xm:f>
          </x14:formula1>
          <xm:sqref>U23</xm:sqref>
        </x14:dataValidation>
        <x14:dataValidation type="list" allowBlank="1" showInputMessage="1" showErrorMessage="1" xr:uid="{359393D4-754C-4123-B74B-7AB9C6607A0D}">
          <x14:formula1>
            <xm:f>margins!$N$142:$N$144</xm:f>
          </x14:formula1>
          <xm:sqref>U24</xm:sqref>
        </x14:dataValidation>
        <x14:dataValidation type="list" allowBlank="1" showInputMessage="1" showErrorMessage="1" xr:uid="{EC5ACB7C-87EA-41FB-B7CB-A83E09E7B480}">
          <x14:formula1>
            <xm:f>margins!$N$146:$N$148</xm:f>
          </x14:formula1>
          <xm:sqref>U25</xm:sqref>
        </x14:dataValidation>
        <x14:dataValidation type="list" allowBlank="1" showInputMessage="1" showErrorMessage="1" xr:uid="{6A3D8B58-B477-4B23-B827-11A6D03889BA}">
          <x14:formula1>
            <xm:f>margins!$N$151:$N$152</xm:f>
          </x14:formula1>
          <xm:sqref>U26</xm:sqref>
        </x14:dataValidation>
        <x14:dataValidation type="list" allowBlank="1" showInputMessage="1" showErrorMessage="1" xr:uid="{B129CBF4-F7C7-420D-9657-97462FFC0CA1}">
          <x14:formula1>
            <xm:f>margins!$N$157:$N$158</xm:f>
          </x14:formula1>
          <xm:sqref>U28</xm:sqref>
        </x14:dataValidation>
        <x14:dataValidation type="list" allowBlank="1" showInputMessage="1" showErrorMessage="1" xr:uid="{BF298283-8AD7-4C27-AF22-97D4C36EE5B1}">
          <x14:formula1>
            <xm:f>margins!$N$165:$N$167</xm:f>
          </x14:formula1>
          <xm:sqref>U30</xm:sqref>
        </x14:dataValidation>
        <x14:dataValidation type="list" allowBlank="1" showInputMessage="1" showErrorMessage="1" xr:uid="{FB092B48-113F-4846-8A66-F767B638D765}">
          <x14:formula1>
            <xm:f>margins!$R$123:$R$124</xm:f>
          </x14:formula1>
          <xm:sqref>U20</xm:sqref>
        </x14:dataValidation>
        <x14:dataValidation type="list" allowBlank="1" showInputMessage="1" showErrorMessage="1" xr:uid="{59984564-F7C5-4012-913A-9AA69CC7A097}">
          <x14:formula1>
            <xm:f>margins!$R$116:$R$117</xm:f>
          </x14:formula1>
          <xm:sqref>U19</xm:sqref>
        </x14:dataValidation>
        <x14:dataValidation type="list" allowBlank="1" showInputMessage="1" showErrorMessage="1" xr:uid="{808B17B6-E588-48B6-804C-372DE09DB390}">
          <x14:formula1>
            <xm:f>margins!$N$161:$N$163</xm:f>
          </x14:formula1>
          <xm:sqref>U13</xm:sqref>
        </x14:dataValidation>
        <x14:dataValidation type="list" allowBlank="1" showInputMessage="1" showErrorMessage="1" xr:uid="{EF31F39C-0BD6-45EE-8845-67448F0512A6}">
          <x14:formula1>
            <xm:f>margins!$N$170:$N$176</xm:f>
          </x14:formula1>
          <xm:sqref>U27</xm:sqref>
        </x14:dataValidation>
        <x14:dataValidation type="list" allowBlank="1" showInputMessage="1" showErrorMessage="1" xr:uid="{44384A0D-5E06-47D7-8AC0-5D915F43A39C}">
          <x14:formula1>
            <xm:f>margins!$R$130:$R$137</xm:f>
          </x14:formula1>
          <xm:sqref>U22</xm:sqref>
        </x14:dataValidation>
        <x14:dataValidation type="list" allowBlank="1" showInputMessage="1" showErrorMessage="1" xr:uid="{9755D48C-58CE-40E4-9EF8-778367071F6F}">
          <x14:formula1>
            <xm:f>margins!$N$178:$N$179</xm:f>
          </x14:formula1>
          <xm:sqref>U29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DBB0D-0012-4449-B3DC-A1428C2862AC}">
  <sheetPr codeName="Sheet5">
    <pageSetUpPr fitToPage="1"/>
  </sheetPr>
  <dimension ref="B1:AA81"/>
  <sheetViews>
    <sheetView showGridLines="0" topLeftCell="A47" workbookViewId="0">
      <selection activeCell="T56" sqref="T56"/>
    </sheetView>
  </sheetViews>
  <sheetFormatPr defaultRowHeight="15"/>
  <cols>
    <col min="1" max="2" width="3.7109375" style="1" customWidth="1"/>
    <col min="3" max="6" width="9.7109375" style="1" customWidth="1"/>
    <col min="7" max="7" width="1.7109375" style="1" customWidth="1"/>
    <col min="8" max="8" width="24.5703125" style="1" customWidth="1"/>
    <col min="9" max="9" width="23.85546875" style="1" customWidth="1"/>
    <col min="10" max="13" width="10.42578125" style="1" customWidth="1"/>
    <col min="14" max="17" width="10.42578125" customWidth="1"/>
    <col min="18" max="18" width="10.42578125" style="1" customWidth="1"/>
    <col min="19" max="19" width="9.140625" style="1"/>
    <col min="20" max="20" width="17.140625" style="1" customWidth="1"/>
    <col min="21" max="21" width="24.5703125" style="1" customWidth="1"/>
    <col min="22" max="22" width="17.140625" style="1" customWidth="1"/>
    <col min="23" max="238" width="9.140625" style="1"/>
    <col min="239" max="240" width="3.7109375" style="1" customWidth="1"/>
    <col min="241" max="244" width="12.5703125" style="1" customWidth="1"/>
    <col min="245" max="245" width="3.7109375" style="1" customWidth="1"/>
    <col min="246" max="246" width="42.85546875" style="1" bestFit="1" customWidth="1"/>
    <col min="247" max="248" width="11.28515625" style="1" customWidth="1"/>
    <col min="249" max="249" width="12.5703125" style="1" customWidth="1"/>
    <col min="250" max="250" width="13.42578125" style="1" customWidth="1"/>
    <col min="251" max="251" width="31.28515625" style="1" bestFit="1" customWidth="1"/>
    <col min="252" max="253" width="11.85546875" style="1" customWidth="1"/>
    <col min="254" max="254" width="8.7109375" style="1" bestFit="1" customWidth="1"/>
    <col min="255" max="255" width="9.42578125" style="1" bestFit="1" customWidth="1"/>
    <col min="256" max="262" width="11.85546875" style="1" customWidth="1"/>
    <col min="263" max="263" width="5.7109375" style="1" customWidth="1"/>
    <col min="264" max="264" width="3.7109375" style="1" customWidth="1"/>
    <col min="265" max="494" width="9.140625" style="1"/>
    <col min="495" max="496" width="3.7109375" style="1" customWidth="1"/>
    <col min="497" max="500" width="12.5703125" style="1" customWidth="1"/>
    <col min="501" max="501" width="3.7109375" style="1" customWidth="1"/>
    <col min="502" max="502" width="42.85546875" style="1" bestFit="1" customWidth="1"/>
    <col min="503" max="504" width="11.28515625" style="1" customWidth="1"/>
    <col min="505" max="505" width="12.5703125" style="1" customWidth="1"/>
    <col min="506" max="506" width="13.42578125" style="1" customWidth="1"/>
    <col min="507" max="507" width="31.28515625" style="1" bestFit="1" customWidth="1"/>
    <col min="508" max="509" width="11.85546875" style="1" customWidth="1"/>
    <col min="510" max="510" width="8.7109375" style="1" bestFit="1" customWidth="1"/>
    <col min="511" max="511" width="9.42578125" style="1" bestFit="1" customWidth="1"/>
    <col min="512" max="518" width="11.85546875" style="1" customWidth="1"/>
    <col min="519" max="519" width="5.7109375" style="1" customWidth="1"/>
    <col min="520" max="520" width="3.7109375" style="1" customWidth="1"/>
    <col min="521" max="750" width="9.140625" style="1"/>
    <col min="751" max="752" width="3.7109375" style="1" customWidth="1"/>
    <col min="753" max="756" width="12.5703125" style="1" customWidth="1"/>
    <col min="757" max="757" width="3.7109375" style="1" customWidth="1"/>
    <col min="758" max="758" width="42.85546875" style="1" bestFit="1" customWidth="1"/>
    <col min="759" max="760" width="11.28515625" style="1" customWidth="1"/>
    <col min="761" max="761" width="12.5703125" style="1" customWidth="1"/>
    <col min="762" max="762" width="13.42578125" style="1" customWidth="1"/>
    <col min="763" max="763" width="31.28515625" style="1" bestFit="1" customWidth="1"/>
    <col min="764" max="765" width="11.85546875" style="1" customWidth="1"/>
    <col min="766" max="766" width="8.7109375" style="1" bestFit="1" customWidth="1"/>
    <col min="767" max="767" width="9.42578125" style="1" bestFit="1" customWidth="1"/>
    <col min="768" max="774" width="11.85546875" style="1" customWidth="1"/>
    <col min="775" max="775" width="5.7109375" style="1" customWidth="1"/>
    <col min="776" max="776" width="3.7109375" style="1" customWidth="1"/>
    <col min="777" max="1006" width="9.140625" style="1"/>
    <col min="1007" max="1008" width="3.7109375" style="1" customWidth="1"/>
    <col min="1009" max="1012" width="12.5703125" style="1" customWidth="1"/>
    <col min="1013" max="1013" width="3.7109375" style="1" customWidth="1"/>
    <col min="1014" max="1014" width="42.85546875" style="1" bestFit="1" customWidth="1"/>
    <col min="1015" max="1016" width="11.28515625" style="1" customWidth="1"/>
    <col min="1017" max="1017" width="12.5703125" style="1" customWidth="1"/>
    <col min="1018" max="1018" width="13.42578125" style="1" customWidth="1"/>
    <col min="1019" max="1019" width="31.28515625" style="1" bestFit="1" customWidth="1"/>
    <col min="1020" max="1021" width="11.85546875" style="1" customWidth="1"/>
    <col min="1022" max="1022" width="8.7109375" style="1" bestFit="1" customWidth="1"/>
    <col min="1023" max="1023" width="9.42578125" style="1" bestFit="1" customWidth="1"/>
    <col min="1024" max="1030" width="11.85546875" style="1" customWidth="1"/>
    <col min="1031" max="1031" width="5.7109375" style="1" customWidth="1"/>
    <col min="1032" max="1032" width="3.7109375" style="1" customWidth="1"/>
    <col min="1033" max="1262" width="9.140625" style="1"/>
    <col min="1263" max="1264" width="3.7109375" style="1" customWidth="1"/>
    <col min="1265" max="1268" width="12.5703125" style="1" customWidth="1"/>
    <col min="1269" max="1269" width="3.7109375" style="1" customWidth="1"/>
    <col min="1270" max="1270" width="42.85546875" style="1" bestFit="1" customWidth="1"/>
    <col min="1271" max="1272" width="11.28515625" style="1" customWidth="1"/>
    <col min="1273" max="1273" width="12.5703125" style="1" customWidth="1"/>
    <col min="1274" max="1274" width="13.42578125" style="1" customWidth="1"/>
    <col min="1275" max="1275" width="31.28515625" style="1" bestFit="1" customWidth="1"/>
    <col min="1276" max="1277" width="11.85546875" style="1" customWidth="1"/>
    <col min="1278" max="1278" width="8.7109375" style="1" bestFit="1" customWidth="1"/>
    <col min="1279" max="1279" width="9.42578125" style="1" bestFit="1" customWidth="1"/>
    <col min="1280" max="1286" width="11.85546875" style="1" customWidth="1"/>
    <col min="1287" max="1287" width="5.7109375" style="1" customWidth="1"/>
    <col min="1288" max="1288" width="3.7109375" style="1" customWidth="1"/>
    <col min="1289" max="1518" width="9.140625" style="1"/>
    <col min="1519" max="1520" width="3.7109375" style="1" customWidth="1"/>
    <col min="1521" max="1524" width="12.5703125" style="1" customWidth="1"/>
    <col min="1525" max="1525" width="3.7109375" style="1" customWidth="1"/>
    <col min="1526" max="1526" width="42.85546875" style="1" bestFit="1" customWidth="1"/>
    <col min="1527" max="1528" width="11.28515625" style="1" customWidth="1"/>
    <col min="1529" max="1529" width="12.5703125" style="1" customWidth="1"/>
    <col min="1530" max="1530" width="13.42578125" style="1" customWidth="1"/>
    <col min="1531" max="1531" width="31.28515625" style="1" bestFit="1" customWidth="1"/>
    <col min="1532" max="1533" width="11.85546875" style="1" customWidth="1"/>
    <col min="1534" max="1534" width="8.7109375" style="1" bestFit="1" customWidth="1"/>
    <col min="1535" max="1535" width="9.42578125" style="1" bestFit="1" customWidth="1"/>
    <col min="1536" max="1542" width="11.85546875" style="1" customWidth="1"/>
    <col min="1543" max="1543" width="5.7109375" style="1" customWidth="1"/>
    <col min="1544" max="1544" width="3.7109375" style="1" customWidth="1"/>
    <col min="1545" max="1774" width="9.140625" style="1"/>
    <col min="1775" max="1776" width="3.7109375" style="1" customWidth="1"/>
    <col min="1777" max="1780" width="12.5703125" style="1" customWidth="1"/>
    <col min="1781" max="1781" width="3.7109375" style="1" customWidth="1"/>
    <col min="1782" max="1782" width="42.85546875" style="1" bestFit="1" customWidth="1"/>
    <col min="1783" max="1784" width="11.28515625" style="1" customWidth="1"/>
    <col min="1785" max="1785" width="12.5703125" style="1" customWidth="1"/>
    <col min="1786" max="1786" width="13.42578125" style="1" customWidth="1"/>
    <col min="1787" max="1787" width="31.28515625" style="1" bestFit="1" customWidth="1"/>
    <col min="1788" max="1789" width="11.85546875" style="1" customWidth="1"/>
    <col min="1790" max="1790" width="8.7109375" style="1" bestFit="1" customWidth="1"/>
    <col min="1791" max="1791" width="9.42578125" style="1" bestFit="1" customWidth="1"/>
    <col min="1792" max="1798" width="11.85546875" style="1" customWidth="1"/>
    <col min="1799" max="1799" width="5.7109375" style="1" customWidth="1"/>
    <col min="1800" max="1800" width="3.7109375" style="1" customWidth="1"/>
    <col min="1801" max="2030" width="9.140625" style="1"/>
    <col min="2031" max="2032" width="3.7109375" style="1" customWidth="1"/>
    <col min="2033" max="2036" width="12.5703125" style="1" customWidth="1"/>
    <col min="2037" max="2037" width="3.7109375" style="1" customWidth="1"/>
    <col min="2038" max="2038" width="42.85546875" style="1" bestFit="1" customWidth="1"/>
    <col min="2039" max="2040" width="11.28515625" style="1" customWidth="1"/>
    <col min="2041" max="2041" width="12.5703125" style="1" customWidth="1"/>
    <col min="2042" max="2042" width="13.42578125" style="1" customWidth="1"/>
    <col min="2043" max="2043" width="31.28515625" style="1" bestFit="1" customWidth="1"/>
    <col min="2044" max="2045" width="11.85546875" style="1" customWidth="1"/>
    <col min="2046" max="2046" width="8.7109375" style="1" bestFit="1" customWidth="1"/>
    <col min="2047" max="2047" width="9.42578125" style="1" bestFit="1" customWidth="1"/>
    <col min="2048" max="2054" width="11.85546875" style="1" customWidth="1"/>
    <col min="2055" max="2055" width="5.7109375" style="1" customWidth="1"/>
    <col min="2056" max="2056" width="3.7109375" style="1" customWidth="1"/>
    <col min="2057" max="2286" width="9.140625" style="1"/>
    <col min="2287" max="2288" width="3.7109375" style="1" customWidth="1"/>
    <col min="2289" max="2292" width="12.5703125" style="1" customWidth="1"/>
    <col min="2293" max="2293" width="3.7109375" style="1" customWidth="1"/>
    <col min="2294" max="2294" width="42.85546875" style="1" bestFit="1" customWidth="1"/>
    <col min="2295" max="2296" width="11.28515625" style="1" customWidth="1"/>
    <col min="2297" max="2297" width="12.5703125" style="1" customWidth="1"/>
    <col min="2298" max="2298" width="13.42578125" style="1" customWidth="1"/>
    <col min="2299" max="2299" width="31.28515625" style="1" bestFit="1" customWidth="1"/>
    <col min="2300" max="2301" width="11.85546875" style="1" customWidth="1"/>
    <col min="2302" max="2302" width="8.7109375" style="1" bestFit="1" customWidth="1"/>
    <col min="2303" max="2303" width="9.42578125" style="1" bestFit="1" customWidth="1"/>
    <col min="2304" max="2310" width="11.85546875" style="1" customWidth="1"/>
    <col min="2311" max="2311" width="5.7109375" style="1" customWidth="1"/>
    <col min="2312" max="2312" width="3.7109375" style="1" customWidth="1"/>
    <col min="2313" max="2542" width="9.140625" style="1"/>
    <col min="2543" max="2544" width="3.7109375" style="1" customWidth="1"/>
    <col min="2545" max="2548" width="12.5703125" style="1" customWidth="1"/>
    <col min="2549" max="2549" width="3.7109375" style="1" customWidth="1"/>
    <col min="2550" max="2550" width="42.85546875" style="1" bestFit="1" customWidth="1"/>
    <col min="2551" max="2552" width="11.28515625" style="1" customWidth="1"/>
    <col min="2553" max="2553" width="12.5703125" style="1" customWidth="1"/>
    <col min="2554" max="2554" width="13.42578125" style="1" customWidth="1"/>
    <col min="2555" max="2555" width="31.28515625" style="1" bestFit="1" customWidth="1"/>
    <col min="2556" max="2557" width="11.85546875" style="1" customWidth="1"/>
    <col min="2558" max="2558" width="8.7109375" style="1" bestFit="1" customWidth="1"/>
    <col min="2559" max="2559" width="9.42578125" style="1" bestFit="1" customWidth="1"/>
    <col min="2560" max="2566" width="11.85546875" style="1" customWidth="1"/>
    <col min="2567" max="2567" width="5.7109375" style="1" customWidth="1"/>
    <col min="2568" max="2568" width="3.7109375" style="1" customWidth="1"/>
    <col min="2569" max="2798" width="9.140625" style="1"/>
    <col min="2799" max="2800" width="3.7109375" style="1" customWidth="1"/>
    <col min="2801" max="2804" width="12.5703125" style="1" customWidth="1"/>
    <col min="2805" max="2805" width="3.7109375" style="1" customWidth="1"/>
    <col min="2806" max="2806" width="42.85546875" style="1" bestFit="1" customWidth="1"/>
    <col min="2807" max="2808" width="11.28515625" style="1" customWidth="1"/>
    <col min="2809" max="2809" width="12.5703125" style="1" customWidth="1"/>
    <col min="2810" max="2810" width="13.42578125" style="1" customWidth="1"/>
    <col min="2811" max="2811" width="31.28515625" style="1" bestFit="1" customWidth="1"/>
    <col min="2812" max="2813" width="11.85546875" style="1" customWidth="1"/>
    <col min="2814" max="2814" width="8.7109375" style="1" bestFit="1" customWidth="1"/>
    <col min="2815" max="2815" width="9.42578125" style="1" bestFit="1" customWidth="1"/>
    <col min="2816" max="2822" width="11.85546875" style="1" customWidth="1"/>
    <col min="2823" max="2823" width="5.7109375" style="1" customWidth="1"/>
    <col min="2824" max="2824" width="3.7109375" style="1" customWidth="1"/>
    <col min="2825" max="3054" width="9.140625" style="1"/>
    <col min="3055" max="3056" width="3.7109375" style="1" customWidth="1"/>
    <col min="3057" max="3060" width="12.5703125" style="1" customWidth="1"/>
    <col min="3061" max="3061" width="3.7109375" style="1" customWidth="1"/>
    <col min="3062" max="3062" width="42.85546875" style="1" bestFit="1" customWidth="1"/>
    <col min="3063" max="3064" width="11.28515625" style="1" customWidth="1"/>
    <col min="3065" max="3065" width="12.5703125" style="1" customWidth="1"/>
    <col min="3066" max="3066" width="13.42578125" style="1" customWidth="1"/>
    <col min="3067" max="3067" width="31.28515625" style="1" bestFit="1" customWidth="1"/>
    <col min="3068" max="3069" width="11.85546875" style="1" customWidth="1"/>
    <col min="3070" max="3070" width="8.7109375" style="1" bestFit="1" customWidth="1"/>
    <col min="3071" max="3071" width="9.42578125" style="1" bestFit="1" customWidth="1"/>
    <col min="3072" max="3078" width="11.85546875" style="1" customWidth="1"/>
    <col min="3079" max="3079" width="5.7109375" style="1" customWidth="1"/>
    <col min="3080" max="3080" width="3.7109375" style="1" customWidth="1"/>
    <col min="3081" max="3310" width="9.140625" style="1"/>
    <col min="3311" max="3312" width="3.7109375" style="1" customWidth="1"/>
    <col min="3313" max="3316" width="12.5703125" style="1" customWidth="1"/>
    <col min="3317" max="3317" width="3.7109375" style="1" customWidth="1"/>
    <col min="3318" max="3318" width="42.85546875" style="1" bestFit="1" customWidth="1"/>
    <col min="3319" max="3320" width="11.28515625" style="1" customWidth="1"/>
    <col min="3321" max="3321" width="12.5703125" style="1" customWidth="1"/>
    <col min="3322" max="3322" width="13.42578125" style="1" customWidth="1"/>
    <col min="3323" max="3323" width="31.28515625" style="1" bestFit="1" customWidth="1"/>
    <col min="3324" max="3325" width="11.85546875" style="1" customWidth="1"/>
    <col min="3326" max="3326" width="8.7109375" style="1" bestFit="1" customWidth="1"/>
    <col min="3327" max="3327" width="9.42578125" style="1" bestFit="1" customWidth="1"/>
    <col min="3328" max="3334" width="11.85546875" style="1" customWidth="1"/>
    <col min="3335" max="3335" width="5.7109375" style="1" customWidth="1"/>
    <col min="3336" max="3336" width="3.7109375" style="1" customWidth="1"/>
    <col min="3337" max="3566" width="9.140625" style="1"/>
    <col min="3567" max="3568" width="3.7109375" style="1" customWidth="1"/>
    <col min="3569" max="3572" width="12.5703125" style="1" customWidth="1"/>
    <col min="3573" max="3573" width="3.7109375" style="1" customWidth="1"/>
    <col min="3574" max="3574" width="42.85546875" style="1" bestFit="1" customWidth="1"/>
    <col min="3575" max="3576" width="11.28515625" style="1" customWidth="1"/>
    <col min="3577" max="3577" width="12.5703125" style="1" customWidth="1"/>
    <col min="3578" max="3578" width="13.42578125" style="1" customWidth="1"/>
    <col min="3579" max="3579" width="31.28515625" style="1" bestFit="1" customWidth="1"/>
    <col min="3580" max="3581" width="11.85546875" style="1" customWidth="1"/>
    <col min="3582" max="3582" width="8.7109375" style="1" bestFit="1" customWidth="1"/>
    <col min="3583" max="3583" width="9.42578125" style="1" bestFit="1" customWidth="1"/>
    <col min="3584" max="3590" width="11.85546875" style="1" customWidth="1"/>
    <col min="3591" max="3591" width="5.7109375" style="1" customWidth="1"/>
    <col min="3592" max="3592" width="3.7109375" style="1" customWidth="1"/>
    <col min="3593" max="3822" width="9.140625" style="1"/>
    <col min="3823" max="3824" width="3.7109375" style="1" customWidth="1"/>
    <col min="3825" max="3828" width="12.5703125" style="1" customWidth="1"/>
    <col min="3829" max="3829" width="3.7109375" style="1" customWidth="1"/>
    <col min="3830" max="3830" width="42.85546875" style="1" bestFit="1" customWidth="1"/>
    <col min="3831" max="3832" width="11.28515625" style="1" customWidth="1"/>
    <col min="3833" max="3833" width="12.5703125" style="1" customWidth="1"/>
    <col min="3834" max="3834" width="13.42578125" style="1" customWidth="1"/>
    <col min="3835" max="3835" width="31.28515625" style="1" bestFit="1" customWidth="1"/>
    <col min="3836" max="3837" width="11.85546875" style="1" customWidth="1"/>
    <col min="3838" max="3838" width="8.7109375" style="1" bestFit="1" customWidth="1"/>
    <col min="3839" max="3839" width="9.42578125" style="1" bestFit="1" customWidth="1"/>
    <col min="3840" max="3846" width="11.85546875" style="1" customWidth="1"/>
    <col min="3847" max="3847" width="5.7109375" style="1" customWidth="1"/>
    <col min="3848" max="3848" width="3.7109375" style="1" customWidth="1"/>
    <col min="3849" max="4078" width="9.140625" style="1"/>
    <col min="4079" max="4080" width="3.7109375" style="1" customWidth="1"/>
    <col min="4081" max="4084" width="12.5703125" style="1" customWidth="1"/>
    <col min="4085" max="4085" width="3.7109375" style="1" customWidth="1"/>
    <col min="4086" max="4086" width="42.85546875" style="1" bestFit="1" customWidth="1"/>
    <col min="4087" max="4088" width="11.28515625" style="1" customWidth="1"/>
    <col min="4089" max="4089" width="12.5703125" style="1" customWidth="1"/>
    <col min="4090" max="4090" width="13.42578125" style="1" customWidth="1"/>
    <col min="4091" max="4091" width="31.28515625" style="1" bestFit="1" customWidth="1"/>
    <col min="4092" max="4093" width="11.85546875" style="1" customWidth="1"/>
    <col min="4094" max="4094" width="8.7109375" style="1" bestFit="1" customWidth="1"/>
    <col min="4095" max="4095" width="9.42578125" style="1" bestFit="1" customWidth="1"/>
    <col min="4096" max="4102" width="11.85546875" style="1" customWidth="1"/>
    <col min="4103" max="4103" width="5.7109375" style="1" customWidth="1"/>
    <col min="4104" max="4104" width="3.7109375" style="1" customWidth="1"/>
    <col min="4105" max="4334" width="9.140625" style="1"/>
    <col min="4335" max="4336" width="3.7109375" style="1" customWidth="1"/>
    <col min="4337" max="4340" width="12.5703125" style="1" customWidth="1"/>
    <col min="4341" max="4341" width="3.7109375" style="1" customWidth="1"/>
    <col min="4342" max="4342" width="42.85546875" style="1" bestFit="1" customWidth="1"/>
    <col min="4343" max="4344" width="11.28515625" style="1" customWidth="1"/>
    <col min="4345" max="4345" width="12.5703125" style="1" customWidth="1"/>
    <col min="4346" max="4346" width="13.42578125" style="1" customWidth="1"/>
    <col min="4347" max="4347" width="31.28515625" style="1" bestFit="1" customWidth="1"/>
    <col min="4348" max="4349" width="11.85546875" style="1" customWidth="1"/>
    <col min="4350" max="4350" width="8.7109375" style="1" bestFit="1" customWidth="1"/>
    <col min="4351" max="4351" width="9.42578125" style="1" bestFit="1" customWidth="1"/>
    <col min="4352" max="4358" width="11.85546875" style="1" customWidth="1"/>
    <col min="4359" max="4359" width="5.7109375" style="1" customWidth="1"/>
    <col min="4360" max="4360" width="3.7109375" style="1" customWidth="1"/>
    <col min="4361" max="4590" width="9.140625" style="1"/>
    <col min="4591" max="4592" width="3.7109375" style="1" customWidth="1"/>
    <col min="4593" max="4596" width="12.5703125" style="1" customWidth="1"/>
    <col min="4597" max="4597" width="3.7109375" style="1" customWidth="1"/>
    <col min="4598" max="4598" width="42.85546875" style="1" bestFit="1" customWidth="1"/>
    <col min="4599" max="4600" width="11.28515625" style="1" customWidth="1"/>
    <col min="4601" max="4601" width="12.5703125" style="1" customWidth="1"/>
    <col min="4602" max="4602" width="13.42578125" style="1" customWidth="1"/>
    <col min="4603" max="4603" width="31.28515625" style="1" bestFit="1" customWidth="1"/>
    <col min="4604" max="4605" width="11.85546875" style="1" customWidth="1"/>
    <col min="4606" max="4606" width="8.7109375" style="1" bestFit="1" customWidth="1"/>
    <col min="4607" max="4607" width="9.42578125" style="1" bestFit="1" customWidth="1"/>
    <col min="4608" max="4614" width="11.85546875" style="1" customWidth="1"/>
    <col min="4615" max="4615" width="5.7109375" style="1" customWidth="1"/>
    <col min="4616" max="4616" width="3.7109375" style="1" customWidth="1"/>
    <col min="4617" max="4846" width="9.140625" style="1"/>
    <col min="4847" max="4848" width="3.7109375" style="1" customWidth="1"/>
    <col min="4849" max="4852" width="12.5703125" style="1" customWidth="1"/>
    <col min="4853" max="4853" width="3.7109375" style="1" customWidth="1"/>
    <col min="4854" max="4854" width="42.85546875" style="1" bestFit="1" customWidth="1"/>
    <col min="4855" max="4856" width="11.28515625" style="1" customWidth="1"/>
    <col min="4857" max="4857" width="12.5703125" style="1" customWidth="1"/>
    <col min="4858" max="4858" width="13.42578125" style="1" customWidth="1"/>
    <col min="4859" max="4859" width="31.28515625" style="1" bestFit="1" customWidth="1"/>
    <col min="4860" max="4861" width="11.85546875" style="1" customWidth="1"/>
    <col min="4862" max="4862" width="8.7109375" style="1" bestFit="1" customWidth="1"/>
    <col min="4863" max="4863" width="9.42578125" style="1" bestFit="1" customWidth="1"/>
    <col min="4864" max="4870" width="11.85546875" style="1" customWidth="1"/>
    <col min="4871" max="4871" width="5.7109375" style="1" customWidth="1"/>
    <col min="4872" max="4872" width="3.7109375" style="1" customWidth="1"/>
    <col min="4873" max="5102" width="9.140625" style="1"/>
    <col min="5103" max="5104" width="3.7109375" style="1" customWidth="1"/>
    <col min="5105" max="5108" width="12.5703125" style="1" customWidth="1"/>
    <col min="5109" max="5109" width="3.7109375" style="1" customWidth="1"/>
    <col min="5110" max="5110" width="42.85546875" style="1" bestFit="1" customWidth="1"/>
    <col min="5111" max="5112" width="11.28515625" style="1" customWidth="1"/>
    <col min="5113" max="5113" width="12.5703125" style="1" customWidth="1"/>
    <col min="5114" max="5114" width="13.42578125" style="1" customWidth="1"/>
    <col min="5115" max="5115" width="31.28515625" style="1" bestFit="1" customWidth="1"/>
    <col min="5116" max="5117" width="11.85546875" style="1" customWidth="1"/>
    <col min="5118" max="5118" width="8.7109375" style="1" bestFit="1" customWidth="1"/>
    <col min="5119" max="5119" width="9.42578125" style="1" bestFit="1" customWidth="1"/>
    <col min="5120" max="5126" width="11.85546875" style="1" customWidth="1"/>
    <col min="5127" max="5127" width="5.7109375" style="1" customWidth="1"/>
    <col min="5128" max="5128" width="3.7109375" style="1" customWidth="1"/>
    <col min="5129" max="5358" width="9.140625" style="1"/>
    <col min="5359" max="5360" width="3.7109375" style="1" customWidth="1"/>
    <col min="5361" max="5364" width="12.5703125" style="1" customWidth="1"/>
    <col min="5365" max="5365" width="3.7109375" style="1" customWidth="1"/>
    <col min="5366" max="5366" width="42.85546875" style="1" bestFit="1" customWidth="1"/>
    <col min="5367" max="5368" width="11.28515625" style="1" customWidth="1"/>
    <col min="5369" max="5369" width="12.5703125" style="1" customWidth="1"/>
    <col min="5370" max="5370" width="13.42578125" style="1" customWidth="1"/>
    <col min="5371" max="5371" width="31.28515625" style="1" bestFit="1" customWidth="1"/>
    <col min="5372" max="5373" width="11.85546875" style="1" customWidth="1"/>
    <col min="5374" max="5374" width="8.7109375" style="1" bestFit="1" customWidth="1"/>
    <col min="5375" max="5375" width="9.42578125" style="1" bestFit="1" customWidth="1"/>
    <col min="5376" max="5382" width="11.85546875" style="1" customWidth="1"/>
    <col min="5383" max="5383" width="5.7109375" style="1" customWidth="1"/>
    <col min="5384" max="5384" width="3.7109375" style="1" customWidth="1"/>
    <col min="5385" max="5614" width="9.140625" style="1"/>
    <col min="5615" max="5616" width="3.7109375" style="1" customWidth="1"/>
    <col min="5617" max="5620" width="12.5703125" style="1" customWidth="1"/>
    <col min="5621" max="5621" width="3.7109375" style="1" customWidth="1"/>
    <col min="5622" max="5622" width="42.85546875" style="1" bestFit="1" customWidth="1"/>
    <col min="5623" max="5624" width="11.28515625" style="1" customWidth="1"/>
    <col min="5625" max="5625" width="12.5703125" style="1" customWidth="1"/>
    <col min="5626" max="5626" width="13.42578125" style="1" customWidth="1"/>
    <col min="5627" max="5627" width="31.28515625" style="1" bestFit="1" customWidth="1"/>
    <col min="5628" max="5629" width="11.85546875" style="1" customWidth="1"/>
    <col min="5630" max="5630" width="8.7109375" style="1" bestFit="1" customWidth="1"/>
    <col min="5631" max="5631" width="9.42578125" style="1" bestFit="1" customWidth="1"/>
    <col min="5632" max="5638" width="11.85546875" style="1" customWidth="1"/>
    <col min="5639" max="5639" width="5.7109375" style="1" customWidth="1"/>
    <col min="5640" max="5640" width="3.7109375" style="1" customWidth="1"/>
    <col min="5641" max="5870" width="9.140625" style="1"/>
    <col min="5871" max="5872" width="3.7109375" style="1" customWidth="1"/>
    <col min="5873" max="5876" width="12.5703125" style="1" customWidth="1"/>
    <col min="5877" max="5877" width="3.7109375" style="1" customWidth="1"/>
    <col min="5878" max="5878" width="42.85546875" style="1" bestFit="1" customWidth="1"/>
    <col min="5879" max="5880" width="11.28515625" style="1" customWidth="1"/>
    <col min="5881" max="5881" width="12.5703125" style="1" customWidth="1"/>
    <col min="5882" max="5882" width="13.42578125" style="1" customWidth="1"/>
    <col min="5883" max="5883" width="31.28515625" style="1" bestFit="1" customWidth="1"/>
    <col min="5884" max="5885" width="11.85546875" style="1" customWidth="1"/>
    <col min="5886" max="5886" width="8.7109375" style="1" bestFit="1" customWidth="1"/>
    <col min="5887" max="5887" width="9.42578125" style="1" bestFit="1" customWidth="1"/>
    <col min="5888" max="5894" width="11.85546875" style="1" customWidth="1"/>
    <col min="5895" max="5895" width="5.7109375" style="1" customWidth="1"/>
    <col min="5896" max="5896" width="3.7109375" style="1" customWidth="1"/>
    <col min="5897" max="6126" width="9.140625" style="1"/>
    <col min="6127" max="6128" width="3.7109375" style="1" customWidth="1"/>
    <col min="6129" max="6132" width="12.5703125" style="1" customWidth="1"/>
    <col min="6133" max="6133" width="3.7109375" style="1" customWidth="1"/>
    <col min="6134" max="6134" width="42.85546875" style="1" bestFit="1" customWidth="1"/>
    <col min="6135" max="6136" width="11.28515625" style="1" customWidth="1"/>
    <col min="6137" max="6137" width="12.5703125" style="1" customWidth="1"/>
    <col min="6138" max="6138" width="13.42578125" style="1" customWidth="1"/>
    <col min="6139" max="6139" width="31.28515625" style="1" bestFit="1" customWidth="1"/>
    <col min="6140" max="6141" width="11.85546875" style="1" customWidth="1"/>
    <col min="6142" max="6142" width="8.7109375" style="1" bestFit="1" customWidth="1"/>
    <col min="6143" max="6143" width="9.42578125" style="1" bestFit="1" customWidth="1"/>
    <col min="6144" max="6150" width="11.85546875" style="1" customWidth="1"/>
    <col min="6151" max="6151" width="5.7109375" style="1" customWidth="1"/>
    <col min="6152" max="6152" width="3.7109375" style="1" customWidth="1"/>
    <col min="6153" max="6382" width="9.140625" style="1"/>
    <col min="6383" max="6384" width="3.7109375" style="1" customWidth="1"/>
    <col min="6385" max="6388" width="12.5703125" style="1" customWidth="1"/>
    <col min="6389" max="6389" width="3.7109375" style="1" customWidth="1"/>
    <col min="6390" max="6390" width="42.85546875" style="1" bestFit="1" customWidth="1"/>
    <col min="6391" max="6392" width="11.28515625" style="1" customWidth="1"/>
    <col min="6393" max="6393" width="12.5703125" style="1" customWidth="1"/>
    <col min="6394" max="6394" width="13.42578125" style="1" customWidth="1"/>
    <col min="6395" max="6395" width="31.28515625" style="1" bestFit="1" customWidth="1"/>
    <col min="6396" max="6397" width="11.85546875" style="1" customWidth="1"/>
    <col min="6398" max="6398" width="8.7109375" style="1" bestFit="1" customWidth="1"/>
    <col min="6399" max="6399" width="9.42578125" style="1" bestFit="1" customWidth="1"/>
    <col min="6400" max="6406" width="11.85546875" style="1" customWidth="1"/>
    <col min="6407" max="6407" width="5.7109375" style="1" customWidth="1"/>
    <col min="6408" max="6408" width="3.7109375" style="1" customWidth="1"/>
    <col min="6409" max="6638" width="9.140625" style="1"/>
    <col min="6639" max="6640" width="3.7109375" style="1" customWidth="1"/>
    <col min="6641" max="6644" width="12.5703125" style="1" customWidth="1"/>
    <col min="6645" max="6645" width="3.7109375" style="1" customWidth="1"/>
    <col min="6646" max="6646" width="42.85546875" style="1" bestFit="1" customWidth="1"/>
    <col min="6647" max="6648" width="11.28515625" style="1" customWidth="1"/>
    <col min="6649" max="6649" width="12.5703125" style="1" customWidth="1"/>
    <col min="6650" max="6650" width="13.42578125" style="1" customWidth="1"/>
    <col min="6651" max="6651" width="31.28515625" style="1" bestFit="1" customWidth="1"/>
    <col min="6652" max="6653" width="11.85546875" style="1" customWidth="1"/>
    <col min="6654" max="6654" width="8.7109375" style="1" bestFit="1" customWidth="1"/>
    <col min="6655" max="6655" width="9.42578125" style="1" bestFit="1" customWidth="1"/>
    <col min="6656" max="6662" width="11.85546875" style="1" customWidth="1"/>
    <col min="6663" max="6663" width="5.7109375" style="1" customWidth="1"/>
    <col min="6664" max="6664" width="3.7109375" style="1" customWidth="1"/>
    <col min="6665" max="6894" width="9.140625" style="1"/>
    <col min="6895" max="6896" width="3.7109375" style="1" customWidth="1"/>
    <col min="6897" max="6900" width="12.5703125" style="1" customWidth="1"/>
    <col min="6901" max="6901" width="3.7109375" style="1" customWidth="1"/>
    <col min="6902" max="6902" width="42.85546875" style="1" bestFit="1" customWidth="1"/>
    <col min="6903" max="6904" width="11.28515625" style="1" customWidth="1"/>
    <col min="6905" max="6905" width="12.5703125" style="1" customWidth="1"/>
    <col min="6906" max="6906" width="13.42578125" style="1" customWidth="1"/>
    <col min="6907" max="6907" width="31.28515625" style="1" bestFit="1" customWidth="1"/>
    <col min="6908" max="6909" width="11.85546875" style="1" customWidth="1"/>
    <col min="6910" max="6910" width="8.7109375" style="1" bestFit="1" customWidth="1"/>
    <col min="6911" max="6911" width="9.42578125" style="1" bestFit="1" customWidth="1"/>
    <col min="6912" max="6918" width="11.85546875" style="1" customWidth="1"/>
    <col min="6919" max="6919" width="5.7109375" style="1" customWidth="1"/>
    <col min="6920" max="6920" width="3.7109375" style="1" customWidth="1"/>
    <col min="6921" max="7150" width="9.140625" style="1"/>
    <col min="7151" max="7152" width="3.7109375" style="1" customWidth="1"/>
    <col min="7153" max="7156" width="12.5703125" style="1" customWidth="1"/>
    <col min="7157" max="7157" width="3.7109375" style="1" customWidth="1"/>
    <col min="7158" max="7158" width="42.85546875" style="1" bestFit="1" customWidth="1"/>
    <col min="7159" max="7160" width="11.28515625" style="1" customWidth="1"/>
    <col min="7161" max="7161" width="12.5703125" style="1" customWidth="1"/>
    <col min="7162" max="7162" width="13.42578125" style="1" customWidth="1"/>
    <col min="7163" max="7163" width="31.28515625" style="1" bestFit="1" customWidth="1"/>
    <col min="7164" max="7165" width="11.85546875" style="1" customWidth="1"/>
    <col min="7166" max="7166" width="8.7109375" style="1" bestFit="1" customWidth="1"/>
    <col min="7167" max="7167" width="9.42578125" style="1" bestFit="1" customWidth="1"/>
    <col min="7168" max="7174" width="11.85546875" style="1" customWidth="1"/>
    <col min="7175" max="7175" width="5.7109375" style="1" customWidth="1"/>
    <col min="7176" max="7176" width="3.7109375" style="1" customWidth="1"/>
    <col min="7177" max="7406" width="9.140625" style="1"/>
    <col min="7407" max="7408" width="3.7109375" style="1" customWidth="1"/>
    <col min="7409" max="7412" width="12.5703125" style="1" customWidth="1"/>
    <col min="7413" max="7413" width="3.7109375" style="1" customWidth="1"/>
    <col min="7414" max="7414" width="42.85546875" style="1" bestFit="1" customWidth="1"/>
    <col min="7415" max="7416" width="11.28515625" style="1" customWidth="1"/>
    <col min="7417" max="7417" width="12.5703125" style="1" customWidth="1"/>
    <col min="7418" max="7418" width="13.42578125" style="1" customWidth="1"/>
    <col min="7419" max="7419" width="31.28515625" style="1" bestFit="1" customWidth="1"/>
    <col min="7420" max="7421" width="11.85546875" style="1" customWidth="1"/>
    <col min="7422" max="7422" width="8.7109375" style="1" bestFit="1" customWidth="1"/>
    <col min="7423" max="7423" width="9.42578125" style="1" bestFit="1" customWidth="1"/>
    <col min="7424" max="7430" width="11.85546875" style="1" customWidth="1"/>
    <col min="7431" max="7431" width="5.7109375" style="1" customWidth="1"/>
    <col min="7432" max="7432" width="3.7109375" style="1" customWidth="1"/>
    <col min="7433" max="7662" width="9.140625" style="1"/>
    <col min="7663" max="7664" width="3.7109375" style="1" customWidth="1"/>
    <col min="7665" max="7668" width="12.5703125" style="1" customWidth="1"/>
    <col min="7669" max="7669" width="3.7109375" style="1" customWidth="1"/>
    <col min="7670" max="7670" width="42.85546875" style="1" bestFit="1" customWidth="1"/>
    <col min="7671" max="7672" width="11.28515625" style="1" customWidth="1"/>
    <col min="7673" max="7673" width="12.5703125" style="1" customWidth="1"/>
    <col min="7674" max="7674" width="13.42578125" style="1" customWidth="1"/>
    <col min="7675" max="7675" width="31.28515625" style="1" bestFit="1" customWidth="1"/>
    <col min="7676" max="7677" width="11.85546875" style="1" customWidth="1"/>
    <col min="7678" max="7678" width="8.7109375" style="1" bestFit="1" customWidth="1"/>
    <col min="7679" max="7679" width="9.42578125" style="1" bestFit="1" customWidth="1"/>
    <col min="7680" max="7686" width="11.85546875" style="1" customWidth="1"/>
    <col min="7687" max="7687" width="5.7109375" style="1" customWidth="1"/>
    <col min="7688" max="7688" width="3.7109375" style="1" customWidth="1"/>
    <col min="7689" max="7918" width="9.140625" style="1"/>
    <col min="7919" max="7920" width="3.7109375" style="1" customWidth="1"/>
    <col min="7921" max="7924" width="12.5703125" style="1" customWidth="1"/>
    <col min="7925" max="7925" width="3.7109375" style="1" customWidth="1"/>
    <col min="7926" max="7926" width="42.85546875" style="1" bestFit="1" customWidth="1"/>
    <col min="7927" max="7928" width="11.28515625" style="1" customWidth="1"/>
    <col min="7929" max="7929" width="12.5703125" style="1" customWidth="1"/>
    <col min="7930" max="7930" width="13.42578125" style="1" customWidth="1"/>
    <col min="7931" max="7931" width="31.28515625" style="1" bestFit="1" customWidth="1"/>
    <col min="7932" max="7933" width="11.85546875" style="1" customWidth="1"/>
    <col min="7934" max="7934" width="8.7109375" style="1" bestFit="1" customWidth="1"/>
    <col min="7935" max="7935" width="9.42578125" style="1" bestFit="1" customWidth="1"/>
    <col min="7936" max="7942" width="11.85546875" style="1" customWidth="1"/>
    <col min="7943" max="7943" width="5.7109375" style="1" customWidth="1"/>
    <col min="7944" max="7944" width="3.7109375" style="1" customWidth="1"/>
    <col min="7945" max="8174" width="9.140625" style="1"/>
    <col min="8175" max="8176" width="3.7109375" style="1" customWidth="1"/>
    <col min="8177" max="8180" width="12.5703125" style="1" customWidth="1"/>
    <col min="8181" max="8181" width="3.7109375" style="1" customWidth="1"/>
    <col min="8182" max="8182" width="42.85546875" style="1" bestFit="1" customWidth="1"/>
    <col min="8183" max="8184" width="11.28515625" style="1" customWidth="1"/>
    <col min="8185" max="8185" width="12.5703125" style="1" customWidth="1"/>
    <col min="8186" max="8186" width="13.42578125" style="1" customWidth="1"/>
    <col min="8187" max="8187" width="31.28515625" style="1" bestFit="1" customWidth="1"/>
    <col min="8188" max="8189" width="11.85546875" style="1" customWidth="1"/>
    <col min="8190" max="8190" width="8.7109375" style="1" bestFit="1" customWidth="1"/>
    <col min="8191" max="8191" width="9.42578125" style="1" bestFit="1" customWidth="1"/>
    <col min="8192" max="8198" width="11.85546875" style="1" customWidth="1"/>
    <col min="8199" max="8199" width="5.7109375" style="1" customWidth="1"/>
    <col min="8200" max="8200" width="3.7109375" style="1" customWidth="1"/>
    <col min="8201" max="8430" width="9.140625" style="1"/>
    <col min="8431" max="8432" width="3.7109375" style="1" customWidth="1"/>
    <col min="8433" max="8436" width="12.5703125" style="1" customWidth="1"/>
    <col min="8437" max="8437" width="3.7109375" style="1" customWidth="1"/>
    <col min="8438" max="8438" width="42.85546875" style="1" bestFit="1" customWidth="1"/>
    <col min="8439" max="8440" width="11.28515625" style="1" customWidth="1"/>
    <col min="8441" max="8441" width="12.5703125" style="1" customWidth="1"/>
    <col min="8442" max="8442" width="13.42578125" style="1" customWidth="1"/>
    <col min="8443" max="8443" width="31.28515625" style="1" bestFit="1" customWidth="1"/>
    <col min="8444" max="8445" width="11.85546875" style="1" customWidth="1"/>
    <col min="8446" max="8446" width="8.7109375" style="1" bestFit="1" customWidth="1"/>
    <col min="8447" max="8447" width="9.42578125" style="1" bestFit="1" customWidth="1"/>
    <col min="8448" max="8454" width="11.85546875" style="1" customWidth="1"/>
    <col min="8455" max="8455" width="5.7109375" style="1" customWidth="1"/>
    <col min="8456" max="8456" width="3.7109375" style="1" customWidth="1"/>
    <col min="8457" max="8686" width="9.140625" style="1"/>
    <col min="8687" max="8688" width="3.7109375" style="1" customWidth="1"/>
    <col min="8689" max="8692" width="12.5703125" style="1" customWidth="1"/>
    <col min="8693" max="8693" width="3.7109375" style="1" customWidth="1"/>
    <col min="8694" max="8694" width="42.85546875" style="1" bestFit="1" customWidth="1"/>
    <col min="8695" max="8696" width="11.28515625" style="1" customWidth="1"/>
    <col min="8697" max="8697" width="12.5703125" style="1" customWidth="1"/>
    <col min="8698" max="8698" width="13.42578125" style="1" customWidth="1"/>
    <col min="8699" max="8699" width="31.28515625" style="1" bestFit="1" customWidth="1"/>
    <col min="8700" max="8701" width="11.85546875" style="1" customWidth="1"/>
    <col min="8702" max="8702" width="8.7109375" style="1" bestFit="1" customWidth="1"/>
    <col min="8703" max="8703" width="9.42578125" style="1" bestFit="1" customWidth="1"/>
    <col min="8704" max="8710" width="11.85546875" style="1" customWidth="1"/>
    <col min="8711" max="8711" width="5.7109375" style="1" customWidth="1"/>
    <col min="8712" max="8712" width="3.7109375" style="1" customWidth="1"/>
    <col min="8713" max="8942" width="9.140625" style="1"/>
    <col min="8943" max="8944" width="3.7109375" style="1" customWidth="1"/>
    <col min="8945" max="8948" width="12.5703125" style="1" customWidth="1"/>
    <col min="8949" max="8949" width="3.7109375" style="1" customWidth="1"/>
    <col min="8950" max="8950" width="42.85546875" style="1" bestFit="1" customWidth="1"/>
    <col min="8951" max="8952" width="11.28515625" style="1" customWidth="1"/>
    <col min="8953" max="8953" width="12.5703125" style="1" customWidth="1"/>
    <col min="8954" max="8954" width="13.42578125" style="1" customWidth="1"/>
    <col min="8955" max="8955" width="31.28515625" style="1" bestFit="1" customWidth="1"/>
    <col min="8956" max="8957" width="11.85546875" style="1" customWidth="1"/>
    <col min="8958" max="8958" width="8.7109375" style="1" bestFit="1" customWidth="1"/>
    <col min="8959" max="8959" width="9.42578125" style="1" bestFit="1" customWidth="1"/>
    <col min="8960" max="8966" width="11.85546875" style="1" customWidth="1"/>
    <col min="8967" max="8967" width="5.7109375" style="1" customWidth="1"/>
    <col min="8968" max="8968" width="3.7109375" style="1" customWidth="1"/>
    <col min="8969" max="9198" width="9.140625" style="1"/>
    <col min="9199" max="9200" width="3.7109375" style="1" customWidth="1"/>
    <col min="9201" max="9204" width="12.5703125" style="1" customWidth="1"/>
    <col min="9205" max="9205" width="3.7109375" style="1" customWidth="1"/>
    <col min="9206" max="9206" width="42.85546875" style="1" bestFit="1" customWidth="1"/>
    <col min="9207" max="9208" width="11.28515625" style="1" customWidth="1"/>
    <col min="9209" max="9209" width="12.5703125" style="1" customWidth="1"/>
    <col min="9210" max="9210" width="13.42578125" style="1" customWidth="1"/>
    <col min="9211" max="9211" width="31.28515625" style="1" bestFit="1" customWidth="1"/>
    <col min="9212" max="9213" width="11.85546875" style="1" customWidth="1"/>
    <col min="9214" max="9214" width="8.7109375" style="1" bestFit="1" customWidth="1"/>
    <col min="9215" max="9215" width="9.42578125" style="1" bestFit="1" customWidth="1"/>
    <col min="9216" max="9222" width="11.85546875" style="1" customWidth="1"/>
    <col min="9223" max="9223" width="5.7109375" style="1" customWidth="1"/>
    <col min="9224" max="9224" width="3.7109375" style="1" customWidth="1"/>
    <col min="9225" max="9454" width="9.140625" style="1"/>
    <col min="9455" max="9456" width="3.7109375" style="1" customWidth="1"/>
    <col min="9457" max="9460" width="12.5703125" style="1" customWidth="1"/>
    <col min="9461" max="9461" width="3.7109375" style="1" customWidth="1"/>
    <col min="9462" max="9462" width="42.85546875" style="1" bestFit="1" customWidth="1"/>
    <col min="9463" max="9464" width="11.28515625" style="1" customWidth="1"/>
    <col min="9465" max="9465" width="12.5703125" style="1" customWidth="1"/>
    <col min="9466" max="9466" width="13.42578125" style="1" customWidth="1"/>
    <col min="9467" max="9467" width="31.28515625" style="1" bestFit="1" customWidth="1"/>
    <col min="9468" max="9469" width="11.85546875" style="1" customWidth="1"/>
    <col min="9470" max="9470" width="8.7109375" style="1" bestFit="1" customWidth="1"/>
    <col min="9471" max="9471" width="9.42578125" style="1" bestFit="1" customWidth="1"/>
    <col min="9472" max="9478" width="11.85546875" style="1" customWidth="1"/>
    <col min="9479" max="9479" width="5.7109375" style="1" customWidth="1"/>
    <col min="9480" max="9480" width="3.7109375" style="1" customWidth="1"/>
    <col min="9481" max="9710" width="9.140625" style="1"/>
    <col min="9711" max="9712" width="3.7109375" style="1" customWidth="1"/>
    <col min="9713" max="9716" width="12.5703125" style="1" customWidth="1"/>
    <col min="9717" max="9717" width="3.7109375" style="1" customWidth="1"/>
    <col min="9718" max="9718" width="42.85546875" style="1" bestFit="1" customWidth="1"/>
    <col min="9719" max="9720" width="11.28515625" style="1" customWidth="1"/>
    <col min="9721" max="9721" width="12.5703125" style="1" customWidth="1"/>
    <col min="9722" max="9722" width="13.42578125" style="1" customWidth="1"/>
    <col min="9723" max="9723" width="31.28515625" style="1" bestFit="1" customWidth="1"/>
    <col min="9724" max="9725" width="11.85546875" style="1" customWidth="1"/>
    <col min="9726" max="9726" width="8.7109375" style="1" bestFit="1" customWidth="1"/>
    <col min="9727" max="9727" width="9.42578125" style="1" bestFit="1" customWidth="1"/>
    <col min="9728" max="9734" width="11.85546875" style="1" customWidth="1"/>
    <col min="9735" max="9735" width="5.7109375" style="1" customWidth="1"/>
    <col min="9736" max="9736" width="3.7109375" style="1" customWidth="1"/>
    <col min="9737" max="9966" width="9.140625" style="1"/>
    <col min="9967" max="9968" width="3.7109375" style="1" customWidth="1"/>
    <col min="9969" max="9972" width="12.5703125" style="1" customWidth="1"/>
    <col min="9973" max="9973" width="3.7109375" style="1" customWidth="1"/>
    <col min="9974" max="9974" width="42.85546875" style="1" bestFit="1" customWidth="1"/>
    <col min="9975" max="9976" width="11.28515625" style="1" customWidth="1"/>
    <col min="9977" max="9977" width="12.5703125" style="1" customWidth="1"/>
    <col min="9978" max="9978" width="13.42578125" style="1" customWidth="1"/>
    <col min="9979" max="9979" width="31.28515625" style="1" bestFit="1" customWidth="1"/>
    <col min="9980" max="9981" width="11.85546875" style="1" customWidth="1"/>
    <col min="9982" max="9982" width="8.7109375" style="1" bestFit="1" customWidth="1"/>
    <col min="9983" max="9983" width="9.42578125" style="1" bestFit="1" customWidth="1"/>
    <col min="9984" max="9990" width="11.85546875" style="1" customWidth="1"/>
    <col min="9991" max="9991" width="5.7109375" style="1" customWidth="1"/>
    <col min="9992" max="9992" width="3.7109375" style="1" customWidth="1"/>
    <col min="9993" max="10222" width="9.140625" style="1"/>
    <col min="10223" max="10224" width="3.7109375" style="1" customWidth="1"/>
    <col min="10225" max="10228" width="12.5703125" style="1" customWidth="1"/>
    <col min="10229" max="10229" width="3.7109375" style="1" customWidth="1"/>
    <col min="10230" max="10230" width="42.85546875" style="1" bestFit="1" customWidth="1"/>
    <col min="10231" max="10232" width="11.28515625" style="1" customWidth="1"/>
    <col min="10233" max="10233" width="12.5703125" style="1" customWidth="1"/>
    <col min="10234" max="10234" width="13.42578125" style="1" customWidth="1"/>
    <col min="10235" max="10235" width="31.28515625" style="1" bestFit="1" customWidth="1"/>
    <col min="10236" max="10237" width="11.85546875" style="1" customWidth="1"/>
    <col min="10238" max="10238" width="8.7109375" style="1" bestFit="1" customWidth="1"/>
    <col min="10239" max="10239" width="9.42578125" style="1" bestFit="1" customWidth="1"/>
    <col min="10240" max="10246" width="11.85546875" style="1" customWidth="1"/>
    <col min="10247" max="10247" width="5.7109375" style="1" customWidth="1"/>
    <col min="10248" max="10248" width="3.7109375" style="1" customWidth="1"/>
    <col min="10249" max="10478" width="9.140625" style="1"/>
    <col min="10479" max="10480" width="3.7109375" style="1" customWidth="1"/>
    <col min="10481" max="10484" width="12.5703125" style="1" customWidth="1"/>
    <col min="10485" max="10485" width="3.7109375" style="1" customWidth="1"/>
    <col min="10486" max="10486" width="42.85546875" style="1" bestFit="1" customWidth="1"/>
    <col min="10487" max="10488" width="11.28515625" style="1" customWidth="1"/>
    <col min="10489" max="10489" width="12.5703125" style="1" customWidth="1"/>
    <col min="10490" max="10490" width="13.42578125" style="1" customWidth="1"/>
    <col min="10491" max="10491" width="31.28515625" style="1" bestFit="1" customWidth="1"/>
    <col min="10492" max="10493" width="11.85546875" style="1" customWidth="1"/>
    <col min="10494" max="10494" width="8.7109375" style="1" bestFit="1" customWidth="1"/>
    <col min="10495" max="10495" width="9.42578125" style="1" bestFit="1" customWidth="1"/>
    <col min="10496" max="10502" width="11.85546875" style="1" customWidth="1"/>
    <col min="10503" max="10503" width="5.7109375" style="1" customWidth="1"/>
    <col min="10504" max="10504" width="3.7109375" style="1" customWidth="1"/>
    <col min="10505" max="10734" width="9.140625" style="1"/>
    <col min="10735" max="10736" width="3.7109375" style="1" customWidth="1"/>
    <col min="10737" max="10740" width="12.5703125" style="1" customWidth="1"/>
    <col min="10741" max="10741" width="3.7109375" style="1" customWidth="1"/>
    <col min="10742" max="10742" width="42.85546875" style="1" bestFit="1" customWidth="1"/>
    <col min="10743" max="10744" width="11.28515625" style="1" customWidth="1"/>
    <col min="10745" max="10745" width="12.5703125" style="1" customWidth="1"/>
    <col min="10746" max="10746" width="13.42578125" style="1" customWidth="1"/>
    <col min="10747" max="10747" width="31.28515625" style="1" bestFit="1" customWidth="1"/>
    <col min="10748" max="10749" width="11.85546875" style="1" customWidth="1"/>
    <col min="10750" max="10750" width="8.7109375" style="1" bestFit="1" customWidth="1"/>
    <col min="10751" max="10751" width="9.42578125" style="1" bestFit="1" customWidth="1"/>
    <col min="10752" max="10758" width="11.85546875" style="1" customWidth="1"/>
    <col min="10759" max="10759" width="5.7109375" style="1" customWidth="1"/>
    <col min="10760" max="10760" width="3.7109375" style="1" customWidth="1"/>
    <col min="10761" max="10990" width="9.140625" style="1"/>
    <col min="10991" max="10992" width="3.7109375" style="1" customWidth="1"/>
    <col min="10993" max="10996" width="12.5703125" style="1" customWidth="1"/>
    <col min="10997" max="10997" width="3.7109375" style="1" customWidth="1"/>
    <col min="10998" max="10998" width="42.85546875" style="1" bestFit="1" customWidth="1"/>
    <col min="10999" max="11000" width="11.28515625" style="1" customWidth="1"/>
    <col min="11001" max="11001" width="12.5703125" style="1" customWidth="1"/>
    <col min="11002" max="11002" width="13.42578125" style="1" customWidth="1"/>
    <col min="11003" max="11003" width="31.28515625" style="1" bestFit="1" customWidth="1"/>
    <col min="11004" max="11005" width="11.85546875" style="1" customWidth="1"/>
    <col min="11006" max="11006" width="8.7109375" style="1" bestFit="1" customWidth="1"/>
    <col min="11007" max="11007" width="9.42578125" style="1" bestFit="1" customWidth="1"/>
    <col min="11008" max="11014" width="11.85546875" style="1" customWidth="1"/>
    <col min="11015" max="11015" width="5.7109375" style="1" customWidth="1"/>
    <col min="11016" max="11016" width="3.7109375" style="1" customWidth="1"/>
    <col min="11017" max="11246" width="9.140625" style="1"/>
    <col min="11247" max="11248" width="3.7109375" style="1" customWidth="1"/>
    <col min="11249" max="11252" width="12.5703125" style="1" customWidth="1"/>
    <col min="11253" max="11253" width="3.7109375" style="1" customWidth="1"/>
    <col min="11254" max="11254" width="42.85546875" style="1" bestFit="1" customWidth="1"/>
    <col min="11255" max="11256" width="11.28515625" style="1" customWidth="1"/>
    <col min="11257" max="11257" width="12.5703125" style="1" customWidth="1"/>
    <col min="11258" max="11258" width="13.42578125" style="1" customWidth="1"/>
    <col min="11259" max="11259" width="31.28515625" style="1" bestFit="1" customWidth="1"/>
    <col min="11260" max="11261" width="11.85546875" style="1" customWidth="1"/>
    <col min="11262" max="11262" width="8.7109375" style="1" bestFit="1" customWidth="1"/>
    <col min="11263" max="11263" width="9.42578125" style="1" bestFit="1" customWidth="1"/>
    <col min="11264" max="11270" width="11.85546875" style="1" customWidth="1"/>
    <col min="11271" max="11271" width="5.7109375" style="1" customWidth="1"/>
    <col min="11272" max="11272" width="3.7109375" style="1" customWidth="1"/>
    <col min="11273" max="11502" width="9.140625" style="1"/>
    <col min="11503" max="11504" width="3.7109375" style="1" customWidth="1"/>
    <col min="11505" max="11508" width="12.5703125" style="1" customWidth="1"/>
    <col min="11509" max="11509" width="3.7109375" style="1" customWidth="1"/>
    <col min="11510" max="11510" width="42.85546875" style="1" bestFit="1" customWidth="1"/>
    <col min="11511" max="11512" width="11.28515625" style="1" customWidth="1"/>
    <col min="11513" max="11513" width="12.5703125" style="1" customWidth="1"/>
    <col min="11514" max="11514" width="13.42578125" style="1" customWidth="1"/>
    <col min="11515" max="11515" width="31.28515625" style="1" bestFit="1" customWidth="1"/>
    <col min="11516" max="11517" width="11.85546875" style="1" customWidth="1"/>
    <col min="11518" max="11518" width="8.7109375" style="1" bestFit="1" customWidth="1"/>
    <col min="11519" max="11519" width="9.42578125" style="1" bestFit="1" customWidth="1"/>
    <col min="11520" max="11526" width="11.85546875" style="1" customWidth="1"/>
    <col min="11527" max="11527" width="5.7109375" style="1" customWidth="1"/>
    <col min="11528" max="11528" width="3.7109375" style="1" customWidth="1"/>
    <col min="11529" max="11758" width="9.140625" style="1"/>
    <col min="11759" max="11760" width="3.7109375" style="1" customWidth="1"/>
    <col min="11761" max="11764" width="12.5703125" style="1" customWidth="1"/>
    <col min="11765" max="11765" width="3.7109375" style="1" customWidth="1"/>
    <col min="11766" max="11766" width="42.85546875" style="1" bestFit="1" customWidth="1"/>
    <col min="11767" max="11768" width="11.28515625" style="1" customWidth="1"/>
    <col min="11769" max="11769" width="12.5703125" style="1" customWidth="1"/>
    <col min="11770" max="11770" width="13.42578125" style="1" customWidth="1"/>
    <col min="11771" max="11771" width="31.28515625" style="1" bestFit="1" customWidth="1"/>
    <col min="11772" max="11773" width="11.85546875" style="1" customWidth="1"/>
    <col min="11774" max="11774" width="8.7109375" style="1" bestFit="1" customWidth="1"/>
    <col min="11775" max="11775" width="9.42578125" style="1" bestFit="1" customWidth="1"/>
    <col min="11776" max="11782" width="11.85546875" style="1" customWidth="1"/>
    <col min="11783" max="11783" width="5.7109375" style="1" customWidth="1"/>
    <col min="11784" max="11784" width="3.7109375" style="1" customWidth="1"/>
    <col min="11785" max="12014" width="9.140625" style="1"/>
    <col min="12015" max="12016" width="3.7109375" style="1" customWidth="1"/>
    <col min="12017" max="12020" width="12.5703125" style="1" customWidth="1"/>
    <col min="12021" max="12021" width="3.7109375" style="1" customWidth="1"/>
    <col min="12022" max="12022" width="42.85546875" style="1" bestFit="1" customWidth="1"/>
    <col min="12023" max="12024" width="11.28515625" style="1" customWidth="1"/>
    <col min="12025" max="12025" width="12.5703125" style="1" customWidth="1"/>
    <col min="12026" max="12026" width="13.42578125" style="1" customWidth="1"/>
    <col min="12027" max="12027" width="31.28515625" style="1" bestFit="1" customWidth="1"/>
    <col min="12028" max="12029" width="11.85546875" style="1" customWidth="1"/>
    <col min="12030" max="12030" width="8.7109375" style="1" bestFit="1" customWidth="1"/>
    <col min="12031" max="12031" width="9.42578125" style="1" bestFit="1" customWidth="1"/>
    <col min="12032" max="12038" width="11.85546875" style="1" customWidth="1"/>
    <col min="12039" max="12039" width="5.7109375" style="1" customWidth="1"/>
    <col min="12040" max="12040" width="3.7109375" style="1" customWidth="1"/>
    <col min="12041" max="12270" width="9.140625" style="1"/>
    <col min="12271" max="12272" width="3.7109375" style="1" customWidth="1"/>
    <col min="12273" max="12276" width="12.5703125" style="1" customWidth="1"/>
    <col min="12277" max="12277" width="3.7109375" style="1" customWidth="1"/>
    <col min="12278" max="12278" width="42.85546875" style="1" bestFit="1" customWidth="1"/>
    <col min="12279" max="12280" width="11.28515625" style="1" customWidth="1"/>
    <col min="12281" max="12281" width="12.5703125" style="1" customWidth="1"/>
    <col min="12282" max="12282" width="13.42578125" style="1" customWidth="1"/>
    <col min="12283" max="12283" width="31.28515625" style="1" bestFit="1" customWidth="1"/>
    <col min="12284" max="12285" width="11.85546875" style="1" customWidth="1"/>
    <col min="12286" max="12286" width="8.7109375" style="1" bestFit="1" customWidth="1"/>
    <col min="12287" max="12287" width="9.42578125" style="1" bestFit="1" customWidth="1"/>
    <col min="12288" max="12294" width="11.85546875" style="1" customWidth="1"/>
    <col min="12295" max="12295" width="5.7109375" style="1" customWidth="1"/>
    <col min="12296" max="12296" width="3.7109375" style="1" customWidth="1"/>
    <col min="12297" max="12526" width="9.140625" style="1"/>
    <col min="12527" max="12528" width="3.7109375" style="1" customWidth="1"/>
    <col min="12529" max="12532" width="12.5703125" style="1" customWidth="1"/>
    <col min="12533" max="12533" width="3.7109375" style="1" customWidth="1"/>
    <col min="12534" max="12534" width="42.85546875" style="1" bestFit="1" customWidth="1"/>
    <col min="12535" max="12536" width="11.28515625" style="1" customWidth="1"/>
    <col min="12537" max="12537" width="12.5703125" style="1" customWidth="1"/>
    <col min="12538" max="12538" width="13.42578125" style="1" customWidth="1"/>
    <col min="12539" max="12539" width="31.28515625" style="1" bestFit="1" customWidth="1"/>
    <col min="12540" max="12541" width="11.85546875" style="1" customWidth="1"/>
    <col min="12542" max="12542" width="8.7109375" style="1" bestFit="1" customWidth="1"/>
    <col min="12543" max="12543" width="9.42578125" style="1" bestFit="1" customWidth="1"/>
    <col min="12544" max="12550" width="11.85546875" style="1" customWidth="1"/>
    <col min="12551" max="12551" width="5.7109375" style="1" customWidth="1"/>
    <col min="12552" max="12552" width="3.7109375" style="1" customWidth="1"/>
    <col min="12553" max="12782" width="9.140625" style="1"/>
    <col min="12783" max="12784" width="3.7109375" style="1" customWidth="1"/>
    <col min="12785" max="12788" width="12.5703125" style="1" customWidth="1"/>
    <col min="12789" max="12789" width="3.7109375" style="1" customWidth="1"/>
    <col min="12790" max="12790" width="42.85546875" style="1" bestFit="1" customWidth="1"/>
    <col min="12791" max="12792" width="11.28515625" style="1" customWidth="1"/>
    <col min="12793" max="12793" width="12.5703125" style="1" customWidth="1"/>
    <col min="12794" max="12794" width="13.42578125" style="1" customWidth="1"/>
    <col min="12795" max="12795" width="31.28515625" style="1" bestFit="1" customWidth="1"/>
    <col min="12796" max="12797" width="11.85546875" style="1" customWidth="1"/>
    <col min="12798" max="12798" width="8.7109375" style="1" bestFit="1" customWidth="1"/>
    <col min="12799" max="12799" width="9.42578125" style="1" bestFit="1" customWidth="1"/>
    <col min="12800" max="12806" width="11.85546875" style="1" customWidth="1"/>
    <col min="12807" max="12807" width="5.7109375" style="1" customWidth="1"/>
    <col min="12808" max="12808" width="3.7109375" style="1" customWidth="1"/>
    <col min="12809" max="13038" width="9.140625" style="1"/>
    <col min="13039" max="13040" width="3.7109375" style="1" customWidth="1"/>
    <col min="13041" max="13044" width="12.5703125" style="1" customWidth="1"/>
    <col min="13045" max="13045" width="3.7109375" style="1" customWidth="1"/>
    <col min="13046" max="13046" width="42.85546875" style="1" bestFit="1" customWidth="1"/>
    <col min="13047" max="13048" width="11.28515625" style="1" customWidth="1"/>
    <col min="13049" max="13049" width="12.5703125" style="1" customWidth="1"/>
    <col min="13050" max="13050" width="13.42578125" style="1" customWidth="1"/>
    <col min="13051" max="13051" width="31.28515625" style="1" bestFit="1" customWidth="1"/>
    <col min="13052" max="13053" width="11.85546875" style="1" customWidth="1"/>
    <col min="13054" max="13054" width="8.7109375" style="1" bestFit="1" customWidth="1"/>
    <col min="13055" max="13055" width="9.42578125" style="1" bestFit="1" customWidth="1"/>
    <col min="13056" max="13062" width="11.85546875" style="1" customWidth="1"/>
    <col min="13063" max="13063" width="5.7109375" style="1" customWidth="1"/>
    <col min="13064" max="13064" width="3.7109375" style="1" customWidth="1"/>
    <col min="13065" max="13294" width="9.140625" style="1"/>
    <col min="13295" max="13296" width="3.7109375" style="1" customWidth="1"/>
    <col min="13297" max="13300" width="12.5703125" style="1" customWidth="1"/>
    <col min="13301" max="13301" width="3.7109375" style="1" customWidth="1"/>
    <col min="13302" max="13302" width="42.85546875" style="1" bestFit="1" customWidth="1"/>
    <col min="13303" max="13304" width="11.28515625" style="1" customWidth="1"/>
    <col min="13305" max="13305" width="12.5703125" style="1" customWidth="1"/>
    <col min="13306" max="13306" width="13.42578125" style="1" customWidth="1"/>
    <col min="13307" max="13307" width="31.28515625" style="1" bestFit="1" customWidth="1"/>
    <col min="13308" max="13309" width="11.85546875" style="1" customWidth="1"/>
    <col min="13310" max="13310" width="8.7109375" style="1" bestFit="1" customWidth="1"/>
    <col min="13311" max="13311" width="9.42578125" style="1" bestFit="1" customWidth="1"/>
    <col min="13312" max="13318" width="11.85546875" style="1" customWidth="1"/>
    <col min="13319" max="13319" width="5.7109375" style="1" customWidth="1"/>
    <col min="13320" max="13320" width="3.7109375" style="1" customWidth="1"/>
    <col min="13321" max="13550" width="9.140625" style="1"/>
    <col min="13551" max="13552" width="3.7109375" style="1" customWidth="1"/>
    <col min="13553" max="13556" width="12.5703125" style="1" customWidth="1"/>
    <col min="13557" max="13557" width="3.7109375" style="1" customWidth="1"/>
    <col min="13558" max="13558" width="42.85546875" style="1" bestFit="1" customWidth="1"/>
    <col min="13559" max="13560" width="11.28515625" style="1" customWidth="1"/>
    <col min="13561" max="13561" width="12.5703125" style="1" customWidth="1"/>
    <col min="13562" max="13562" width="13.42578125" style="1" customWidth="1"/>
    <col min="13563" max="13563" width="31.28515625" style="1" bestFit="1" customWidth="1"/>
    <col min="13564" max="13565" width="11.85546875" style="1" customWidth="1"/>
    <col min="13566" max="13566" width="8.7109375" style="1" bestFit="1" customWidth="1"/>
    <col min="13567" max="13567" width="9.42578125" style="1" bestFit="1" customWidth="1"/>
    <col min="13568" max="13574" width="11.85546875" style="1" customWidth="1"/>
    <col min="13575" max="13575" width="5.7109375" style="1" customWidth="1"/>
    <col min="13576" max="13576" width="3.7109375" style="1" customWidth="1"/>
    <col min="13577" max="13806" width="9.140625" style="1"/>
    <col min="13807" max="13808" width="3.7109375" style="1" customWidth="1"/>
    <col min="13809" max="13812" width="12.5703125" style="1" customWidth="1"/>
    <col min="13813" max="13813" width="3.7109375" style="1" customWidth="1"/>
    <col min="13814" max="13814" width="42.85546875" style="1" bestFit="1" customWidth="1"/>
    <col min="13815" max="13816" width="11.28515625" style="1" customWidth="1"/>
    <col min="13817" max="13817" width="12.5703125" style="1" customWidth="1"/>
    <col min="13818" max="13818" width="13.42578125" style="1" customWidth="1"/>
    <col min="13819" max="13819" width="31.28515625" style="1" bestFit="1" customWidth="1"/>
    <col min="13820" max="13821" width="11.85546875" style="1" customWidth="1"/>
    <col min="13822" max="13822" width="8.7109375" style="1" bestFit="1" customWidth="1"/>
    <col min="13823" max="13823" width="9.42578125" style="1" bestFit="1" customWidth="1"/>
    <col min="13824" max="13830" width="11.85546875" style="1" customWidth="1"/>
    <col min="13831" max="13831" width="5.7109375" style="1" customWidth="1"/>
    <col min="13832" max="13832" width="3.7109375" style="1" customWidth="1"/>
    <col min="13833" max="14062" width="9.140625" style="1"/>
    <col min="14063" max="14064" width="3.7109375" style="1" customWidth="1"/>
    <col min="14065" max="14068" width="12.5703125" style="1" customWidth="1"/>
    <col min="14069" max="14069" width="3.7109375" style="1" customWidth="1"/>
    <col min="14070" max="14070" width="42.85546875" style="1" bestFit="1" customWidth="1"/>
    <col min="14071" max="14072" width="11.28515625" style="1" customWidth="1"/>
    <col min="14073" max="14073" width="12.5703125" style="1" customWidth="1"/>
    <col min="14074" max="14074" width="13.42578125" style="1" customWidth="1"/>
    <col min="14075" max="14075" width="31.28515625" style="1" bestFit="1" customWidth="1"/>
    <col min="14076" max="14077" width="11.85546875" style="1" customWidth="1"/>
    <col min="14078" max="14078" width="8.7109375" style="1" bestFit="1" customWidth="1"/>
    <col min="14079" max="14079" width="9.42578125" style="1" bestFit="1" customWidth="1"/>
    <col min="14080" max="14086" width="11.85546875" style="1" customWidth="1"/>
    <col min="14087" max="14087" width="5.7109375" style="1" customWidth="1"/>
    <col min="14088" max="14088" width="3.7109375" style="1" customWidth="1"/>
    <col min="14089" max="14318" width="9.140625" style="1"/>
    <col min="14319" max="14320" width="3.7109375" style="1" customWidth="1"/>
    <col min="14321" max="14324" width="12.5703125" style="1" customWidth="1"/>
    <col min="14325" max="14325" width="3.7109375" style="1" customWidth="1"/>
    <col min="14326" max="14326" width="42.85546875" style="1" bestFit="1" customWidth="1"/>
    <col min="14327" max="14328" width="11.28515625" style="1" customWidth="1"/>
    <col min="14329" max="14329" width="12.5703125" style="1" customWidth="1"/>
    <col min="14330" max="14330" width="13.42578125" style="1" customWidth="1"/>
    <col min="14331" max="14331" width="31.28515625" style="1" bestFit="1" customWidth="1"/>
    <col min="14332" max="14333" width="11.85546875" style="1" customWidth="1"/>
    <col min="14334" max="14334" width="8.7109375" style="1" bestFit="1" customWidth="1"/>
    <col min="14335" max="14335" width="9.42578125" style="1" bestFit="1" customWidth="1"/>
    <col min="14336" max="14342" width="11.85546875" style="1" customWidth="1"/>
    <col min="14343" max="14343" width="5.7109375" style="1" customWidth="1"/>
    <col min="14344" max="14344" width="3.7109375" style="1" customWidth="1"/>
    <col min="14345" max="14574" width="9.140625" style="1"/>
    <col min="14575" max="14576" width="3.7109375" style="1" customWidth="1"/>
    <col min="14577" max="14580" width="12.5703125" style="1" customWidth="1"/>
    <col min="14581" max="14581" width="3.7109375" style="1" customWidth="1"/>
    <col min="14582" max="14582" width="42.85546875" style="1" bestFit="1" customWidth="1"/>
    <col min="14583" max="14584" width="11.28515625" style="1" customWidth="1"/>
    <col min="14585" max="14585" width="12.5703125" style="1" customWidth="1"/>
    <col min="14586" max="14586" width="13.42578125" style="1" customWidth="1"/>
    <col min="14587" max="14587" width="31.28515625" style="1" bestFit="1" customWidth="1"/>
    <col min="14588" max="14589" width="11.85546875" style="1" customWidth="1"/>
    <col min="14590" max="14590" width="8.7109375" style="1" bestFit="1" customWidth="1"/>
    <col min="14591" max="14591" width="9.42578125" style="1" bestFit="1" customWidth="1"/>
    <col min="14592" max="14598" width="11.85546875" style="1" customWidth="1"/>
    <col min="14599" max="14599" width="5.7109375" style="1" customWidth="1"/>
    <col min="14600" max="14600" width="3.7109375" style="1" customWidth="1"/>
    <col min="14601" max="14830" width="9.140625" style="1"/>
    <col min="14831" max="14832" width="3.7109375" style="1" customWidth="1"/>
    <col min="14833" max="14836" width="12.5703125" style="1" customWidth="1"/>
    <col min="14837" max="14837" width="3.7109375" style="1" customWidth="1"/>
    <col min="14838" max="14838" width="42.85546875" style="1" bestFit="1" customWidth="1"/>
    <col min="14839" max="14840" width="11.28515625" style="1" customWidth="1"/>
    <col min="14841" max="14841" width="12.5703125" style="1" customWidth="1"/>
    <col min="14842" max="14842" width="13.42578125" style="1" customWidth="1"/>
    <col min="14843" max="14843" width="31.28515625" style="1" bestFit="1" customWidth="1"/>
    <col min="14844" max="14845" width="11.85546875" style="1" customWidth="1"/>
    <col min="14846" max="14846" width="8.7109375" style="1" bestFit="1" customWidth="1"/>
    <col min="14847" max="14847" width="9.42578125" style="1" bestFit="1" customWidth="1"/>
    <col min="14848" max="14854" width="11.85546875" style="1" customWidth="1"/>
    <col min="14855" max="14855" width="5.7109375" style="1" customWidth="1"/>
    <col min="14856" max="14856" width="3.7109375" style="1" customWidth="1"/>
    <col min="14857" max="15086" width="9.140625" style="1"/>
    <col min="15087" max="15088" width="3.7109375" style="1" customWidth="1"/>
    <col min="15089" max="15092" width="12.5703125" style="1" customWidth="1"/>
    <col min="15093" max="15093" width="3.7109375" style="1" customWidth="1"/>
    <col min="15094" max="15094" width="42.85546875" style="1" bestFit="1" customWidth="1"/>
    <col min="15095" max="15096" width="11.28515625" style="1" customWidth="1"/>
    <col min="15097" max="15097" width="12.5703125" style="1" customWidth="1"/>
    <col min="15098" max="15098" width="13.42578125" style="1" customWidth="1"/>
    <col min="15099" max="15099" width="31.28515625" style="1" bestFit="1" customWidth="1"/>
    <col min="15100" max="15101" width="11.85546875" style="1" customWidth="1"/>
    <col min="15102" max="15102" width="8.7109375" style="1" bestFit="1" customWidth="1"/>
    <col min="15103" max="15103" width="9.42578125" style="1" bestFit="1" customWidth="1"/>
    <col min="15104" max="15110" width="11.85546875" style="1" customWidth="1"/>
    <col min="15111" max="15111" width="5.7109375" style="1" customWidth="1"/>
    <col min="15112" max="15112" width="3.7109375" style="1" customWidth="1"/>
    <col min="15113" max="15342" width="9.140625" style="1"/>
    <col min="15343" max="15344" width="3.7109375" style="1" customWidth="1"/>
    <col min="15345" max="15348" width="12.5703125" style="1" customWidth="1"/>
    <col min="15349" max="15349" width="3.7109375" style="1" customWidth="1"/>
    <col min="15350" max="15350" width="42.85546875" style="1" bestFit="1" customWidth="1"/>
    <col min="15351" max="15352" width="11.28515625" style="1" customWidth="1"/>
    <col min="15353" max="15353" width="12.5703125" style="1" customWidth="1"/>
    <col min="15354" max="15354" width="13.42578125" style="1" customWidth="1"/>
    <col min="15355" max="15355" width="31.28515625" style="1" bestFit="1" customWidth="1"/>
    <col min="15356" max="15357" width="11.85546875" style="1" customWidth="1"/>
    <col min="15358" max="15358" width="8.7109375" style="1" bestFit="1" customWidth="1"/>
    <col min="15359" max="15359" width="9.42578125" style="1" bestFit="1" customWidth="1"/>
    <col min="15360" max="15366" width="11.85546875" style="1" customWidth="1"/>
    <col min="15367" max="15367" width="5.7109375" style="1" customWidth="1"/>
    <col min="15368" max="15368" width="3.7109375" style="1" customWidth="1"/>
    <col min="15369" max="15598" width="9.140625" style="1"/>
    <col min="15599" max="15600" width="3.7109375" style="1" customWidth="1"/>
    <col min="15601" max="15604" width="12.5703125" style="1" customWidth="1"/>
    <col min="15605" max="15605" width="3.7109375" style="1" customWidth="1"/>
    <col min="15606" max="15606" width="42.85546875" style="1" bestFit="1" customWidth="1"/>
    <col min="15607" max="15608" width="11.28515625" style="1" customWidth="1"/>
    <col min="15609" max="15609" width="12.5703125" style="1" customWidth="1"/>
    <col min="15610" max="15610" width="13.42578125" style="1" customWidth="1"/>
    <col min="15611" max="15611" width="31.28515625" style="1" bestFit="1" customWidth="1"/>
    <col min="15612" max="15613" width="11.85546875" style="1" customWidth="1"/>
    <col min="15614" max="15614" width="8.7109375" style="1" bestFit="1" customWidth="1"/>
    <col min="15615" max="15615" width="9.42578125" style="1" bestFit="1" customWidth="1"/>
    <col min="15616" max="15622" width="11.85546875" style="1" customWidth="1"/>
    <col min="15623" max="15623" width="5.7109375" style="1" customWidth="1"/>
    <col min="15624" max="15624" width="3.7109375" style="1" customWidth="1"/>
    <col min="15625" max="15854" width="9.140625" style="1"/>
    <col min="15855" max="15856" width="3.7109375" style="1" customWidth="1"/>
    <col min="15857" max="15860" width="12.5703125" style="1" customWidth="1"/>
    <col min="15861" max="15861" width="3.7109375" style="1" customWidth="1"/>
    <col min="15862" max="15862" width="42.85546875" style="1" bestFit="1" customWidth="1"/>
    <col min="15863" max="15864" width="11.28515625" style="1" customWidth="1"/>
    <col min="15865" max="15865" width="12.5703125" style="1" customWidth="1"/>
    <col min="15866" max="15866" width="13.42578125" style="1" customWidth="1"/>
    <col min="15867" max="15867" width="31.28515625" style="1" bestFit="1" customWidth="1"/>
    <col min="15868" max="15869" width="11.85546875" style="1" customWidth="1"/>
    <col min="15870" max="15870" width="8.7109375" style="1" bestFit="1" customWidth="1"/>
    <col min="15871" max="15871" width="9.42578125" style="1" bestFit="1" customWidth="1"/>
    <col min="15872" max="15878" width="11.85546875" style="1" customWidth="1"/>
    <col min="15879" max="15879" width="5.7109375" style="1" customWidth="1"/>
    <col min="15880" max="15880" width="3.7109375" style="1" customWidth="1"/>
    <col min="15881" max="16110" width="9.140625" style="1"/>
    <col min="16111" max="16112" width="3.7109375" style="1" customWidth="1"/>
    <col min="16113" max="16116" width="12.5703125" style="1" customWidth="1"/>
    <col min="16117" max="16117" width="3.7109375" style="1" customWidth="1"/>
    <col min="16118" max="16118" width="42.85546875" style="1" bestFit="1" customWidth="1"/>
    <col min="16119" max="16120" width="11.28515625" style="1" customWidth="1"/>
    <col min="16121" max="16121" width="12.5703125" style="1" customWidth="1"/>
    <col min="16122" max="16122" width="13.42578125" style="1" customWidth="1"/>
    <col min="16123" max="16123" width="31.28515625" style="1" bestFit="1" customWidth="1"/>
    <col min="16124" max="16125" width="11.85546875" style="1" customWidth="1"/>
    <col min="16126" max="16126" width="8.7109375" style="1" bestFit="1" customWidth="1"/>
    <col min="16127" max="16127" width="9.42578125" style="1" bestFit="1" customWidth="1"/>
    <col min="16128" max="16134" width="11.85546875" style="1" customWidth="1"/>
    <col min="16135" max="16135" width="5.7109375" style="1" customWidth="1"/>
    <col min="16136" max="16136" width="3.7109375" style="1" customWidth="1"/>
    <col min="16137" max="16384" width="9.140625" style="1"/>
  </cols>
  <sheetData>
    <row r="1" spans="2:27">
      <c r="N1" s="1"/>
      <c r="O1" s="1"/>
      <c r="P1" s="1"/>
      <c r="Q1" s="1"/>
    </row>
    <row r="2" spans="2:27">
      <c r="N2" s="1"/>
      <c r="O2" s="1"/>
      <c r="P2" s="1"/>
      <c r="Q2" s="1"/>
    </row>
    <row r="3" spans="2:27" ht="21.4" customHeight="1">
      <c r="C3" s="2"/>
      <c r="H3" s="3"/>
      <c r="I3" s="4"/>
      <c r="J3" s="5"/>
      <c r="M3" s="6" t="s">
        <v>558</v>
      </c>
      <c r="P3" s="1"/>
      <c r="Q3" s="1"/>
    </row>
    <row r="4" spans="2:27" ht="21.4" customHeight="1">
      <c r="C4" s="7"/>
      <c r="D4" s="8"/>
      <c r="E4" s="8"/>
      <c r="F4" s="8"/>
      <c r="I4" s="5"/>
      <c r="M4" s="6" t="s">
        <v>559</v>
      </c>
      <c r="P4" s="1"/>
      <c r="Q4" s="1"/>
    </row>
    <row r="5" spans="2:27" ht="19.5">
      <c r="C5" s="9"/>
      <c r="H5" s="70"/>
      <c r="I5" s="70"/>
      <c r="J5" s="70"/>
      <c r="K5" s="70"/>
      <c r="L5" s="70"/>
      <c r="M5" s="45" t="s">
        <v>0</v>
      </c>
      <c r="P5" s="1"/>
      <c r="Q5" s="1"/>
    </row>
    <row r="6" spans="2:27" ht="18.75">
      <c r="C6" s="1263" t="s">
        <v>92</v>
      </c>
      <c r="D6" s="1263"/>
      <c r="E6" s="1263"/>
      <c r="F6" s="1263"/>
      <c r="H6" s="1264"/>
      <c r="I6" s="1264"/>
      <c r="J6" s="1264"/>
      <c r="K6" s="1264"/>
      <c r="L6" s="1264"/>
      <c r="M6" s="1264"/>
      <c r="N6" s="1264"/>
      <c r="P6" s="1"/>
      <c r="Q6" s="1"/>
    </row>
    <row r="7" spans="2:27" ht="15.75" thickBot="1">
      <c r="C7" s="10" t="s">
        <v>2</v>
      </c>
      <c r="D7" s="11" t="s">
        <v>12</v>
      </c>
      <c r="E7" s="11" t="s">
        <v>100</v>
      </c>
      <c r="F7" s="12" t="s">
        <v>34</v>
      </c>
      <c r="H7" s="40" t="s">
        <v>1</v>
      </c>
      <c r="I7" s="39"/>
      <c r="J7"/>
      <c r="L7" s="1265" t="s">
        <v>29</v>
      </c>
      <c r="M7" s="1268"/>
      <c r="N7" s="1266"/>
      <c r="P7" s="1"/>
      <c r="Q7" s="1"/>
    </row>
    <row r="8" spans="2:27" ht="15.75" thickBot="1">
      <c r="B8" s="17">
        <v>6.75</v>
      </c>
      <c r="C8" s="173">
        <v>6.75</v>
      </c>
      <c r="D8" s="171">
        <v>97.178000000000011</v>
      </c>
      <c r="E8" s="171">
        <v>97.04</v>
      </c>
      <c r="F8" s="172">
        <v>97.04</v>
      </c>
      <c r="G8" s="17"/>
      <c r="H8" s="835" t="s">
        <v>5</v>
      </c>
      <c r="I8" s="836">
        <v>101</v>
      </c>
      <c r="J8"/>
      <c r="L8" s="53" t="s">
        <v>30</v>
      </c>
      <c r="M8" s="28"/>
      <c r="N8" s="54"/>
      <c r="T8" s="1269" t="s">
        <v>368</v>
      </c>
      <c r="U8" s="1270"/>
      <c r="V8" s="1271"/>
      <c r="Y8" s="834"/>
      <c r="Z8" s="834"/>
      <c r="AA8" s="834"/>
    </row>
    <row r="9" spans="2:27" ht="15.75" thickBot="1">
      <c r="B9" s="17">
        <v>6.875</v>
      </c>
      <c r="C9" s="173">
        <v>6.875</v>
      </c>
      <c r="D9" s="171">
        <v>97.678000000000011</v>
      </c>
      <c r="E9" s="171">
        <v>97.54</v>
      </c>
      <c r="F9" s="172">
        <v>97.54</v>
      </c>
      <c r="G9" s="21"/>
      <c r="H9" s="605" t="s">
        <v>414</v>
      </c>
      <c r="I9" s="837">
        <v>100</v>
      </c>
      <c r="J9"/>
      <c r="L9" s="55" t="s">
        <v>90</v>
      </c>
      <c r="M9" s="28"/>
      <c r="N9" s="54"/>
      <c r="T9" s="566"/>
      <c r="U9" s="566"/>
      <c r="V9" s="566"/>
      <c r="Y9" s="834"/>
      <c r="Z9" s="834"/>
      <c r="AA9" s="834"/>
    </row>
    <row r="10" spans="2:27" ht="15.75" thickBot="1">
      <c r="B10" s="17">
        <v>7</v>
      </c>
      <c r="C10" s="173">
        <v>7</v>
      </c>
      <c r="D10" s="171">
        <v>98.053000000000011</v>
      </c>
      <c r="E10" s="171">
        <v>97.915000000000006</v>
      </c>
      <c r="F10" s="172">
        <v>97.915000000000006</v>
      </c>
      <c r="G10" s="21"/>
      <c r="H10" s="838" t="s">
        <v>7</v>
      </c>
      <c r="I10" s="839">
        <v>0</v>
      </c>
      <c r="J10"/>
      <c r="L10" s="55" t="s">
        <v>91</v>
      </c>
      <c r="M10" s="28"/>
      <c r="N10" s="54"/>
      <c r="Q10" s="1"/>
      <c r="T10" s="591" t="s">
        <v>227</v>
      </c>
      <c r="U10" s="592" t="s">
        <v>228</v>
      </c>
      <c r="V10" s="592" t="s">
        <v>229</v>
      </c>
      <c r="Y10" s="834"/>
      <c r="Z10" s="834"/>
      <c r="AA10" s="834"/>
    </row>
    <row r="11" spans="2:27" ht="15.75" thickBot="1">
      <c r="B11" s="17">
        <v>7.125</v>
      </c>
      <c r="C11" s="173">
        <v>7.125</v>
      </c>
      <c r="D11" s="171">
        <v>98.428000000000011</v>
      </c>
      <c r="E11" s="171">
        <v>98.29</v>
      </c>
      <c r="F11" s="172">
        <v>98.29</v>
      </c>
      <c r="G11" s="21"/>
      <c r="H11" s="840" t="s">
        <v>9</v>
      </c>
      <c r="I11" s="27">
        <v>-0.375</v>
      </c>
      <c r="J11"/>
      <c r="L11" s="56" t="s">
        <v>31</v>
      </c>
      <c r="M11" s="57"/>
      <c r="N11" s="58"/>
      <c r="Q11" s="1"/>
      <c r="Y11" s="834"/>
      <c r="Z11" s="834"/>
      <c r="AA11" s="834"/>
    </row>
    <row r="12" spans="2:27">
      <c r="B12" s="17">
        <v>7.25</v>
      </c>
      <c r="C12" s="173">
        <v>7.25</v>
      </c>
      <c r="D12" s="171">
        <v>98.771000000000001</v>
      </c>
      <c r="E12" s="171">
        <v>98.634</v>
      </c>
      <c r="F12" s="172">
        <v>98.634</v>
      </c>
      <c r="G12" s="21"/>
      <c r="H12" s="40"/>
      <c r="I12" s="40"/>
      <c r="J12"/>
      <c r="L12" s="1278"/>
      <c r="M12" s="1278"/>
      <c r="Q12" s="1"/>
      <c r="T12" s="763" t="s">
        <v>230</v>
      </c>
      <c r="U12" s="579" t="s">
        <v>222</v>
      </c>
      <c r="V12" s="584"/>
      <c r="Y12" s="834"/>
      <c r="Z12" s="834"/>
      <c r="AA12" s="834"/>
    </row>
    <row r="13" spans="2:27">
      <c r="B13" s="17">
        <v>7.375</v>
      </c>
      <c r="C13" s="173">
        <v>7.375</v>
      </c>
      <c r="D13" s="171">
        <v>99.115000000000009</v>
      </c>
      <c r="E13" s="171">
        <v>98.978000000000009</v>
      </c>
      <c r="F13" s="172">
        <v>98.978000000000009</v>
      </c>
      <c r="G13" s="21"/>
      <c r="H13" s="1279"/>
      <c r="I13" s="1279"/>
      <c r="J13"/>
      <c r="L13" s="1277" t="s">
        <v>497</v>
      </c>
      <c r="M13" s="1277"/>
      <c r="N13" s="974" t="s">
        <v>5</v>
      </c>
      <c r="Q13" s="1"/>
      <c r="T13" s="765" t="s">
        <v>4</v>
      </c>
      <c r="U13" s="766" t="s">
        <v>367</v>
      </c>
      <c r="V13" s="585"/>
      <c r="Y13" s="834"/>
      <c r="Z13" s="834"/>
      <c r="AA13" s="834"/>
    </row>
    <row r="14" spans="2:27">
      <c r="B14" s="17">
        <v>7.5</v>
      </c>
      <c r="C14" s="173">
        <v>7.5</v>
      </c>
      <c r="D14" s="171">
        <v>99.459000000000003</v>
      </c>
      <c r="E14" s="171">
        <v>99.321000000000012</v>
      </c>
      <c r="F14" s="172">
        <v>99.321000000000012</v>
      </c>
      <c r="G14" s="21"/>
      <c r="H14" s="564"/>
      <c r="I14" s="843"/>
      <c r="J14"/>
      <c r="L14" s="835" t="s">
        <v>112</v>
      </c>
      <c r="M14" s="970">
        <v>0.5</v>
      </c>
      <c r="N14" s="970">
        <v>101</v>
      </c>
      <c r="Q14" s="1"/>
      <c r="T14" s="765" t="s">
        <v>231</v>
      </c>
      <c r="U14" s="580">
        <v>8</v>
      </c>
      <c r="V14" s="585">
        <f>IF(U13="No",IF(U12="7/6 Arm",VLOOKUP(U14,$C$8:$F$33,2,FALSE),IF(U12="10/6 Arm",VLOOKUP(U14,$C$8:$F$33,3,FALSE),VLOOKUP(U14,$C$8:$F$33,4,FALSE))),IF(U13="Yes",IF(U12="7/6 Arm",VLOOKUP(U14,$C$43:$F$68,2,FALSE),IF(U12="10/6 Arm",VLOOKUP(U14,$C$43:$F$68,3,FALSE),VLOOKUP(U14,$C$43:$F$68,4,FALSE))),"NA"))</f>
        <v>100.646</v>
      </c>
      <c r="Y14" s="834"/>
      <c r="Z14" s="834"/>
      <c r="AA14" s="834"/>
    </row>
    <row r="15" spans="2:27" ht="15" customHeight="1">
      <c r="B15" s="17">
        <v>7.625</v>
      </c>
      <c r="C15" s="173">
        <v>7.625</v>
      </c>
      <c r="D15" s="171">
        <v>99.771000000000001</v>
      </c>
      <c r="E15" s="171">
        <v>99.634</v>
      </c>
      <c r="F15" s="172">
        <v>99.634</v>
      </c>
      <c r="G15" s="21"/>
      <c r="I15"/>
      <c r="J15"/>
      <c r="L15" s="954" t="s">
        <v>113</v>
      </c>
      <c r="M15" s="971">
        <v>0.25</v>
      </c>
      <c r="N15" s="970">
        <v>101</v>
      </c>
      <c r="T15" s="576" t="s">
        <v>412</v>
      </c>
      <c r="U15" s="580" t="s">
        <v>16</v>
      </c>
      <c r="V15" s="585"/>
      <c r="Y15" s="834"/>
      <c r="Z15" s="834"/>
      <c r="AA15" s="834"/>
    </row>
    <row r="16" spans="2:27" ht="15" customHeight="1">
      <c r="B16" s="17">
        <v>7.75</v>
      </c>
      <c r="C16" s="173">
        <v>7.75</v>
      </c>
      <c r="D16" s="171">
        <v>100.084</v>
      </c>
      <c r="E16" s="171">
        <v>99.946000000000012</v>
      </c>
      <c r="F16" s="172">
        <v>99.946000000000012</v>
      </c>
      <c r="G16" s="21"/>
      <c r="H16" s="1265" t="s">
        <v>32</v>
      </c>
      <c r="I16" s="1266"/>
      <c r="L16" s="605" t="s">
        <v>6</v>
      </c>
      <c r="M16" s="972">
        <v>0</v>
      </c>
      <c r="N16" s="970">
        <v>101</v>
      </c>
      <c r="T16" s="765" t="s">
        <v>232</v>
      </c>
      <c r="U16" s="580" t="s">
        <v>25</v>
      </c>
      <c r="V16" s="585"/>
      <c r="Y16" s="834"/>
      <c r="Z16" s="834"/>
      <c r="AA16" s="834"/>
    </row>
    <row r="17" spans="2:27" ht="15" customHeight="1">
      <c r="B17" s="17">
        <v>7.875</v>
      </c>
      <c r="C17" s="173">
        <v>7.875</v>
      </c>
      <c r="D17" s="171">
        <v>100.396</v>
      </c>
      <c r="E17" s="171">
        <v>100.259</v>
      </c>
      <c r="F17" s="172">
        <v>100.259</v>
      </c>
      <c r="G17" s="21"/>
      <c r="H17" s="50" t="s">
        <v>96</v>
      </c>
      <c r="I17" s="59">
        <v>-0.125</v>
      </c>
      <c r="L17" s="605" t="s">
        <v>8</v>
      </c>
      <c r="M17" s="971">
        <v>-0.375</v>
      </c>
      <c r="N17" s="970">
        <v>101</v>
      </c>
      <c r="T17" s="765" t="s">
        <v>363</v>
      </c>
      <c r="U17" s="766" t="s">
        <v>221</v>
      </c>
      <c r="V17" s="585">
        <f>IF(U17="Full Doc - 2 Years",INDEX($J$25:$R$31,MATCH(U16,I25:I31,0),MATCH(U15,$J$24:$R$24,0),1),0)</f>
        <v>0</v>
      </c>
      <c r="Y17" s="834"/>
      <c r="Z17" s="834"/>
      <c r="AA17" s="834"/>
    </row>
    <row r="18" spans="2:27" ht="15" customHeight="1">
      <c r="B18" s="17">
        <v>8</v>
      </c>
      <c r="C18" s="173">
        <v>8</v>
      </c>
      <c r="D18" s="171">
        <v>100.646</v>
      </c>
      <c r="E18" s="171">
        <v>100.509</v>
      </c>
      <c r="F18" s="172">
        <v>100.509</v>
      </c>
      <c r="G18" s="21"/>
      <c r="H18" s="50" t="s">
        <v>97</v>
      </c>
      <c r="I18" s="59">
        <v>-0.25</v>
      </c>
      <c r="L18" s="605" t="s">
        <v>10</v>
      </c>
      <c r="M18" s="971">
        <v>-0.75</v>
      </c>
      <c r="N18" s="970">
        <v>101</v>
      </c>
      <c r="T18" s="765" t="s">
        <v>364</v>
      </c>
      <c r="U18" s="766" t="s">
        <v>221</v>
      </c>
      <c r="V18" s="585">
        <f>IF(U18="Full Doc - 1 Year",INDEX($J$25:$R$32,MATCH(U18,I25:I32,0),MATCH(U15,$J$24:$R$24,0),1),0)</f>
        <v>0</v>
      </c>
      <c r="Y18" s="834"/>
      <c r="Z18" s="834"/>
      <c r="AA18" s="834"/>
    </row>
    <row r="19" spans="2:27" ht="15" customHeight="1">
      <c r="B19" s="17">
        <v>8.125</v>
      </c>
      <c r="C19" s="173">
        <v>8.125</v>
      </c>
      <c r="D19" s="171">
        <v>100.896</v>
      </c>
      <c r="E19" s="171">
        <v>100.759</v>
      </c>
      <c r="F19" s="172">
        <v>100.759</v>
      </c>
      <c r="G19" s="21"/>
      <c r="H19" s="50" t="s">
        <v>98</v>
      </c>
      <c r="I19" s="59">
        <v>-0.375</v>
      </c>
      <c r="L19" s="26" t="s">
        <v>11</v>
      </c>
      <c r="M19" s="973">
        <v>-1</v>
      </c>
      <c r="N19" s="970">
        <v>99.75</v>
      </c>
      <c r="T19" s="765" t="s">
        <v>4</v>
      </c>
      <c r="U19" s="580" t="s">
        <v>221</v>
      </c>
      <c r="V19" s="585">
        <f>IF(U19="Choose a Selection",0,(INDEX($J$33:$R$39,MATCH($U$16,I33:I39,0),MATCH($U$15,$J$24:$R$24,0),1)))</f>
        <v>0</v>
      </c>
      <c r="Y19" s="834"/>
      <c r="Z19" s="834"/>
      <c r="AA19" s="834"/>
    </row>
    <row r="20" spans="2:27" ht="15" customHeight="1">
      <c r="B20" s="17">
        <v>8.25</v>
      </c>
      <c r="C20" s="173">
        <v>8.25</v>
      </c>
      <c r="D20" s="171">
        <v>101.146</v>
      </c>
      <c r="E20" s="171">
        <v>101.009</v>
      </c>
      <c r="F20" s="172">
        <v>101.009</v>
      </c>
      <c r="G20" s="21"/>
      <c r="H20" s="50" t="s">
        <v>99</v>
      </c>
      <c r="I20" s="59">
        <v>-0.5</v>
      </c>
      <c r="L20" s="43" t="s">
        <v>500</v>
      </c>
      <c r="N20" s="1"/>
      <c r="Q20" s="1"/>
      <c r="S20" s="28"/>
      <c r="T20" s="765" t="s">
        <v>366</v>
      </c>
      <c r="U20" s="580" t="s">
        <v>221</v>
      </c>
      <c r="V20" s="585">
        <f>IF(U20="Choose a Selection",0,(INDEX($J$40:$R$43,MATCH(U20,I40:I43,0),MATCH($U$15,$J$24:$R$24,0),1)))</f>
        <v>0</v>
      </c>
      <c r="Y20" s="834"/>
      <c r="Z20" s="834"/>
      <c r="AA20" s="834"/>
    </row>
    <row r="21" spans="2:27" ht="15" customHeight="1">
      <c r="B21" s="17">
        <v>8.375</v>
      </c>
      <c r="C21" s="173">
        <v>8.375</v>
      </c>
      <c r="D21" s="171">
        <v>101.396</v>
      </c>
      <c r="E21" s="171">
        <v>101.259</v>
      </c>
      <c r="F21" s="172">
        <v>101.259</v>
      </c>
      <c r="G21" s="21"/>
      <c r="H21" s="51" t="s">
        <v>33</v>
      </c>
      <c r="I21" s="52"/>
      <c r="J21" s="30"/>
      <c r="L21" s="43" t="s">
        <v>501</v>
      </c>
      <c r="P21" s="43"/>
      <c r="Q21" s="1"/>
      <c r="S21" s="28"/>
      <c r="T21" s="765" t="s">
        <v>77</v>
      </c>
      <c r="U21" s="580" t="s">
        <v>221</v>
      </c>
      <c r="V21" s="585">
        <f>IF(U21="Choose a Selection",0,(INDEX($J$49:$R$73,MATCH(U21,$I$49:$I$73,0),MATCH($U$15,$J$48:$R$48,0),1)))</f>
        <v>0</v>
      </c>
      <c r="Y21" s="834"/>
      <c r="Z21" s="834"/>
      <c r="AA21" s="834"/>
    </row>
    <row r="22" spans="2:27" ht="15" customHeight="1">
      <c r="B22" s="17">
        <v>8.5</v>
      </c>
      <c r="C22" s="173">
        <v>8.5</v>
      </c>
      <c r="D22" s="171">
        <v>101.646</v>
      </c>
      <c r="E22" s="171">
        <v>101.509</v>
      </c>
      <c r="F22" s="172">
        <v>101.509</v>
      </c>
      <c r="G22" s="21"/>
      <c r="L22" s="43" t="s">
        <v>502</v>
      </c>
      <c r="S22" s="28"/>
      <c r="T22" s="765" t="s">
        <v>48</v>
      </c>
      <c r="U22" s="580" t="s">
        <v>221</v>
      </c>
      <c r="V22" s="585">
        <f t="shared" ref="V22:V27" si="0">IF(U22="Choose a Selection",0,(INDEX($J$50:$R$73,MATCH(U22,$I$50:$I$73,0),MATCH($U$15,$J$48:$R$48,0),1)))</f>
        <v>0</v>
      </c>
      <c r="Y22" s="834"/>
      <c r="Z22" s="834"/>
      <c r="AA22" s="834"/>
    </row>
    <row r="23" spans="2:27" ht="15" customHeight="1">
      <c r="B23" s="17">
        <v>8.625</v>
      </c>
      <c r="C23" s="173">
        <v>8.625</v>
      </c>
      <c r="D23" s="171">
        <v>101.896</v>
      </c>
      <c r="E23" s="171">
        <v>101.759</v>
      </c>
      <c r="F23" s="172">
        <v>101.759</v>
      </c>
      <c r="G23" s="21"/>
      <c r="H23" s="3" t="s">
        <v>560</v>
      </c>
      <c r="L23" s="43" t="s">
        <v>503</v>
      </c>
      <c r="N23" s="25"/>
      <c r="O23" s="24"/>
      <c r="S23" s="28"/>
      <c r="T23" s="765" t="s">
        <v>52</v>
      </c>
      <c r="U23" s="580" t="s">
        <v>221</v>
      </c>
      <c r="V23" s="585">
        <f t="shared" si="0"/>
        <v>0</v>
      </c>
      <c r="Y23" s="834"/>
      <c r="Z23" s="834"/>
      <c r="AA23" s="834"/>
    </row>
    <row r="24" spans="2:27" ht="15" customHeight="1">
      <c r="B24" s="17">
        <v>8.75</v>
      </c>
      <c r="C24" s="173">
        <v>8.75</v>
      </c>
      <c r="D24" s="171">
        <v>102.146</v>
      </c>
      <c r="E24" s="171">
        <v>102.009</v>
      </c>
      <c r="F24" s="172">
        <v>102.009</v>
      </c>
      <c r="G24" s="21"/>
      <c r="H24" s="153"/>
      <c r="I24" s="154"/>
      <c r="J24" s="66" t="s">
        <v>14</v>
      </c>
      <c r="K24" s="66" t="s">
        <v>15</v>
      </c>
      <c r="L24" s="66" t="s">
        <v>16</v>
      </c>
      <c r="M24" s="66" t="s">
        <v>17</v>
      </c>
      <c r="N24" s="66" t="s">
        <v>18</v>
      </c>
      <c r="O24" s="66" t="s">
        <v>19</v>
      </c>
      <c r="P24" s="66" t="s">
        <v>20</v>
      </c>
      <c r="Q24" s="66" t="s">
        <v>21</v>
      </c>
      <c r="R24" s="67" t="s">
        <v>22</v>
      </c>
      <c r="S24" s="28"/>
      <c r="T24" s="765" t="s">
        <v>61</v>
      </c>
      <c r="U24" s="766" t="s">
        <v>221</v>
      </c>
      <c r="V24" s="585">
        <f t="shared" si="0"/>
        <v>0</v>
      </c>
      <c r="Y24" s="834"/>
      <c r="Z24" s="834"/>
      <c r="AA24" s="834"/>
    </row>
    <row r="25" spans="2:27" ht="15" customHeight="1">
      <c r="B25" s="17">
        <v>8.875</v>
      </c>
      <c r="C25" s="173">
        <v>8.875</v>
      </c>
      <c r="D25" s="171">
        <v>102.334</v>
      </c>
      <c r="E25" s="171">
        <v>102.19600000000001</v>
      </c>
      <c r="F25" s="172">
        <v>102.19600000000001</v>
      </c>
      <c r="G25" s="21"/>
      <c r="H25" s="1272" t="s">
        <v>219</v>
      </c>
      <c r="I25" s="72" t="s">
        <v>39</v>
      </c>
      <c r="J25" s="1008">
        <v>0.75</v>
      </c>
      <c r="K25" s="181">
        <v>0.75</v>
      </c>
      <c r="L25" s="181">
        <v>0.5</v>
      </c>
      <c r="M25" s="181">
        <v>0.375</v>
      </c>
      <c r="N25" s="181">
        <v>0.125</v>
      </c>
      <c r="O25" s="181">
        <v>0</v>
      </c>
      <c r="P25" s="181">
        <v>-0.125</v>
      </c>
      <c r="Q25" s="181">
        <v>-1.375</v>
      </c>
      <c r="R25" s="182">
        <v>-2.5</v>
      </c>
      <c r="S25" s="28"/>
      <c r="T25" s="765" t="s">
        <v>65</v>
      </c>
      <c r="U25" s="766" t="s">
        <v>221</v>
      </c>
      <c r="V25" s="585">
        <f t="shared" si="0"/>
        <v>0</v>
      </c>
      <c r="Y25" s="834"/>
      <c r="Z25" s="834"/>
      <c r="AA25" s="834"/>
    </row>
    <row r="26" spans="2:27" ht="15" customHeight="1">
      <c r="B26" s="17">
        <v>9</v>
      </c>
      <c r="C26" s="173">
        <v>9</v>
      </c>
      <c r="D26" s="171">
        <v>102.521</v>
      </c>
      <c r="E26" s="171">
        <v>102.384</v>
      </c>
      <c r="F26" s="172">
        <v>102.384</v>
      </c>
      <c r="G26" s="21"/>
      <c r="H26" s="1273"/>
      <c r="I26" s="72" t="s">
        <v>38</v>
      </c>
      <c r="J26" s="1009">
        <v>0.75</v>
      </c>
      <c r="K26" s="183">
        <v>0.75</v>
      </c>
      <c r="L26" s="183">
        <v>0.5</v>
      </c>
      <c r="M26" s="183">
        <v>0.375</v>
      </c>
      <c r="N26" s="183">
        <v>0.125</v>
      </c>
      <c r="O26" s="183">
        <v>0</v>
      </c>
      <c r="P26" s="183">
        <v>-0.25</v>
      </c>
      <c r="Q26" s="183">
        <v>-1.5</v>
      </c>
      <c r="R26" s="184">
        <v>-2.625</v>
      </c>
      <c r="T26" s="765" t="s">
        <v>67</v>
      </c>
      <c r="U26" s="766" t="s">
        <v>221</v>
      </c>
      <c r="V26" s="585">
        <f t="shared" si="0"/>
        <v>0</v>
      </c>
      <c r="Y26" s="834"/>
      <c r="Z26" s="834"/>
      <c r="AA26" s="834"/>
    </row>
    <row r="27" spans="2:27" ht="15" customHeight="1">
      <c r="B27" s="17">
        <v>9.125</v>
      </c>
      <c r="C27" s="173">
        <v>9.125</v>
      </c>
      <c r="D27" s="171">
        <v>102.709</v>
      </c>
      <c r="E27" s="171">
        <v>102.57100000000001</v>
      </c>
      <c r="F27" s="172">
        <v>102.57100000000001</v>
      </c>
      <c r="G27" s="21"/>
      <c r="H27" s="1273"/>
      <c r="I27" s="72" t="s">
        <v>23</v>
      </c>
      <c r="J27" s="1009">
        <v>0.625</v>
      </c>
      <c r="K27" s="183">
        <v>0.625</v>
      </c>
      <c r="L27" s="183">
        <v>0.375</v>
      </c>
      <c r="M27" s="183">
        <v>0.25</v>
      </c>
      <c r="N27" s="183">
        <v>0</v>
      </c>
      <c r="O27" s="183">
        <v>-0.125</v>
      </c>
      <c r="P27" s="183">
        <v>-0.375</v>
      </c>
      <c r="Q27" s="183">
        <v>-1.875</v>
      </c>
      <c r="R27" s="184">
        <v>-3.125</v>
      </c>
      <c r="T27" s="765" t="s">
        <v>70</v>
      </c>
      <c r="U27" s="580" t="s">
        <v>221</v>
      </c>
      <c r="V27" s="585">
        <f t="shared" si="0"/>
        <v>0</v>
      </c>
      <c r="Y27" s="834"/>
      <c r="Z27" s="834"/>
      <c r="AA27" s="834"/>
    </row>
    <row r="28" spans="2:27" ht="15" customHeight="1">
      <c r="B28" s="17">
        <v>9.25</v>
      </c>
      <c r="C28" s="173">
        <v>9.25</v>
      </c>
      <c r="D28" s="171">
        <v>102.834</v>
      </c>
      <c r="E28" s="171">
        <v>102.69600000000001</v>
      </c>
      <c r="F28" s="172">
        <v>102.69600000000001</v>
      </c>
      <c r="G28" s="21"/>
      <c r="H28" s="1273"/>
      <c r="I28" s="72" t="s">
        <v>24</v>
      </c>
      <c r="J28" s="1009">
        <v>0.5</v>
      </c>
      <c r="K28" s="183">
        <v>0.5</v>
      </c>
      <c r="L28" s="183">
        <v>0.25</v>
      </c>
      <c r="M28" s="183">
        <v>0.125</v>
      </c>
      <c r="N28" s="183">
        <v>-0.125</v>
      </c>
      <c r="O28" s="183">
        <v>-0.375</v>
      </c>
      <c r="P28" s="183">
        <v>-0.875</v>
      </c>
      <c r="Q28" s="183">
        <v>-2.25</v>
      </c>
      <c r="R28" s="184">
        <v>-3.75</v>
      </c>
      <c r="T28" s="765" t="s">
        <v>411</v>
      </c>
      <c r="U28" s="766" t="s">
        <v>221</v>
      </c>
      <c r="V28" s="585">
        <f>IF(U28="Choose a Selection",0,VLOOKUP(U28,$L$14:$M$19,2,FALSE))</f>
        <v>0</v>
      </c>
      <c r="Y28" s="834"/>
      <c r="Z28" s="834"/>
      <c r="AA28" s="834"/>
    </row>
    <row r="29" spans="2:27" ht="15" customHeight="1">
      <c r="B29" s="17">
        <v>9.375</v>
      </c>
      <c r="C29" s="173">
        <v>9.375</v>
      </c>
      <c r="D29" s="171">
        <v>102.959</v>
      </c>
      <c r="E29" s="171">
        <v>102.82100000000001</v>
      </c>
      <c r="F29" s="172">
        <v>102.82100000000001</v>
      </c>
      <c r="G29" s="21"/>
      <c r="H29" s="1273"/>
      <c r="I29" s="72" t="s">
        <v>25</v>
      </c>
      <c r="J29" s="1009">
        <v>0.375</v>
      </c>
      <c r="K29" s="183">
        <v>0.375</v>
      </c>
      <c r="L29" s="183">
        <v>0.125</v>
      </c>
      <c r="M29" s="183">
        <v>0</v>
      </c>
      <c r="N29" s="183">
        <v>-0.5</v>
      </c>
      <c r="O29" s="183">
        <v>-1</v>
      </c>
      <c r="P29" s="183">
        <v>-1.375</v>
      </c>
      <c r="Q29" s="183">
        <v>-3.25</v>
      </c>
      <c r="R29" s="184">
        <v>-4.625</v>
      </c>
      <c r="T29" s="765" t="s">
        <v>74</v>
      </c>
      <c r="U29" s="580" t="s">
        <v>221</v>
      </c>
      <c r="V29" s="585">
        <f>IF(U29="Choose a Selection",0,(INDEX($J$50:$R$73,MATCH(U29,$I$50:$I$73,0),MATCH($U$15,$J$48:$R$48,0),1)))</f>
        <v>0</v>
      </c>
      <c r="Y29" s="834"/>
      <c r="Z29" s="834"/>
      <c r="AA29" s="834"/>
    </row>
    <row r="30" spans="2:27" ht="15" customHeight="1">
      <c r="B30" s="17">
        <v>9.5</v>
      </c>
      <c r="C30" s="173">
        <v>9.5</v>
      </c>
      <c r="D30" s="171">
        <v>103.084</v>
      </c>
      <c r="E30" s="171">
        <v>102.94600000000001</v>
      </c>
      <c r="F30" s="172">
        <v>102.94600000000001</v>
      </c>
      <c r="G30" s="21"/>
      <c r="H30" s="1273"/>
      <c r="I30" s="72" t="s">
        <v>26</v>
      </c>
      <c r="J30" s="1009">
        <v>0.375</v>
      </c>
      <c r="K30" s="183">
        <v>0.375</v>
      </c>
      <c r="L30" s="183">
        <v>0</v>
      </c>
      <c r="M30" s="183">
        <v>-0.375</v>
      </c>
      <c r="N30" s="183">
        <v>-0.875</v>
      </c>
      <c r="O30" s="183">
        <v>-1.75</v>
      </c>
      <c r="P30" s="183">
        <v>-2.125</v>
      </c>
      <c r="Q30" s="183">
        <v>-4</v>
      </c>
      <c r="R30" s="184">
        <v>-5.875</v>
      </c>
      <c r="T30" s="765" t="s">
        <v>545</v>
      </c>
      <c r="U30" s="580" t="s">
        <v>221</v>
      </c>
      <c r="V30" s="585">
        <f>IF(U30="Choose a Selection",0,(INDEX($J$50:$R$74,MATCH(U30,$I$50:$I$74,0),MATCH($U$15,$J$48:$R$48,0),1)))</f>
        <v>0</v>
      </c>
      <c r="Y30" s="834"/>
      <c r="Z30" s="834"/>
      <c r="AA30" s="834"/>
    </row>
    <row r="31" spans="2:27" ht="15" customHeight="1">
      <c r="B31" s="17">
        <v>9.625</v>
      </c>
      <c r="C31" s="173">
        <v>9.625</v>
      </c>
      <c r="D31" s="171">
        <v>103.209</v>
      </c>
      <c r="E31" s="171">
        <v>103.07100000000001</v>
      </c>
      <c r="F31" s="172">
        <v>103.07100000000001</v>
      </c>
      <c r="G31" s="21"/>
      <c r="H31" s="1274"/>
      <c r="I31" s="60" t="s">
        <v>27</v>
      </c>
      <c r="J31" s="1010">
        <v>-0.25</v>
      </c>
      <c r="K31" s="176">
        <v>-0.5</v>
      </c>
      <c r="L31" s="176">
        <v>-0.75</v>
      </c>
      <c r="M31" s="176">
        <v>-1.25</v>
      </c>
      <c r="N31" s="176">
        <v>-2</v>
      </c>
      <c r="O31" s="176">
        <v>-2.5</v>
      </c>
      <c r="P31" s="176">
        <v>-3.125</v>
      </c>
      <c r="Q31" s="176" t="s">
        <v>13</v>
      </c>
      <c r="R31" s="177" t="s">
        <v>13</v>
      </c>
      <c r="T31" s="765" t="s">
        <v>237</v>
      </c>
      <c r="U31" s="766">
        <v>30</v>
      </c>
      <c r="V31" s="585">
        <f>IF(U31=15,0,I11)</f>
        <v>-0.375</v>
      </c>
      <c r="Y31" s="834"/>
      <c r="Z31" s="834"/>
      <c r="AA31" s="834"/>
    </row>
    <row r="32" spans="2:27" ht="15" customHeight="1" thickBot="1">
      <c r="B32" s="17">
        <v>9.75</v>
      </c>
      <c r="C32" s="173">
        <v>9.75</v>
      </c>
      <c r="D32" s="171">
        <v>103.334</v>
      </c>
      <c r="E32" s="171">
        <v>103.19600000000001</v>
      </c>
      <c r="F32" s="172">
        <v>103.19600000000001</v>
      </c>
      <c r="G32" s="21"/>
      <c r="H32" s="769" t="s">
        <v>403</v>
      </c>
      <c r="I32" s="814" t="s">
        <v>365</v>
      </c>
      <c r="J32" s="1011">
        <v>0</v>
      </c>
      <c r="K32" s="1012">
        <v>0</v>
      </c>
      <c r="L32" s="1012">
        <v>0</v>
      </c>
      <c r="M32" s="1012">
        <v>0</v>
      </c>
      <c r="N32" s="1012">
        <v>0</v>
      </c>
      <c r="O32" s="1012">
        <v>0</v>
      </c>
      <c r="P32" s="1012">
        <v>0</v>
      </c>
      <c r="Q32" s="1012">
        <v>-0.25</v>
      </c>
      <c r="R32" s="1013">
        <v>-0.375</v>
      </c>
      <c r="T32" s="767" t="s">
        <v>238</v>
      </c>
      <c r="U32" s="581"/>
      <c r="V32" s="1007">
        <f>V17+V18+V19+V20+V21+V22+V23+V24+V25+V26+V27+V28+V29+V31+V30</f>
        <v>-0.375</v>
      </c>
      <c r="Y32" s="834"/>
      <c r="Z32" s="834"/>
      <c r="AA32" s="834"/>
    </row>
    <row r="33" spans="2:27" ht="15" customHeight="1" thickBot="1">
      <c r="B33" s="17">
        <v>0</v>
      </c>
      <c r="C33" s="173"/>
      <c r="D33" s="171"/>
      <c r="E33" s="171"/>
      <c r="F33" s="172"/>
      <c r="G33" s="21"/>
      <c r="H33" s="74" t="s">
        <v>4</v>
      </c>
      <c r="I33" s="72" t="s">
        <v>39</v>
      </c>
      <c r="J33" s="1009">
        <v>0.875</v>
      </c>
      <c r="K33" s="183">
        <v>0.875</v>
      </c>
      <c r="L33" s="183">
        <v>0.625</v>
      </c>
      <c r="M33" s="183">
        <v>0.5</v>
      </c>
      <c r="N33" s="183">
        <v>0.25</v>
      </c>
      <c r="O33" s="183">
        <v>0</v>
      </c>
      <c r="P33" s="183">
        <v>-0.25</v>
      </c>
      <c r="Q33" s="183">
        <v>-1.5</v>
      </c>
      <c r="R33" s="184">
        <v>-2.75</v>
      </c>
      <c r="T33" s="568"/>
      <c r="U33" s="569"/>
      <c r="V33" s="578"/>
      <c r="Y33" s="834"/>
      <c r="Z33" s="834"/>
      <c r="AA33" s="834"/>
    </row>
    <row r="34" spans="2:27" ht="15.75" thickBot="1">
      <c r="C34" s="100"/>
      <c r="D34" s="100"/>
      <c r="E34" s="100"/>
      <c r="F34" s="100"/>
      <c r="G34" s="21"/>
      <c r="H34" s="62" t="s">
        <v>40</v>
      </c>
      <c r="I34" s="72" t="s">
        <v>38</v>
      </c>
      <c r="J34" s="1009">
        <v>0.875</v>
      </c>
      <c r="K34" s="183">
        <v>0.875</v>
      </c>
      <c r="L34" s="183">
        <v>0.625</v>
      </c>
      <c r="M34" s="183">
        <v>0.5</v>
      </c>
      <c r="N34" s="183">
        <v>0.25</v>
      </c>
      <c r="O34" s="183">
        <v>0</v>
      </c>
      <c r="P34" s="183">
        <v>-0.375</v>
      </c>
      <c r="Q34" s="183">
        <v>-1.625</v>
      </c>
      <c r="R34" s="184">
        <v>-2.875</v>
      </c>
      <c r="T34" s="570" t="s">
        <v>239</v>
      </c>
      <c r="U34" s="571"/>
      <c r="V34" s="768">
        <f>IF(U25="Investor",MIN(V32+V14,VLOOKUP(U28,$L$14:$N$19,3,FALSE)),MIN(V32+V14,I8))</f>
        <v>100.271</v>
      </c>
    </row>
    <row r="35" spans="2:27" ht="23.25" thickBot="1">
      <c r="C35" s="100"/>
      <c r="D35" s="100"/>
      <c r="E35" s="100"/>
      <c r="F35" s="100"/>
      <c r="G35" s="21"/>
      <c r="H35" s="75" t="s">
        <v>209</v>
      </c>
      <c r="I35" s="72" t="s">
        <v>23</v>
      </c>
      <c r="J35" s="1009">
        <v>0.75</v>
      </c>
      <c r="K35" s="183">
        <v>0.75</v>
      </c>
      <c r="L35" s="183">
        <v>0.5</v>
      </c>
      <c r="M35" s="183">
        <v>0.375</v>
      </c>
      <c r="N35" s="183">
        <v>0.125</v>
      </c>
      <c r="O35" s="183">
        <v>-0.125</v>
      </c>
      <c r="P35" s="183">
        <v>-0.5</v>
      </c>
      <c r="Q35" s="183">
        <v>-2.125</v>
      </c>
      <c r="R35" s="184">
        <v>-3.5</v>
      </c>
      <c r="T35" s="565"/>
      <c r="U35" s="565"/>
      <c r="V35" s="565"/>
    </row>
    <row r="36" spans="2:27" ht="15.75" thickBot="1">
      <c r="C36" s="166"/>
      <c r="D36" s="100"/>
      <c r="E36" s="100"/>
      <c r="F36" s="100"/>
      <c r="G36" s="21"/>
      <c r="H36" s="62" t="s">
        <v>41</v>
      </c>
      <c r="I36" s="72" t="s">
        <v>24</v>
      </c>
      <c r="J36" s="1009">
        <v>0.625</v>
      </c>
      <c r="K36" s="183">
        <v>0.625</v>
      </c>
      <c r="L36" s="183">
        <v>0.375</v>
      </c>
      <c r="M36" s="183">
        <v>0.25</v>
      </c>
      <c r="N36" s="183">
        <v>0</v>
      </c>
      <c r="O36" s="183">
        <v>-0.5</v>
      </c>
      <c r="P36" s="183">
        <v>-1.125</v>
      </c>
      <c r="Q36" s="183">
        <v>-2.625</v>
      </c>
      <c r="R36" s="184">
        <v>-4.125</v>
      </c>
      <c r="T36" s="1001" t="s">
        <v>521</v>
      </c>
      <c r="U36" s="1002"/>
      <c r="V36" s="1003"/>
    </row>
    <row r="37" spans="2:27">
      <c r="C37" s="166"/>
      <c r="D37" s="100"/>
      <c r="E37" s="100"/>
      <c r="F37" s="100"/>
      <c r="G37" s="21"/>
      <c r="H37" s="62" t="s">
        <v>42</v>
      </c>
      <c r="I37" s="72" t="s">
        <v>25</v>
      </c>
      <c r="J37" s="1009">
        <v>0.5</v>
      </c>
      <c r="K37" s="183">
        <v>0.5</v>
      </c>
      <c r="L37" s="183">
        <v>0.25</v>
      </c>
      <c r="M37" s="183">
        <v>0.125</v>
      </c>
      <c r="N37" s="183">
        <v>-0.375</v>
      </c>
      <c r="O37" s="183">
        <v>-1.125</v>
      </c>
      <c r="P37" s="183">
        <v>-1.625</v>
      </c>
      <c r="Q37" s="183">
        <v>-3.625</v>
      </c>
      <c r="R37" s="184">
        <v>-5.125</v>
      </c>
    </row>
    <row r="38" spans="2:27">
      <c r="H38" s="62" t="s">
        <v>101</v>
      </c>
      <c r="I38" s="72" t="s">
        <v>26</v>
      </c>
      <c r="J38" s="1009">
        <v>0.375</v>
      </c>
      <c r="K38" s="183">
        <v>0.375</v>
      </c>
      <c r="L38" s="183">
        <v>0</v>
      </c>
      <c r="M38" s="183">
        <v>-0.5</v>
      </c>
      <c r="N38" s="183">
        <v>-0.875</v>
      </c>
      <c r="O38" s="183">
        <v>-2</v>
      </c>
      <c r="P38" s="183">
        <v>-2.625</v>
      </c>
      <c r="Q38" s="183">
        <v>-4.5</v>
      </c>
      <c r="R38" s="184">
        <v>-6</v>
      </c>
    </row>
    <row r="39" spans="2:27">
      <c r="H39" s="63"/>
      <c r="I39" s="60" t="s">
        <v>27</v>
      </c>
      <c r="J39" s="1010">
        <v>-0.25</v>
      </c>
      <c r="K39" s="176">
        <v>-0.5</v>
      </c>
      <c r="L39" s="176">
        <v>-0.875</v>
      </c>
      <c r="M39" s="176">
        <v>-1.375</v>
      </c>
      <c r="N39" s="176">
        <v>-2.25</v>
      </c>
      <c r="O39" s="176">
        <v>-2.75</v>
      </c>
      <c r="P39" s="176">
        <v>-3.375</v>
      </c>
      <c r="Q39" s="176" t="s">
        <v>13</v>
      </c>
      <c r="R39" s="177" t="s">
        <v>13</v>
      </c>
    </row>
    <row r="40" spans="2:27">
      <c r="H40" s="61"/>
      <c r="I40" s="73" t="s">
        <v>46</v>
      </c>
      <c r="J40" s="1009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183">
        <v>0</v>
      </c>
      <c r="Q40" s="183">
        <v>-0.25</v>
      </c>
      <c r="R40" s="184">
        <v>-0.375</v>
      </c>
    </row>
    <row r="41" spans="2:27" ht="15.75">
      <c r="C41" s="1267" t="s">
        <v>93</v>
      </c>
      <c r="D41" s="1267"/>
      <c r="E41" s="1267"/>
      <c r="F41" s="1267"/>
      <c r="H41" s="64" t="s">
        <v>43</v>
      </c>
      <c r="I41" s="73" t="s">
        <v>47</v>
      </c>
      <c r="J41" s="1009">
        <v>0</v>
      </c>
      <c r="K41" s="183">
        <v>0</v>
      </c>
      <c r="L41" s="183">
        <v>0</v>
      </c>
      <c r="M41" s="183">
        <v>0</v>
      </c>
      <c r="N41" s="183">
        <v>0</v>
      </c>
      <c r="O41" s="183">
        <v>0</v>
      </c>
      <c r="P41" s="183">
        <v>0</v>
      </c>
      <c r="Q41" s="183">
        <v>-0.25</v>
      </c>
      <c r="R41" s="184">
        <v>-0.375</v>
      </c>
      <c r="V41" s="834"/>
    </row>
    <row r="42" spans="2:27">
      <c r="C42" s="10" t="s">
        <v>2</v>
      </c>
      <c r="D42" s="11" t="s">
        <v>12</v>
      </c>
      <c r="E42" s="11" t="s">
        <v>100</v>
      </c>
      <c r="F42" s="12" t="s">
        <v>34</v>
      </c>
      <c r="H42" s="62" t="s">
        <v>44</v>
      </c>
      <c r="I42" s="73" t="s">
        <v>101</v>
      </c>
      <c r="J42" s="1009">
        <v>-0.375</v>
      </c>
      <c r="K42" s="183">
        <v>-0.375</v>
      </c>
      <c r="L42" s="183">
        <v>-0.375</v>
      </c>
      <c r="M42" s="183">
        <v>-0.375</v>
      </c>
      <c r="N42" s="183">
        <v>-0.375</v>
      </c>
      <c r="O42" s="183">
        <v>-0.375</v>
      </c>
      <c r="P42" s="183">
        <v>-0.375</v>
      </c>
      <c r="Q42" s="183">
        <v>-2.5</v>
      </c>
      <c r="R42" s="184">
        <v>-2.75</v>
      </c>
    </row>
    <row r="43" spans="2:27" ht="22.5">
      <c r="B43" s="17">
        <v>6.75</v>
      </c>
      <c r="C43" s="173">
        <v>6.75</v>
      </c>
      <c r="D43" s="171">
        <v>97.39</v>
      </c>
      <c r="E43" s="171">
        <v>97.29</v>
      </c>
      <c r="F43" s="172">
        <v>97.29</v>
      </c>
      <c r="H43" s="62" t="s">
        <v>45</v>
      </c>
      <c r="I43" s="1018" t="s">
        <v>209</v>
      </c>
      <c r="J43" s="1010">
        <v>-0.375</v>
      </c>
      <c r="K43" s="176">
        <v>-0.375</v>
      </c>
      <c r="L43" s="176">
        <v>-0.375</v>
      </c>
      <c r="M43" s="176">
        <v>-0.375</v>
      </c>
      <c r="N43" s="176">
        <v>-0.375</v>
      </c>
      <c r="O43" s="176">
        <v>-0.5</v>
      </c>
      <c r="P43" s="176">
        <v>-0.625</v>
      </c>
      <c r="Q43" s="176">
        <v>-2.5</v>
      </c>
      <c r="R43" s="177" t="s">
        <v>13</v>
      </c>
      <c r="Y43" s="834"/>
      <c r="Z43" s="834"/>
      <c r="AA43" s="834"/>
    </row>
    <row r="44" spans="2:27">
      <c r="B44" s="17">
        <v>6.875</v>
      </c>
      <c r="C44" s="173">
        <v>6.875</v>
      </c>
      <c r="D44" s="171">
        <v>97.89</v>
      </c>
      <c r="E44" s="171">
        <v>97.79</v>
      </c>
      <c r="F44" s="172">
        <v>97.79</v>
      </c>
      <c r="H44" s="857"/>
      <c r="I44" s="857"/>
      <c r="J44" s="35"/>
      <c r="K44" s="35"/>
      <c r="L44" s="35"/>
      <c r="M44" s="35"/>
      <c r="N44" s="35"/>
      <c r="O44" s="35"/>
      <c r="P44" s="35"/>
      <c r="Q44" s="35"/>
      <c r="R44" s="35"/>
      <c r="Y44" s="834"/>
      <c r="Z44" s="834"/>
      <c r="AA44" s="834"/>
    </row>
    <row r="45" spans="2:27">
      <c r="B45" s="17">
        <v>7</v>
      </c>
      <c r="C45" s="173">
        <v>7</v>
      </c>
      <c r="D45" s="171">
        <v>98.265000000000001</v>
      </c>
      <c r="E45" s="171">
        <v>98.165000000000006</v>
      </c>
      <c r="F45" s="172">
        <v>98.165000000000006</v>
      </c>
      <c r="Y45" s="834"/>
      <c r="Z45" s="834"/>
      <c r="AA45" s="834"/>
    </row>
    <row r="46" spans="2:27">
      <c r="B46" s="17">
        <v>7.125</v>
      </c>
      <c r="C46" s="173">
        <v>7.125</v>
      </c>
      <c r="D46" s="171">
        <v>98.64</v>
      </c>
      <c r="E46" s="171">
        <v>98.54</v>
      </c>
      <c r="F46" s="172">
        <v>98.54</v>
      </c>
      <c r="H46" s="36"/>
      <c r="Y46" s="834"/>
      <c r="Z46" s="834"/>
      <c r="AA46" s="834"/>
    </row>
    <row r="47" spans="2:27">
      <c r="B47" s="17">
        <v>7.25</v>
      </c>
      <c r="C47" s="173">
        <v>7.25</v>
      </c>
      <c r="D47" s="171">
        <v>98.984000000000009</v>
      </c>
      <c r="E47" s="171">
        <v>98.884</v>
      </c>
      <c r="F47" s="172">
        <v>98.884</v>
      </c>
      <c r="H47" s="37" t="s">
        <v>556</v>
      </c>
      <c r="I47" s="29"/>
      <c r="J47" s="38"/>
      <c r="K47" s="38"/>
      <c r="L47" s="38"/>
      <c r="M47" s="38"/>
      <c r="N47" s="38"/>
      <c r="O47" s="38"/>
      <c r="P47" s="38"/>
      <c r="Q47" s="38"/>
      <c r="R47" s="38"/>
      <c r="Y47" s="834"/>
      <c r="Z47" s="834"/>
      <c r="AA47" s="834"/>
    </row>
    <row r="48" spans="2:27">
      <c r="B48" s="17">
        <v>7.375</v>
      </c>
      <c r="C48" s="173">
        <v>7.375</v>
      </c>
      <c r="D48" s="171">
        <v>99.296000000000006</v>
      </c>
      <c r="E48" s="171">
        <v>99.196000000000012</v>
      </c>
      <c r="F48" s="172">
        <v>99.196000000000012</v>
      </c>
      <c r="H48" s="65"/>
      <c r="I48" s="158" t="s">
        <v>351</v>
      </c>
      <c r="J48" s="66" t="s">
        <v>14</v>
      </c>
      <c r="K48" s="66" t="s">
        <v>15</v>
      </c>
      <c r="L48" s="66" t="s">
        <v>16</v>
      </c>
      <c r="M48" s="66" t="s">
        <v>17</v>
      </c>
      <c r="N48" s="66" t="s">
        <v>18</v>
      </c>
      <c r="O48" s="66" t="s">
        <v>19</v>
      </c>
      <c r="P48" s="66" t="s">
        <v>20</v>
      </c>
      <c r="Q48" s="66" t="s">
        <v>21</v>
      </c>
      <c r="R48" s="67" t="s">
        <v>22</v>
      </c>
      <c r="Y48" s="834"/>
      <c r="Z48" s="834"/>
      <c r="AA48" s="834"/>
    </row>
    <row r="49" spans="2:27">
      <c r="B49" s="17">
        <v>7.5</v>
      </c>
      <c r="C49" s="173">
        <v>7.5</v>
      </c>
      <c r="D49" s="171">
        <v>99.609000000000009</v>
      </c>
      <c r="E49" s="171">
        <v>99.509</v>
      </c>
      <c r="F49" s="172">
        <v>99.509</v>
      </c>
      <c r="H49" s="69" t="s">
        <v>77</v>
      </c>
      <c r="I49" s="154" t="s">
        <v>78</v>
      </c>
      <c r="J49" s="1017">
        <v>-0.125</v>
      </c>
      <c r="K49" s="179">
        <v>-0.25</v>
      </c>
      <c r="L49" s="179">
        <v>-0.25</v>
      </c>
      <c r="M49" s="179">
        <v>-0.375</v>
      </c>
      <c r="N49" s="179">
        <v>-0.375</v>
      </c>
      <c r="O49" s="179">
        <v>-0.375</v>
      </c>
      <c r="P49" s="179">
        <v>-0.5</v>
      </c>
      <c r="Q49" s="179">
        <v>-0.5</v>
      </c>
      <c r="R49" s="180">
        <v>-1.5</v>
      </c>
      <c r="Y49" s="834"/>
      <c r="Z49" s="834"/>
      <c r="AA49" s="834"/>
    </row>
    <row r="50" spans="2:27">
      <c r="B50" s="17">
        <v>7.625</v>
      </c>
      <c r="C50" s="173">
        <v>7.625</v>
      </c>
      <c r="D50" s="171">
        <v>99.921000000000006</v>
      </c>
      <c r="E50" s="171">
        <v>99.821000000000012</v>
      </c>
      <c r="F50" s="172">
        <v>99.821000000000012</v>
      </c>
      <c r="H50" s="1272" t="s">
        <v>48</v>
      </c>
      <c r="I50" s="65" t="s">
        <v>49</v>
      </c>
      <c r="J50" s="1009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83">
        <v>0</v>
      </c>
      <c r="Q50" s="183">
        <v>-0.125</v>
      </c>
      <c r="R50" s="184">
        <v>-0.125</v>
      </c>
      <c r="Y50" s="834"/>
      <c r="Z50" s="834"/>
      <c r="AA50" s="834"/>
    </row>
    <row r="51" spans="2:27">
      <c r="B51" s="17">
        <v>7.75</v>
      </c>
      <c r="C51" s="173">
        <v>7.75</v>
      </c>
      <c r="D51" s="171">
        <v>100.23400000000001</v>
      </c>
      <c r="E51" s="171">
        <v>100.134</v>
      </c>
      <c r="F51" s="172">
        <v>100.134</v>
      </c>
      <c r="H51" s="1274"/>
      <c r="I51" s="68" t="s">
        <v>50</v>
      </c>
      <c r="J51" s="1010">
        <v>0</v>
      </c>
      <c r="K51" s="176">
        <v>0</v>
      </c>
      <c r="L51" s="176">
        <v>0</v>
      </c>
      <c r="M51" s="176">
        <v>0</v>
      </c>
      <c r="N51" s="176">
        <v>-0.25</v>
      </c>
      <c r="O51" s="176">
        <v>-0.25</v>
      </c>
      <c r="P51" s="176">
        <v>-0.25</v>
      </c>
      <c r="Q51" s="176" t="s">
        <v>13</v>
      </c>
      <c r="R51" s="177" t="s">
        <v>13</v>
      </c>
      <c r="Y51" s="834"/>
      <c r="Z51" s="834"/>
      <c r="AA51" s="834"/>
    </row>
    <row r="52" spans="2:27">
      <c r="B52" s="17">
        <v>7.875</v>
      </c>
      <c r="C52" s="173">
        <v>7.875</v>
      </c>
      <c r="D52" s="171">
        <v>100.54600000000001</v>
      </c>
      <c r="E52" s="171">
        <v>100.44600000000001</v>
      </c>
      <c r="F52" s="172">
        <v>100.44600000000001</v>
      </c>
      <c r="H52" s="1014" t="s">
        <v>52</v>
      </c>
      <c r="I52" s="72" t="s">
        <v>532</v>
      </c>
      <c r="J52" s="1009">
        <v>-0.75</v>
      </c>
      <c r="K52" s="183">
        <v>-0.75</v>
      </c>
      <c r="L52" s="183">
        <v>-0.75</v>
      </c>
      <c r="M52" s="183">
        <v>-0.875</v>
      </c>
      <c r="N52" s="183">
        <v>-1</v>
      </c>
      <c r="O52" s="183">
        <v>-1.125</v>
      </c>
      <c r="P52" s="183">
        <v>-1.25</v>
      </c>
      <c r="Q52" s="183">
        <v>-1.375</v>
      </c>
      <c r="R52" s="184">
        <v>-1.5</v>
      </c>
      <c r="Y52" s="834"/>
      <c r="Z52" s="834"/>
      <c r="AA52" s="834"/>
    </row>
    <row r="53" spans="2:27">
      <c r="B53" s="17">
        <v>8</v>
      </c>
      <c r="C53" s="173">
        <v>8</v>
      </c>
      <c r="D53" s="171">
        <v>100.85900000000001</v>
      </c>
      <c r="E53" s="171">
        <v>100.759</v>
      </c>
      <c r="F53" s="172">
        <v>100.759</v>
      </c>
      <c r="H53" s="1015"/>
      <c r="I53" s="72" t="s">
        <v>143</v>
      </c>
      <c r="J53" s="1009">
        <v>-0.25</v>
      </c>
      <c r="K53" s="183">
        <v>-0.25</v>
      </c>
      <c r="L53" s="183">
        <v>-0.25</v>
      </c>
      <c r="M53" s="183">
        <v>-0.25</v>
      </c>
      <c r="N53" s="183">
        <v>-0.5</v>
      </c>
      <c r="O53" s="183">
        <v>-0.5</v>
      </c>
      <c r="P53" s="183">
        <v>-0.5</v>
      </c>
      <c r="Q53" s="183">
        <v>-0.75</v>
      </c>
      <c r="R53" s="184">
        <v>-0.875</v>
      </c>
      <c r="Y53" s="834"/>
      <c r="Z53" s="834"/>
      <c r="AA53" s="834"/>
    </row>
    <row r="54" spans="2:27">
      <c r="B54" s="17">
        <v>8.125</v>
      </c>
      <c r="C54" s="173">
        <v>8.125</v>
      </c>
      <c r="D54" s="171">
        <v>101.10900000000001</v>
      </c>
      <c r="E54" s="171">
        <v>101.009</v>
      </c>
      <c r="F54" s="172">
        <v>101.009</v>
      </c>
      <c r="H54" s="1015"/>
      <c r="I54" s="72" t="s">
        <v>53</v>
      </c>
      <c r="J54" s="1009">
        <v>0</v>
      </c>
      <c r="K54" s="183">
        <v>0</v>
      </c>
      <c r="L54" s="183">
        <v>0</v>
      </c>
      <c r="M54" s="183">
        <v>0</v>
      </c>
      <c r="N54" s="183">
        <v>0</v>
      </c>
      <c r="O54" s="183">
        <v>0</v>
      </c>
      <c r="P54" s="183">
        <v>0</v>
      </c>
      <c r="Q54" s="183">
        <v>0</v>
      </c>
      <c r="R54" s="184">
        <v>0</v>
      </c>
      <c r="Y54" s="834"/>
      <c r="Z54" s="834"/>
      <c r="AA54" s="834"/>
    </row>
    <row r="55" spans="2:27">
      <c r="B55" s="17">
        <v>8.25</v>
      </c>
      <c r="C55" s="173">
        <v>8.25</v>
      </c>
      <c r="D55" s="171">
        <v>101.35900000000001</v>
      </c>
      <c r="E55" s="171">
        <v>101.259</v>
      </c>
      <c r="F55" s="172">
        <v>101.259</v>
      </c>
      <c r="H55" s="1015"/>
      <c r="I55" s="72" t="s">
        <v>54</v>
      </c>
      <c r="J55" s="1009">
        <v>0.125</v>
      </c>
      <c r="K55" s="183">
        <v>0.125</v>
      </c>
      <c r="L55" s="183">
        <v>0.125</v>
      </c>
      <c r="M55" s="183">
        <v>0.125</v>
      </c>
      <c r="N55" s="183">
        <v>0.125</v>
      </c>
      <c r="O55" s="183">
        <v>0.125</v>
      </c>
      <c r="P55" s="183">
        <v>0.125</v>
      </c>
      <c r="Q55" s="183">
        <v>0</v>
      </c>
      <c r="R55" s="184">
        <v>0</v>
      </c>
      <c r="Y55" s="834"/>
      <c r="Z55" s="834"/>
      <c r="AA55" s="834"/>
    </row>
    <row r="56" spans="2:27">
      <c r="B56" s="17">
        <v>8.375</v>
      </c>
      <c r="C56" s="173">
        <v>8.375</v>
      </c>
      <c r="D56" s="171">
        <v>101.60900000000001</v>
      </c>
      <c r="E56" s="171">
        <v>101.509</v>
      </c>
      <c r="F56" s="172">
        <v>101.509</v>
      </c>
      <c r="H56" s="1015"/>
      <c r="I56" s="72" t="s">
        <v>55</v>
      </c>
      <c r="J56" s="1009">
        <v>0.125</v>
      </c>
      <c r="K56" s="183">
        <v>0.125</v>
      </c>
      <c r="L56" s="183">
        <v>0.125</v>
      </c>
      <c r="M56" s="183">
        <v>0.125</v>
      </c>
      <c r="N56" s="183">
        <v>0.125</v>
      </c>
      <c r="O56" s="183">
        <v>0.125</v>
      </c>
      <c r="P56" s="183">
        <v>0</v>
      </c>
      <c r="Q56" s="183">
        <v>0</v>
      </c>
      <c r="R56" s="184">
        <v>-0.25</v>
      </c>
      <c r="Y56" s="834"/>
      <c r="Z56" s="834"/>
      <c r="AA56" s="834"/>
    </row>
    <row r="57" spans="2:27">
      <c r="B57" s="17">
        <v>8.5</v>
      </c>
      <c r="C57" s="173">
        <v>8.5</v>
      </c>
      <c r="D57" s="171">
        <v>101.85900000000001</v>
      </c>
      <c r="E57" s="171">
        <v>101.759</v>
      </c>
      <c r="F57" s="172">
        <v>101.759</v>
      </c>
      <c r="H57" s="1015"/>
      <c r="I57" s="72" t="s">
        <v>56</v>
      </c>
      <c r="J57" s="1009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-0.25</v>
      </c>
      <c r="R57" s="184">
        <v>-1.5</v>
      </c>
      <c r="Y57" s="834"/>
      <c r="Z57" s="834"/>
      <c r="AA57" s="834"/>
    </row>
    <row r="58" spans="2:27">
      <c r="B58" s="17">
        <v>8.625</v>
      </c>
      <c r="C58" s="173">
        <v>8.625</v>
      </c>
      <c r="D58" s="171">
        <v>102.10900000000001</v>
      </c>
      <c r="E58" s="171">
        <v>102.009</v>
      </c>
      <c r="F58" s="172">
        <v>102.009</v>
      </c>
      <c r="H58" s="1015"/>
      <c r="I58" s="72" t="s">
        <v>57</v>
      </c>
      <c r="J58" s="1009">
        <v>0</v>
      </c>
      <c r="K58" s="183">
        <v>0</v>
      </c>
      <c r="L58" s="183">
        <v>-0.125</v>
      </c>
      <c r="M58" s="183">
        <v>-0.125</v>
      </c>
      <c r="N58" s="183">
        <v>-0.25</v>
      </c>
      <c r="O58" s="183">
        <v>-0.25</v>
      </c>
      <c r="P58" s="183">
        <v>-0.375</v>
      </c>
      <c r="Q58" s="183" t="s">
        <v>13</v>
      </c>
      <c r="R58" s="184" t="s">
        <v>13</v>
      </c>
      <c r="Y58" s="834"/>
      <c r="Z58" s="834"/>
      <c r="AA58" s="834"/>
    </row>
    <row r="59" spans="2:27">
      <c r="B59" s="17">
        <v>8.75</v>
      </c>
      <c r="C59" s="173">
        <v>8.75</v>
      </c>
      <c r="D59" s="171">
        <v>102.35900000000001</v>
      </c>
      <c r="E59" s="171">
        <v>102.259</v>
      </c>
      <c r="F59" s="172">
        <v>102.259</v>
      </c>
      <c r="H59" s="1015"/>
      <c r="I59" s="72" t="s">
        <v>58</v>
      </c>
      <c r="J59" s="1009">
        <v>-0.375</v>
      </c>
      <c r="K59" s="183">
        <v>-0.375</v>
      </c>
      <c r="L59" s="183">
        <v>-0.375</v>
      </c>
      <c r="M59" s="183">
        <v>-0.375</v>
      </c>
      <c r="N59" s="183">
        <v>-0.5</v>
      </c>
      <c r="O59" s="183">
        <v>-0.75</v>
      </c>
      <c r="P59" s="183">
        <v>-1</v>
      </c>
      <c r="Q59" s="183" t="s">
        <v>13</v>
      </c>
      <c r="R59" s="184" t="s">
        <v>13</v>
      </c>
      <c r="Y59" s="834"/>
      <c r="Z59" s="834"/>
      <c r="AA59" s="834"/>
    </row>
    <row r="60" spans="2:27">
      <c r="B60" s="17">
        <v>8.875</v>
      </c>
      <c r="C60" s="173">
        <v>8.875</v>
      </c>
      <c r="D60" s="171">
        <v>102.60900000000001</v>
      </c>
      <c r="E60" s="171">
        <v>102.509</v>
      </c>
      <c r="F60" s="172">
        <v>102.509</v>
      </c>
      <c r="H60" s="1015"/>
      <c r="I60" s="72" t="s">
        <v>59</v>
      </c>
      <c r="J60" s="1009">
        <v>-0.75</v>
      </c>
      <c r="K60" s="183">
        <v>-0.75</v>
      </c>
      <c r="L60" s="183">
        <v>-0.75</v>
      </c>
      <c r="M60" s="183">
        <v>-1.25</v>
      </c>
      <c r="N60" s="183">
        <v>-1.5</v>
      </c>
      <c r="O60" s="183" t="s">
        <v>13</v>
      </c>
      <c r="P60" s="183" t="s">
        <v>13</v>
      </c>
      <c r="Q60" s="183" t="s">
        <v>13</v>
      </c>
      <c r="R60" s="184" t="s">
        <v>13</v>
      </c>
      <c r="Y60" s="834"/>
      <c r="Z60" s="834"/>
      <c r="AA60" s="834"/>
    </row>
    <row r="61" spans="2:27">
      <c r="B61" s="17">
        <v>9</v>
      </c>
      <c r="C61" s="173">
        <v>9</v>
      </c>
      <c r="D61" s="171">
        <v>102.79600000000001</v>
      </c>
      <c r="E61" s="171">
        <v>102.69600000000001</v>
      </c>
      <c r="F61" s="172">
        <v>102.69600000000001</v>
      </c>
      <c r="H61" s="1016"/>
      <c r="I61" s="60" t="s">
        <v>60</v>
      </c>
      <c r="J61" s="1010">
        <v>-1.5</v>
      </c>
      <c r="K61" s="176">
        <v>-1.5</v>
      </c>
      <c r="L61" s="176">
        <v>-1.5</v>
      </c>
      <c r="M61" s="176">
        <v>-1.5</v>
      </c>
      <c r="N61" s="176">
        <v>-1.75</v>
      </c>
      <c r="O61" s="176" t="s">
        <v>13</v>
      </c>
      <c r="P61" s="176" t="s">
        <v>13</v>
      </c>
      <c r="Q61" s="176" t="s">
        <v>13</v>
      </c>
      <c r="R61" s="177" t="s">
        <v>13</v>
      </c>
      <c r="Y61" s="834"/>
      <c r="Z61" s="834"/>
      <c r="AA61" s="834"/>
    </row>
    <row r="62" spans="2:27">
      <c r="B62" s="17">
        <v>9.125</v>
      </c>
      <c r="C62" s="173">
        <v>9.125</v>
      </c>
      <c r="D62" s="171">
        <v>102.98400000000001</v>
      </c>
      <c r="E62" s="171">
        <v>102.884</v>
      </c>
      <c r="F62" s="172">
        <v>102.884</v>
      </c>
      <c r="H62" s="1272" t="s">
        <v>61</v>
      </c>
      <c r="I62" s="66" t="s">
        <v>62</v>
      </c>
      <c r="J62" s="1009">
        <v>0</v>
      </c>
      <c r="K62" s="183">
        <v>0</v>
      </c>
      <c r="L62" s="183">
        <v>0</v>
      </c>
      <c r="M62" s="183">
        <v>0</v>
      </c>
      <c r="N62" s="183">
        <v>0</v>
      </c>
      <c r="O62" s="183">
        <v>0</v>
      </c>
      <c r="P62" s="183">
        <v>0</v>
      </c>
      <c r="Q62" s="183">
        <v>0</v>
      </c>
      <c r="R62" s="184">
        <v>0</v>
      </c>
      <c r="Y62" s="834"/>
      <c r="Z62" s="834"/>
      <c r="AA62" s="834"/>
    </row>
    <row r="63" spans="2:27" ht="15" customHeight="1">
      <c r="B63" s="17">
        <v>9.25</v>
      </c>
      <c r="C63" s="173">
        <v>9.25</v>
      </c>
      <c r="D63" s="171">
        <v>103.10900000000001</v>
      </c>
      <c r="E63" s="171">
        <v>103.009</v>
      </c>
      <c r="F63" s="172">
        <v>103.009</v>
      </c>
      <c r="H63" s="1273"/>
      <c r="I63" s="72" t="s">
        <v>63</v>
      </c>
      <c r="J63" s="1009">
        <v>0</v>
      </c>
      <c r="K63" s="183">
        <v>0</v>
      </c>
      <c r="L63" s="183">
        <v>0</v>
      </c>
      <c r="M63" s="183">
        <v>0</v>
      </c>
      <c r="N63" s="183">
        <v>0</v>
      </c>
      <c r="O63" s="183">
        <v>0</v>
      </c>
      <c r="P63" s="183">
        <v>-0.125</v>
      </c>
      <c r="Q63" s="183">
        <v>-0.375</v>
      </c>
      <c r="R63" s="184" t="s">
        <v>13</v>
      </c>
      <c r="Y63" s="834"/>
      <c r="Z63" s="834"/>
      <c r="AA63" s="834"/>
    </row>
    <row r="64" spans="2:27">
      <c r="B64" s="17">
        <v>9.375</v>
      </c>
      <c r="C64" s="173">
        <v>9.375</v>
      </c>
      <c r="D64" s="171">
        <v>103.23400000000001</v>
      </c>
      <c r="E64" s="171">
        <v>103.134</v>
      </c>
      <c r="F64" s="172">
        <v>103.134</v>
      </c>
      <c r="H64" s="1274"/>
      <c r="I64" s="60" t="s">
        <v>64</v>
      </c>
      <c r="J64" s="1010">
        <v>-0.25</v>
      </c>
      <c r="K64" s="176">
        <v>-0.25</v>
      </c>
      <c r="L64" s="176">
        <v>-0.375</v>
      </c>
      <c r="M64" s="176">
        <v>-0.5</v>
      </c>
      <c r="N64" s="176">
        <v>-0.75</v>
      </c>
      <c r="O64" s="176">
        <v>-0.875</v>
      </c>
      <c r="P64" s="176">
        <v>-1.25</v>
      </c>
      <c r="Q64" s="176" t="s">
        <v>13</v>
      </c>
      <c r="R64" s="177" t="s">
        <v>13</v>
      </c>
      <c r="Y64" s="834"/>
      <c r="Z64" s="834"/>
      <c r="AA64" s="834"/>
    </row>
    <row r="65" spans="2:27">
      <c r="B65" s="17">
        <v>9.5</v>
      </c>
      <c r="C65" s="173">
        <v>9.5</v>
      </c>
      <c r="D65" s="171">
        <v>103.35900000000001</v>
      </c>
      <c r="E65" s="171">
        <v>103.259</v>
      </c>
      <c r="F65" s="172">
        <v>103.259</v>
      </c>
      <c r="H65" s="1275" t="s">
        <v>65</v>
      </c>
      <c r="I65" s="66" t="s">
        <v>28</v>
      </c>
      <c r="J65" s="1009">
        <v>0</v>
      </c>
      <c r="K65" s="183">
        <v>0</v>
      </c>
      <c r="L65" s="183">
        <v>0</v>
      </c>
      <c r="M65" s="183">
        <v>-0.125</v>
      </c>
      <c r="N65" s="183">
        <v>-0.25</v>
      </c>
      <c r="O65" s="183">
        <v>-0.25</v>
      </c>
      <c r="P65" s="183">
        <v>-0.25</v>
      </c>
      <c r="Q65" s="183">
        <v>-0.5</v>
      </c>
      <c r="R65" s="184" t="s">
        <v>13</v>
      </c>
      <c r="Y65" s="834"/>
      <c r="Z65" s="834"/>
      <c r="AA65" s="834"/>
    </row>
    <row r="66" spans="2:27">
      <c r="B66" s="17">
        <v>9.625</v>
      </c>
      <c r="C66" s="173">
        <v>9.625</v>
      </c>
      <c r="D66" s="171">
        <v>103.48400000000001</v>
      </c>
      <c r="E66" s="171">
        <v>103.384</v>
      </c>
      <c r="F66" s="172">
        <v>103.384</v>
      </c>
      <c r="H66" s="1276"/>
      <c r="I66" s="60" t="s">
        <v>66</v>
      </c>
      <c r="J66" s="1010">
        <v>0</v>
      </c>
      <c r="K66" s="176">
        <v>0</v>
      </c>
      <c r="L66" s="176">
        <v>0</v>
      </c>
      <c r="M66" s="176">
        <v>-0.125</v>
      </c>
      <c r="N66" s="176">
        <v>-0.25</v>
      </c>
      <c r="O66" s="176">
        <v>-0.25</v>
      </c>
      <c r="P66" s="176">
        <v>-0.25</v>
      </c>
      <c r="Q66" s="176">
        <v>-1.625</v>
      </c>
      <c r="R66" s="177" t="s">
        <v>13</v>
      </c>
      <c r="Y66" s="834"/>
      <c r="Z66" s="834"/>
      <c r="AA66" s="834"/>
    </row>
    <row r="67" spans="2:27" ht="15.75" customHeight="1">
      <c r="B67" s="17">
        <v>9.75</v>
      </c>
      <c r="C67" s="173">
        <v>9.75</v>
      </c>
      <c r="D67" s="171">
        <v>103.60900000000001</v>
      </c>
      <c r="E67" s="171">
        <v>103.509</v>
      </c>
      <c r="F67" s="172">
        <v>103.509</v>
      </c>
      <c r="H67" s="1272" t="s">
        <v>67</v>
      </c>
      <c r="I67" s="66" t="s">
        <v>68</v>
      </c>
      <c r="J67" s="1009">
        <v>-0.125</v>
      </c>
      <c r="K67" s="183">
        <v>-0.125</v>
      </c>
      <c r="L67" s="183">
        <v>-0.125</v>
      </c>
      <c r="M67" s="183">
        <v>-0.125</v>
      </c>
      <c r="N67" s="183">
        <v>-0.25</v>
      </c>
      <c r="O67" s="183">
        <v>-0.375</v>
      </c>
      <c r="P67" s="183">
        <v>-0.5</v>
      </c>
      <c r="Q67" s="183">
        <v>-0.75</v>
      </c>
      <c r="R67" s="184">
        <v>-1.25</v>
      </c>
      <c r="Y67" s="834"/>
      <c r="Z67" s="834"/>
      <c r="AA67" s="834"/>
    </row>
    <row r="68" spans="2:27">
      <c r="B68" s="17">
        <v>0</v>
      </c>
      <c r="C68" s="173"/>
      <c r="D68" s="171"/>
      <c r="E68" s="171"/>
      <c r="F68" s="172"/>
      <c r="H68" s="1273"/>
      <c r="I68" s="72" t="s">
        <v>210</v>
      </c>
      <c r="J68" s="1009">
        <v>-1.375</v>
      </c>
      <c r="K68" s="183">
        <v>-1.375</v>
      </c>
      <c r="L68" s="183">
        <v>-1.375</v>
      </c>
      <c r="M68" s="183">
        <v>-1.375</v>
      </c>
      <c r="N68" s="183">
        <v>-1.375</v>
      </c>
      <c r="O68" s="183">
        <v>-1.375</v>
      </c>
      <c r="P68" s="183">
        <v>-1.375</v>
      </c>
      <c r="Q68" s="183">
        <v>-1.375</v>
      </c>
      <c r="R68" s="184" t="s">
        <v>13</v>
      </c>
    </row>
    <row r="69" spans="2:27">
      <c r="C69" s="164"/>
      <c r="D69" s="165"/>
      <c r="E69" s="165"/>
      <c r="F69" s="165"/>
      <c r="H69" s="1274"/>
      <c r="I69" s="60" t="s">
        <v>69</v>
      </c>
      <c r="J69" s="1010">
        <v>-0.25</v>
      </c>
      <c r="K69" s="176">
        <v>-0.25</v>
      </c>
      <c r="L69" s="176">
        <v>-0.25</v>
      </c>
      <c r="M69" s="176">
        <v>-0.25</v>
      </c>
      <c r="N69" s="176">
        <v>-0.375</v>
      </c>
      <c r="O69" s="176">
        <v>-0.375</v>
      </c>
      <c r="P69" s="176">
        <v>-0.5</v>
      </c>
      <c r="Q69" s="176">
        <v>-0.5</v>
      </c>
      <c r="R69" s="177">
        <v>-1</v>
      </c>
    </row>
    <row r="70" spans="2:27">
      <c r="C70" s="166"/>
      <c r="D70" s="100"/>
      <c r="E70" s="100"/>
      <c r="F70" s="100"/>
      <c r="H70" s="1272" t="s">
        <v>70</v>
      </c>
      <c r="I70" s="65" t="s">
        <v>234</v>
      </c>
      <c r="J70" s="1009">
        <v>-0.25</v>
      </c>
      <c r="K70" s="183">
        <v>-0.25</v>
      </c>
      <c r="L70" s="183">
        <v>-0.25</v>
      </c>
      <c r="M70" s="183">
        <v>-0.25</v>
      </c>
      <c r="N70" s="183">
        <v>-0.25</v>
      </c>
      <c r="O70" s="183">
        <v>-0.25</v>
      </c>
      <c r="P70" s="183">
        <v>-0.25</v>
      </c>
      <c r="Q70" s="183">
        <v>-0.25</v>
      </c>
      <c r="R70" s="184">
        <v>-0.25</v>
      </c>
    </row>
    <row r="71" spans="2:27">
      <c r="C71" s="166"/>
      <c r="D71" s="100"/>
      <c r="E71" s="100"/>
      <c r="F71" s="100"/>
      <c r="H71" s="1273"/>
      <c r="I71" s="72" t="s">
        <v>71</v>
      </c>
      <c r="J71" s="1009">
        <v>-0.25</v>
      </c>
      <c r="K71" s="183">
        <v>-0.25</v>
      </c>
      <c r="L71" s="183">
        <v>-0.25</v>
      </c>
      <c r="M71" s="183">
        <v>-0.375</v>
      </c>
      <c r="N71" s="183">
        <v>-0.5</v>
      </c>
      <c r="O71" s="183">
        <v>-0.5</v>
      </c>
      <c r="P71" s="183">
        <v>-0.75</v>
      </c>
      <c r="Q71" s="183">
        <v>-1</v>
      </c>
      <c r="R71" s="184">
        <v>-1.25</v>
      </c>
    </row>
    <row r="72" spans="2:27">
      <c r="H72" s="1274"/>
      <c r="I72" s="60" t="s">
        <v>72</v>
      </c>
      <c r="J72" s="1010">
        <v>-0.25</v>
      </c>
      <c r="K72" s="176">
        <v>-0.25</v>
      </c>
      <c r="L72" s="176">
        <v>-0.25</v>
      </c>
      <c r="M72" s="176">
        <v>-0.375</v>
      </c>
      <c r="N72" s="176">
        <v>-0.5</v>
      </c>
      <c r="O72" s="176">
        <v>-0.5</v>
      </c>
      <c r="P72" s="176">
        <v>-0.75</v>
      </c>
      <c r="Q72" s="176">
        <v>-1</v>
      </c>
      <c r="R72" s="177">
        <v>-1.25</v>
      </c>
    </row>
    <row r="73" spans="2:27">
      <c r="H73" s="69" t="s">
        <v>73</v>
      </c>
      <c r="I73" s="154" t="s">
        <v>74</v>
      </c>
      <c r="J73" s="1010">
        <v>-0.125</v>
      </c>
      <c r="K73" s="176">
        <v>-0.125</v>
      </c>
      <c r="L73" s="176">
        <v>-0.125</v>
      </c>
      <c r="M73" s="176">
        <v>-0.125</v>
      </c>
      <c r="N73" s="176">
        <v>-0.125</v>
      </c>
      <c r="O73" s="176">
        <v>-0.125</v>
      </c>
      <c r="P73" s="176">
        <v>-0.125</v>
      </c>
      <c r="Q73" s="176">
        <v>-0.125</v>
      </c>
      <c r="R73" s="177">
        <v>-0.375</v>
      </c>
    </row>
    <row r="74" spans="2:27">
      <c r="H74" s="69" t="s">
        <v>153</v>
      </c>
      <c r="I74" s="154" t="s">
        <v>546</v>
      </c>
      <c r="J74" s="1010">
        <v>0</v>
      </c>
      <c r="K74" s="176">
        <v>0</v>
      </c>
      <c r="L74" s="176">
        <v>0</v>
      </c>
      <c r="M74" s="176">
        <v>0</v>
      </c>
      <c r="N74" s="176">
        <v>0</v>
      </c>
      <c r="O74" s="176">
        <v>0</v>
      </c>
      <c r="P74" s="176">
        <v>0</v>
      </c>
      <c r="Q74" s="176">
        <v>-0.25</v>
      </c>
      <c r="R74" s="177">
        <v>-0.25</v>
      </c>
    </row>
    <row r="75" spans="2:27">
      <c r="N75" s="1"/>
      <c r="O75" s="1"/>
      <c r="P75" s="1"/>
      <c r="Q75" s="1"/>
    </row>
    <row r="76" spans="2:27">
      <c r="I76" s="44"/>
      <c r="J76" s="44"/>
      <c r="K76" s="44"/>
      <c r="N76" s="1"/>
      <c r="O76" s="1"/>
      <c r="P76" s="1"/>
      <c r="Q76" s="1"/>
    </row>
    <row r="77" spans="2:27">
      <c r="I77" s="44"/>
      <c r="J77" s="44"/>
      <c r="K77" s="44"/>
      <c r="N77" s="1"/>
      <c r="O77" s="1"/>
      <c r="P77" s="1"/>
      <c r="Q77" s="1"/>
    </row>
    <row r="78" spans="2:27">
      <c r="I78" s="44"/>
      <c r="J78" s="44"/>
      <c r="K78" s="44"/>
      <c r="N78" s="1"/>
      <c r="O78" s="1"/>
      <c r="P78" s="1"/>
      <c r="Q78" s="1"/>
    </row>
    <row r="79" spans="2:27">
      <c r="I79" s="44"/>
      <c r="J79" s="44"/>
      <c r="K79" s="44"/>
      <c r="N79" s="1"/>
      <c r="O79" s="1"/>
      <c r="P79" s="1"/>
      <c r="Q79" s="1"/>
    </row>
    <row r="80" spans="2:27">
      <c r="I80" s="44"/>
      <c r="J80" s="44"/>
      <c r="K80" s="44"/>
      <c r="N80" s="1"/>
      <c r="O80" s="1"/>
      <c r="P80" s="1"/>
      <c r="Q80" s="1"/>
    </row>
    <row r="81" spans="9:17">
      <c r="I81"/>
      <c r="J81"/>
      <c r="K81"/>
      <c r="L81"/>
      <c r="N81" s="1"/>
      <c r="O81" s="1"/>
      <c r="P81" s="1"/>
      <c r="Q81" s="1"/>
    </row>
  </sheetData>
  <dataConsolidate/>
  <mergeCells count="15">
    <mergeCell ref="H70:H72"/>
    <mergeCell ref="T8:V8"/>
    <mergeCell ref="H67:H69"/>
    <mergeCell ref="H65:H66"/>
    <mergeCell ref="H62:H64"/>
    <mergeCell ref="H50:H51"/>
    <mergeCell ref="L12:M12"/>
    <mergeCell ref="L13:M13"/>
    <mergeCell ref="C6:F6"/>
    <mergeCell ref="H25:H31"/>
    <mergeCell ref="H16:I16"/>
    <mergeCell ref="H6:N6"/>
    <mergeCell ref="C41:F41"/>
    <mergeCell ref="H13:I13"/>
    <mergeCell ref="L7:N7"/>
  </mergeCells>
  <dataValidations count="4">
    <dataValidation type="list" allowBlank="1" showInputMessage="1" showErrorMessage="1" sqref="U15" xr:uid="{6D0B4ED8-8F62-46E7-886C-04233DB71E65}">
      <formula1>$J$24:$R$24</formula1>
    </dataValidation>
    <dataValidation type="list" allowBlank="1" showInputMessage="1" showErrorMessage="1" sqref="U16" xr:uid="{1151FA3E-E484-4EA5-BC3D-6E02C6C594E7}">
      <formula1>$I$25:$I$31</formula1>
    </dataValidation>
    <dataValidation type="list" allowBlank="1" showInputMessage="1" showErrorMessage="1" sqref="U14" xr:uid="{A8E3432D-8786-42F6-B7EF-0167EA437224}">
      <formula1>$C$8:$C$33</formula1>
    </dataValidation>
    <dataValidation type="list" allowBlank="1" showInputMessage="1" showErrorMessage="1" sqref="U12" xr:uid="{C986A1CE-A507-4E8B-8F4F-9DEB8D1753AE}">
      <formula1>$D$7:$F$7</formula1>
    </dataValidation>
  </dataValidations>
  <pageMargins left="0.7" right="0.7" top="0.75" bottom="0.75" header="0.3" footer="0.3"/>
  <pageSetup scale="3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1F897EB3-7CCD-4B05-9717-99053458B052}">
          <x14:formula1>
            <xm:f>margins!$N$161:$N$163</xm:f>
          </x14:formula1>
          <xm:sqref>U13</xm:sqref>
        </x14:dataValidation>
        <x14:dataValidation type="list" allowBlank="1" showInputMessage="1" showErrorMessage="1" xr:uid="{75173D7C-9EFE-4BFC-AFBA-766CF0F1306D}">
          <x14:formula1>
            <xm:f>margins!$N$113:$N$114</xm:f>
          </x14:formula1>
          <xm:sqref>U18</xm:sqref>
        </x14:dataValidation>
        <x14:dataValidation type="list" allowBlank="1" showInputMessage="1" showErrorMessage="1" xr:uid="{C4A568A4-A6AB-4DCC-9642-EF259260B7DC}">
          <x14:formula1>
            <xm:f>margins!$N$110:$N$111</xm:f>
          </x14:formula1>
          <xm:sqref>U17</xm:sqref>
        </x14:dataValidation>
        <x14:dataValidation type="list" allowBlank="1" showInputMessage="1" showErrorMessage="1" xr:uid="{67F400E0-CA40-4462-98AE-D1362DC692D8}">
          <x14:formula1>
            <xm:f>margins!$R$116:$R$121</xm:f>
          </x14:formula1>
          <xm:sqref>U19</xm:sqref>
        </x14:dataValidation>
        <x14:dataValidation type="list" allowBlank="1" showInputMessage="1" showErrorMessage="1" xr:uid="{300BB211-AD6F-40C7-95E9-31ABD0242F44}">
          <x14:formula1>
            <xm:f>margins!$R$123:$R$127</xm:f>
          </x14:formula1>
          <xm:sqref>U20</xm:sqref>
        </x14:dataValidation>
        <x14:dataValidation type="list" allowBlank="1" showInputMessage="1" showErrorMessage="1" xr:uid="{29E91095-1CE5-41CB-86CB-770DE030CD26}">
          <x14:formula1>
            <xm:f>margins!$N$126:$N$128</xm:f>
          </x14:formula1>
          <xm:sqref>U22</xm:sqref>
        </x14:dataValidation>
        <x14:dataValidation type="list" allowBlank="1" showInputMessage="1" showErrorMessage="1" xr:uid="{DE0E3212-19ED-4D9D-9651-F05B4EC1722F}">
          <x14:formula1>
            <xm:f>margins!$W$144:$W$147</xm:f>
          </x14:formula1>
          <xm:sqref>U26</xm:sqref>
        </x14:dataValidation>
        <x14:dataValidation type="list" allowBlank="1" showInputMessage="1" showErrorMessage="1" xr:uid="{AE6C595A-8565-4A4F-ABC7-F464D4680505}">
          <x14:formula1>
            <xm:f>margins!$N$142:$N$144</xm:f>
          </x14:formula1>
          <xm:sqref>U25</xm:sqref>
        </x14:dataValidation>
        <x14:dataValidation type="list" allowBlank="1" showInputMessage="1" showErrorMessage="1" xr:uid="{1F26D816-2582-42CB-AB7A-C400F0403245}">
          <x14:formula1>
            <xm:f>margins!$N$137:$N$140</xm:f>
          </x14:formula1>
          <xm:sqref>U24</xm:sqref>
        </x14:dataValidation>
        <x14:dataValidation type="list" allowBlank="1" showInputMessage="1" showErrorMessage="1" xr:uid="{E6E3834D-D649-4EF8-A99C-7A85E23896EB}">
          <x14:formula1>
            <xm:f>margins!$R$151:$R$154</xm:f>
          </x14:formula1>
          <xm:sqref>U27</xm:sqref>
        </x14:dataValidation>
        <x14:dataValidation type="list" allowBlank="1" showInputMessage="1" showErrorMessage="1" xr:uid="{F9E42605-E75F-4875-B5C6-6C2F47253905}">
          <x14:formula1>
            <xm:f>margins!$N$157:$N$158</xm:f>
          </x14:formula1>
          <xm:sqref>U29</xm:sqref>
        </x14:dataValidation>
        <x14:dataValidation type="list" allowBlank="1" showInputMessage="1" showErrorMessage="1" xr:uid="{ACF6E7E2-B662-4839-8D04-134A080074E6}">
          <x14:formula1>
            <xm:f>margins!$N$165:$N$167</xm:f>
          </x14:formula1>
          <xm:sqref>U31</xm:sqref>
        </x14:dataValidation>
        <x14:dataValidation type="list" allowBlank="1" showInputMessage="1" showErrorMessage="1" xr:uid="{DE95A738-94D3-4F14-A845-29E9792B3641}">
          <x14:formula1>
            <xm:f>margins!$R$144:$R$145</xm:f>
          </x14:formula1>
          <xm:sqref>U21</xm:sqref>
        </x14:dataValidation>
        <x14:dataValidation type="list" allowBlank="1" showInputMessage="1" showErrorMessage="1" xr:uid="{4CAB3560-4552-4F9A-AC24-F09DF794FE9C}">
          <x14:formula1>
            <xm:f>margins!$N$170:$N$176</xm:f>
          </x14:formula1>
          <xm:sqref>U28</xm:sqref>
        </x14:dataValidation>
        <x14:dataValidation type="list" allowBlank="1" showInputMessage="1" showErrorMessage="1" xr:uid="{81D08A24-4153-423A-B3AE-68539575C800}">
          <x14:formula1>
            <xm:f>margins!$R$130:$R$140</xm:f>
          </x14:formula1>
          <xm:sqref>U23</xm:sqref>
        </x14:dataValidation>
        <x14:dataValidation type="list" allowBlank="1" showInputMessage="1" showErrorMessage="1" xr:uid="{53733275-E69D-4975-A1E1-B0911E7C7FC6}">
          <x14:formula1>
            <xm:f>margins!$W$164:$W$165</xm:f>
          </x14:formula1>
          <xm:sqref>U30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2A0A2-6070-4604-981F-C575EEC91936}">
  <sheetPr codeName="Sheet6">
    <pageSetUpPr fitToPage="1"/>
  </sheetPr>
  <dimension ref="B1:Z78"/>
  <sheetViews>
    <sheetView showGridLines="0" workbookViewId="0">
      <selection activeCell="T56" sqref="T56"/>
    </sheetView>
  </sheetViews>
  <sheetFormatPr defaultRowHeight="15"/>
  <cols>
    <col min="1" max="2" width="3.7109375" style="1" customWidth="1"/>
    <col min="3" max="6" width="9.7109375" style="1" customWidth="1"/>
    <col min="7" max="7" width="1.7109375" style="1" customWidth="1"/>
    <col min="8" max="9" width="23.85546875" style="1" customWidth="1"/>
    <col min="10" max="13" width="10.42578125" style="1" customWidth="1"/>
    <col min="14" max="17" width="10.42578125" customWidth="1"/>
    <col min="18" max="18" width="10.42578125" style="1" customWidth="1"/>
    <col min="19" max="19" width="9.140625" style="1"/>
    <col min="20" max="20" width="18.28515625" style="1" customWidth="1"/>
    <col min="21" max="21" width="24.5703125" style="1" customWidth="1"/>
    <col min="22" max="22" width="17" style="1" customWidth="1"/>
    <col min="23" max="238" width="9.140625" style="1"/>
    <col min="239" max="240" width="3.7109375" style="1" customWidth="1"/>
    <col min="241" max="244" width="12.5703125" style="1" customWidth="1"/>
    <col min="245" max="245" width="3.7109375" style="1" customWidth="1"/>
    <col min="246" max="246" width="42.85546875" style="1" bestFit="1" customWidth="1"/>
    <col min="247" max="248" width="11.28515625" style="1" customWidth="1"/>
    <col min="249" max="249" width="12.5703125" style="1" customWidth="1"/>
    <col min="250" max="250" width="13.42578125" style="1" customWidth="1"/>
    <col min="251" max="251" width="31.28515625" style="1" bestFit="1" customWidth="1"/>
    <col min="252" max="253" width="11.85546875" style="1" customWidth="1"/>
    <col min="254" max="254" width="8.7109375" style="1" bestFit="1" customWidth="1"/>
    <col min="255" max="255" width="9.42578125" style="1" bestFit="1" customWidth="1"/>
    <col min="256" max="262" width="11.85546875" style="1" customWidth="1"/>
    <col min="263" max="263" width="5.7109375" style="1" customWidth="1"/>
    <col min="264" max="264" width="3.7109375" style="1" customWidth="1"/>
    <col min="265" max="494" width="9.140625" style="1"/>
    <col min="495" max="496" width="3.7109375" style="1" customWidth="1"/>
    <col min="497" max="500" width="12.5703125" style="1" customWidth="1"/>
    <col min="501" max="501" width="3.7109375" style="1" customWidth="1"/>
    <col min="502" max="502" width="42.85546875" style="1" bestFit="1" customWidth="1"/>
    <col min="503" max="504" width="11.28515625" style="1" customWidth="1"/>
    <col min="505" max="505" width="12.5703125" style="1" customWidth="1"/>
    <col min="506" max="506" width="13.42578125" style="1" customWidth="1"/>
    <col min="507" max="507" width="31.28515625" style="1" bestFit="1" customWidth="1"/>
    <col min="508" max="509" width="11.85546875" style="1" customWidth="1"/>
    <col min="510" max="510" width="8.7109375" style="1" bestFit="1" customWidth="1"/>
    <col min="511" max="511" width="9.42578125" style="1" bestFit="1" customWidth="1"/>
    <col min="512" max="518" width="11.85546875" style="1" customWidth="1"/>
    <col min="519" max="519" width="5.7109375" style="1" customWidth="1"/>
    <col min="520" max="520" width="3.7109375" style="1" customWidth="1"/>
    <col min="521" max="750" width="9.140625" style="1"/>
    <col min="751" max="752" width="3.7109375" style="1" customWidth="1"/>
    <col min="753" max="756" width="12.5703125" style="1" customWidth="1"/>
    <col min="757" max="757" width="3.7109375" style="1" customWidth="1"/>
    <col min="758" max="758" width="42.85546875" style="1" bestFit="1" customWidth="1"/>
    <col min="759" max="760" width="11.28515625" style="1" customWidth="1"/>
    <col min="761" max="761" width="12.5703125" style="1" customWidth="1"/>
    <col min="762" max="762" width="13.42578125" style="1" customWidth="1"/>
    <col min="763" max="763" width="31.28515625" style="1" bestFit="1" customWidth="1"/>
    <col min="764" max="765" width="11.85546875" style="1" customWidth="1"/>
    <col min="766" max="766" width="8.7109375" style="1" bestFit="1" customWidth="1"/>
    <col min="767" max="767" width="9.42578125" style="1" bestFit="1" customWidth="1"/>
    <col min="768" max="774" width="11.85546875" style="1" customWidth="1"/>
    <col min="775" max="775" width="5.7109375" style="1" customWidth="1"/>
    <col min="776" max="776" width="3.7109375" style="1" customWidth="1"/>
    <col min="777" max="1006" width="9.140625" style="1"/>
    <col min="1007" max="1008" width="3.7109375" style="1" customWidth="1"/>
    <col min="1009" max="1012" width="12.5703125" style="1" customWidth="1"/>
    <col min="1013" max="1013" width="3.7109375" style="1" customWidth="1"/>
    <col min="1014" max="1014" width="42.85546875" style="1" bestFit="1" customWidth="1"/>
    <col min="1015" max="1016" width="11.28515625" style="1" customWidth="1"/>
    <col min="1017" max="1017" width="12.5703125" style="1" customWidth="1"/>
    <col min="1018" max="1018" width="13.42578125" style="1" customWidth="1"/>
    <col min="1019" max="1019" width="31.28515625" style="1" bestFit="1" customWidth="1"/>
    <col min="1020" max="1021" width="11.85546875" style="1" customWidth="1"/>
    <col min="1022" max="1022" width="8.7109375" style="1" bestFit="1" customWidth="1"/>
    <col min="1023" max="1023" width="9.42578125" style="1" bestFit="1" customWidth="1"/>
    <col min="1024" max="1030" width="11.85546875" style="1" customWidth="1"/>
    <col min="1031" max="1031" width="5.7109375" style="1" customWidth="1"/>
    <col min="1032" max="1032" width="3.7109375" style="1" customWidth="1"/>
    <col min="1033" max="1262" width="9.140625" style="1"/>
    <col min="1263" max="1264" width="3.7109375" style="1" customWidth="1"/>
    <col min="1265" max="1268" width="12.5703125" style="1" customWidth="1"/>
    <col min="1269" max="1269" width="3.7109375" style="1" customWidth="1"/>
    <col min="1270" max="1270" width="42.85546875" style="1" bestFit="1" customWidth="1"/>
    <col min="1271" max="1272" width="11.28515625" style="1" customWidth="1"/>
    <col min="1273" max="1273" width="12.5703125" style="1" customWidth="1"/>
    <col min="1274" max="1274" width="13.42578125" style="1" customWidth="1"/>
    <col min="1275" max="1275" width="31.28515625" style="1" bestFit="1" customWidth="1"/>
    <col min="1276" max="1277" width="11.85546875" style="1" customWidth="1"/>
    <col min="1278" max="1278" width="8.7109375" style="1" bestFit="1" customWidth="1"/>
    <col min="1279" max="1279" width="9.42578125" style="1" bestFit="1" customWidth="1"/>
    <col min="1280" max="1286" width="11.85546875" style="1" customWidth="1"/>
    <col min="1287" max="1287" width="5.7109375" style="1" customWidth="1"/>
    <col min="1288" max="1288" width="3.7109375" style="1" customWidth="1"/>
    <col min="1289" max="1518" width="9.140625" style="1"/>
    <col min="1519" max="1520" width="3.7109375" style="1" customWidth="1"/>
    <col min="1521" max="1524" width="12.5703125" style="1" customWidth="1"/>
    <col min="1525" max="1525" width="3.7109375" style="1" customWidth="1"/>
    <col min="1526" max="1526" width="42.85546875" style="1" bestFit="1" customWidth="1"/>
    <col min="1527" max="1528" width="11.28515625" style="1" customWidth="1"/>
    <col min="1529" max="1529" width="12.5703125" style="1" customWidth="1"/>
    <col min="1530" max="1530" width="13.42578125" style="1" customWidth="1"/>
    <col min="1531" max="1531" width="31.28515625" style="1" bestFit="1" customWidth="1"/>
    <col min="1532" max="1533" width="11.85546875" style="1" customWidth="1"/>
    <col min="1534" max="1534" width="8.7109375" style="1" bestFit="1" customWidth="1"/>
    <col min="1535" max="1535" width="9.42578125" style="1" bestFit="1" customWidth="1"/>
    <col min="1536" max="1542" width="11.85546875" style="1" customWidth="1"/>
    <col min="1543" max="1543" width="5.7109375" style="1" customWidth="1"/>
    <col min="1544" max="1544" width="3.7109375" style="1" customWidth="1"/>
    <col min="1545" max="1774" width="9.140625" style="1"/>
    <col min="1775" max="1776" width="3.7109375" style="1" customWidth="1"/>
    <col min="1777" max="1780" width="12.5703125" style="1" customWidth="1"/>
    <col min="1781" max="1781" width="3.7109375" style="1" customWidth="1"/>
    <col min="1782" max="1782" width="42.85546875" style="1" bestFit="1" customWidth="1"/>
    <col min="1783" max="1784" width="11.28515625" style="1" customWidth="1"/>
    <col min="1785" max="1785" width="12.5703125" style="1" customWidth="1"/>
    <col min="1786" max="1786" width="13.42578125" style="1" customWidth="1"/>
    <col min="1787" max="1787" width="31.28515625" style="1" bestFit="1" customWidth="1"/>
    <col min="1788" max="1789" width="11.85546875" style="1" customWidth="1"/>
    <col min="1790" max="1790" width="8.7109375" style="1" bestFit="1" customWidth="1"/>
    <col min="1791" max="1791" width="9.42578125" style="1" bestFit="1" customWidth="1"/>
    <col min="1792" max="1798" width="11.85546875" style="1" customWidth="1"/>
    <col min="1799" max="1799" width="5.7109375" style="1" customWidth="1"/>
    <col min="1800" max="1800" width="3.7109375" style="1" customWidth="1"/>
    <col min="1801" max="2030" width="9.140625" style="1"/>
    <col min="2031" max="2032" width="3.7109375" style="1" customWidth="1"/>
    <col min="2033" max="2036" width="12.5703125" style="1" customWidth="1"/>
    <col min="2037" max="2037" width="3.7109375" style="1" customWidth="1"/>
    <col min="2038" max="2038" width="42.85546875" style="1" bestFit="1" customWidth="1"/>
    <col min="2039" max="2040" width="11.28515625" style="1" customWidth="1"/>
    <col min="2041" max="2041" width="12.5703125" style="1" customWidth="1"/>
    <col min="2042" max="2042" width="13.42578125" style="1" customWidth="1"/>
    <col min="2043" max="2043" width="31.28515625" style="1" bestFit="1" customWidth="1"/>
    <col min="2044" max="2045" width="11.85546875" style="1" customWidth="1"/>
    <col min="2046" max="2046" width="8.7109375" style="1" bestFit="1" customWidth="1"/>
    <col min="2047" max="2047" width="9.42578125" style="1" bestFit="1" customWidth="1"/>
    <col min="2048" max="2054" width="11.85546875" style="1" customWidth="1"/>
    <col min="2055" max="2055" width="5.7109375" style="1" customWidth="1"/>
    <col min="2056" max="2056" width="3.7109375" style="1" customWidth="1"/>
    <col min="2057" max="2286" width="9.140625" style="1"/>
    <col min="2287" max="2288" width="3.7109375" style="1" customWidth="1"/>
    <col min="2289" max="2292" width="12.5703125" style="1" customWidth="1"/>
    <col min="2293" max="2293" width="3.7109375" style="1" customWidth="1"/>
    <col min="2294" max="2294" width="42.85546875" style="1" bestFit="1" customWidth="1"/>
    <col min="2295" max="2296" width="11.28515625" style="1" customWidth="1"/>
    <col min="2297" max="2297" width="12.5703125" style="1" customWidth="1"/>
    <col min="2298" max="2298" width="13.42578125" style="1" customWidth="1"/>
    <col min="2299" max="2299" width="31.28515625" style="1" bestFit="1" customWidth="1"/>
    <col min="2300" max="2301" width="11.85546875" style="1" customWidth="1"/>
    <col min="2302" max="2302" width="8.7109375" style="1" bestFit="1" customWidth="1"/>
    <col min="2303" max="2303" width="9.42578125" style="1" bestFit="1" customWidth="1"/>
    <col min="2304" max="2310" width="11.85546875" style="1" customWidth="1"/>
    <col min="2311" max="2311" width="5.7109375" style="1" customWidth="1"/>
    <col min="2312" max="2312" width="3.7109375" style="1" customWidth="1"/>
    <col min="2313" max="2542" width="9.140625" style="1"/>
    <col min="2543" max="2544" width="3.7109375" style="1" customWidth="1"/>
    <col min="2545" max="2548" width="12.5703125" style="1" customWidth="1"/>
    <col min="2549" max="2549" width="3.7109375" style="1" customWidth="1"/>
    <col min="2550" max="2550" width="42.85546875" style="1" bestFit="1" customWidth="1"/>
    <col min="2551" max="2552" width="11.28515625" style="1" customWidth="1"/>
    <col min="2553" max="2553" width="12.5703125" style="1" customWidth="1"/>
    <col min="2554" max="2554" width="13.42578125" style="1" customWidth="1"/>
    <col min="2555" max="2555" width="31.28515625" style="1" bestFit="1" customWidth="1"/>
    <col min="2556" max="2557" width="11.85546875" style="1" customWidth="1"/>
    <col min="2558" max="2558" width="8.7109375" style="1" bestFit="1" customWidth="1"/>
    <col min="2559" max="2559" width="9.42578125" style="1" bestFit="1" customWidth="1"/>
    <col min="2560" max="2566" width="11.85546875" style="1" customWidth="1"/>
    <col min="2567" max="2567" width="5.7109375" style="1" customWidth="1"/>
    <col min="2568" max="2568" width="3.7109375" style="1" customWidth="1"/>
    <col min="2569" max="2798" width="9.140625" style="1"/>
    <col min="2799" max="2800" width="3.7109375" style="1" customWidth="1"/>
    <col min="2801" max="2804" width="12.5703125" style="1" customWidth="1"/>
    <col min="2805" max="2805" width="3.7109375" style="1" customWidth="1"/>
    <col min="2806" max="2806" width="42.85546875" style="1" bestFit="1" customWidth="1"/>
    <col min="2807" max="2808" width="11.28515625" style="1" customWidth="1"/>
    <col min="2809" max="2809" width="12.5703125" style="1" customWidth="1"/>
    <col min="2810" max="2810" width="13.42578125" style="1" customWidth="1"/>
    <col min="2811" max="2811" width="31.28515625" style="1" bestFit="1" customWidth="1"/>
    <col min="2812" max="2813" width="11.85546875" style="1" customWidth="1"/>
    <col min="2814" max="2814" width="8.7109375" style="1" bestFit="1" customWidth="1"/>
    <col min="2815" max="2815" width="9.42578125" style="1" bestFit="1" customWidth="1"/>
    <col min="2816" max="2822" width="11.85546875" style="1" customWidth="1"/>
    <col min="2823" max="2823" width="5.7109375" style="1" customWidth="1"/>
    <col min="2824" max="2824" width="3.7109375" style="1" customWidth="1"/>
    <col min="2825" max="3054" width="9.140625" style="1"/>
    <col min="3055" max="3056" width="3.7109375" style="1" customWidth="1"/>
    <col min="3057" max="3060" width="12.5703125" style="1" customWidth="1"/>
    <col min="3061" max="3061" width="3.7109375" style="1" customWidth="1"/>
    <col min="3062" max="3062" width="42.85546875" style="1" bestFit="1" customWidth="1"/>
    <col min="3063" max="3064" width="11.28515625" style="1" customWidth="1"/>
    <col min="3065" max="3065" width="12.5703125" style="1" customWidth="1"/>
    <col min="3066" max="3066" width="13.42578125" style="1" customWidth="1"/>
    <col min="3067" max="3067" width="31.28515625" style="1" bestFit="1" customWidth="1"/>
    <col min="3068" max="3069" width="11.85546875" style="1" customWidth="1"/>
    <col min="3070" max="3070" width="8.7109375" style="1" bestFit="1" customWidth="1"/>
    <col min="3071" max="3071" width="9.42578125" style="1" bestFit="1" customWidth="1"/>
    <col min="3072" max="3078" width="11.85546875" style="1" customWidth="1"/>
    <col min="3079" max="3079" width="5.7109375" style="1" customWidth="1"/>
    <col min="3080" max="3080" width="3.7109375" style="1" customWidth="1"/>
    <col min="3081" max="3310" width="9.140625" style="1"/>
    <col min="3311" max="3312" width="3.7109375" style="1" customWidth="1"/>
    <col min="3313" max="3316" width="12.5703125" style="1" customWidth="1"/>
    <col min="3317" max="3317" width="3.7109375" style="1" customWidth="1"/>
    <col min="3318" max="3318" width="42.85546875" style="1" bestFit="1" customWidth="1"/>
    <col min="3319" max="3320" width="11.28515625" style="1" customWidth="1"/>
    <col min="3321" max="3321" width="12.5703125" style="1" customWidth="1"/>
    <col min="3322" max="3322" width="13.42578125" style="1" customWidth="1"/>
    <col min="3323" max="3323" width="31.28515625" style="1" bestFit="1" customWidth="1"/>
    <col min="3324" max="3325" width="11.85546875" style="1" customWidth="1"/>
    <col min="3326" max="3326" width="8.7109375" style="1" bestFit="1" customWidth="1"/>
    <col min="3327" max="3327" width="9.42578125" style="1" bestFit="1" customWidth="1"/>
    <col min="3328" max="3334" width="11.85546875" style="1" customWidth="1"/>
    <col min="3335" max="3335" width="5.7109375" style="1" customWidth="1"/>
    <col min="3336" max="3336" width="3.7109375" style="1" customWidth="1"/>
    <col min="3337" max="3566" width="9.140625" style="1"/>
    <col min="3567" max="3568" width="3.7109375" style="1" customWidth="1"/>
    <col min="3569" max="3572" width="12.5703125" style="1" customWidth="1"/>
    <col min="3573" max="3573" width="3.7109375" style="1" customWidth="1"/>
    <col min="3574" max="3574" width="42.85546875" style="1" bestFit="1" customWidth="1"/>
    <col min="3575" max="3576" width="11.28515625" style="1" customWidth="1"/>
    <col min="3577" max="3577" width="12.5703125" style="1" customWidth="1"/>
    <col min="3578" max="3578" width="13.42578125" style="1" customWidth="1"/>
    <col min="3579" max="3579" width="31.28515625" style="1" bestFit="1" customWidth="1"/>
    <col min="3580" max="3581" width="11.85546875" style="1" customWidth="1"/>
    <col min="3582" max="3582" width="8.7109375" style="1" bestFit="1" customWidth="1"/>
    <col min="3583" max="3583" width="9.42578125" style="1" bestFit="1" customWidth="1"/>
    <col min="3584" max="3590" width="11.85546875" style="1" customWidth="1"/>
    <col min="3591" max="3591" width="5.7109375" style="1" customWidth="1"/>
    <col min="3592" max="3592" width="3.7109375" style="1" customWidth="1"/>
    <col min="3593" max="3822" width="9.140625" style="1"/>
    <col min="3823" max="3824" width="3.7109375" style="1" customWidth="1"/>
    <col min="3825" max="3828" width="12.5703125" style="1" customWidth="1"/>
    <col min="3829" max="3829" width="3.7109375" style="1" customWidth="1"/>
    <col min="3830" max="3830" width="42.85546875" style="1" bestFit="1" customWidth="1"/>
    <col min="3831" max="3832" width="11.28515625" style="1" customWidth="1"/>
    <col min="3833" max="3833" width="12.5703125" style="1" customWidth="1"/>
    <col min="3834" max="3834" width="13.42578125" style="1" customWidth="1"/>
    <col min="3835" max="3835" width="31.28515625" style="1" bestFit="1" customWidth="1"/>
    <col min="3836" max="3837" width="11.85546875" style="1" customWidth="1"/>
    <col min="3838" max="3838" width="8.7109375" style="1" bestFit="1" customWidth="1"/>
    <col min="3839" max="3839" width="9.42578125" style="1" bestFit="1" customWidth="1"/>
    <col min="3840" max="3846" width="11.85546875" style="1" customWidth="1"/>
    <col min="3847" max="3847" width="5.7109375" style="1" customWidth="1"/>
    <col min="3848" max="3848" width="3.7109375" style="1" customWidth="1"/>
    <col min="3849" max="4078" width="9.140625" style="1"/>
    <col min="4079" max="4080" width="3.7109375" style="1" customWidth="1"/>
    <col min="4081" max="4084" width="12.5703125" style="1" customWidth="1"/>
    <col min="4085" max="4085" width="3.7109375" style="1" customWidth="1"/>
    <col min="4086" max="4086" width="42.85546875" style="1" bestFit="1" customWidth="1"/>
    <col min="4087" max="4088" width="11.28515625" style="1" customWidth="1"/>
    <col min="4089" max="4089" width="12.5703125" style="1" customWidth="1"/>
    <col min="4090" max="4090" width="13.42578125" style="1" customWidth="1"/>
    <col min="4091" max="4091" width="31.28515625" style="1" bestFit="1" customWidth="1"/>
    <col min="4092" max="4093" width="11.85546875" style="1" customWidth="1"/>
    <col min="4094" max="4094" width="8.7109375" style="1" bestFit="1" customWidth="1"/>
    <col min="4095" max="4095" width="9.42578125" style="1" bestFit="1" customWidth="1"/>
    <col min="4096" max="4102" width="11.85546875" style="1" customWidth="1"/>
    <col min="4103" max="4103" width="5.7109375" style="1" customWidth="1"/>
    <col min="4104" max="4104" width="3.7109375" style="1" customWidth="1"/>
    <col min="4105" max="4334" width="9.140625" style="1"/>
    <col min="4335" max="4336" width="3.7109375" style="1" customWidth="1"/>
    <col min="4337" max="4340" width="12.5703125" style="1" customWidth="1"/>
    <col min="4341" max="4341" width="3.7109375" style="1" customWidth="1"/>
    <col min="4342" max="4342" width="42.85546875" style="1" bestFit="1" customWidth="1"/>
    <col min="4343" max="4344" width="11.28515625" style="1" customWidth="1"/>
    <col min="4345" max="4345" width="12.5703125" style="1" customWidth="1"/>
    <col min="4346" max="4346" width="13.42578125" style="1" customWidth="1"/>
    <col min="4347" max="4347" width="31.28515625" style="1" bestFit="1" customWidth="1"/>
    <col min="4348" max="4349" width="11.85546875" style="1" customWidth="1"/>
    <col min="4350" max="4350" width="8.7109375" style="1" bestFit="1" customWidth="1"/>
    <col min="4351" max="4351" width="9.42578125" style="1" bestFit="1" customWidth="1"/>
    <col min="4352" max="4358" width="11.85546875" style="1" customWidth="1"/>
    <col min="4359" max="4359" width="5.7109375" style="1" customWidth="1"/>
    <col min="4360" max="4360" width="3.7109375" style="1" customWidth="1"/>
    <col min="4361" max="4590" width="9.140625" style="1"/>
    <col min="4591" max="4592" width="3.7109375" style="1" customWidth="1"/>
    <col min="4593" max="4596" width="12.5703125" style="1" customWidth="1"/>
    <col min="4597" max="4597" width="3.7109375" style="1" customWidth="1"/>
    <col min="4598" max="4598" width="42.85546875" style="1" bestFit="1" customWidth="1"/>
    <col min="4599" max="4600" width="11.28515625" style="1" customWidth="1"/>
    <col min="4601" max="4601" width="12.5703125" style="1" customWidth="1"/>
    <col min="4602" max="4602" width="13.42578125" style="1" customWidth="1"/>
    <col min="4603" max="4603" width="31.28515625" style="1" bestFit="1" customWidth="1"/>
    <col min="4604" max="4605" width="11.85546875" style="1" customWidth="1"/>
    <col min="4606" max="4606" width="8.7109375" style="1" bestFit="1" customWidth="1"/>
    <col min="4607" max="4607" width="9.42578125" style="1" bestFit="1" customWidth="1"/>
    <col min="4608" max="4614" width="11.85546875" style="1" customWidth="1"/>
    <col min="4615" max="4615" width="5.7109375" style="1" customWidth="1"/>
    <col min="4616" max="4616" width="3.7109375" style="1" customWidth="1"/>
    <col min="4617" max="4846" width="9.140625" style="1"/>
    <col min="4847" max="4848" width="3.7109375" style="1" customWidth="1"/>
    <col min="4849" max="4852" width="12.5703125" style="1" customWidth="1"/>
    <col min="4853" max="4853" width="3.7109375" style="1" customWidth="1"/>
    <col min="4854" max="4854" width="42.85546875" style="1" bestFit="1" customWidth="1"/>
    <col min="4855" max="4856" width="11.28515625" style="1" customWidth="1"/>
    <col min="4857" max="4857" width="12.5703125" style="1" customWidth="1"/>
    <col min="4858" max="4858" width="13.42578125" style="1" customWidth="1"/>
    <col min="4859" max="4859" width="31.28515625" style="1" bestFit="1" customWidth="1"/>
    <col min="4860" max="4861" width="11.85546875" style="1" customWidth="1"/>
    <col min="4862" max="4862" width="8.7109375" style="1" bestFit="1" customWidth="1"/>
    <col min="4863" max="4863" width="9.42578125" style="1" bestFit="1" customWidth="1"/>
    <col min="4864" max="4870" width="11.85546875" style="1" customWidth="1"/>
    <col min="4871" max="4871" width="5.7109375" style="1" customWidth="1"/>
    <col min="4872" max="4872" width="3.7109375" style="1" customWidth="1"/>
    <col min="4873" max="5102" width="9.140625" style="1"/>
    <col min="5103" max="5104" width="3.7109375" style="1" customWidth="1"/>
    <col min="5105" max="5108" width="12.5703125" style="1" customWidth="1"/>
    <col min="5109" max="5109" width="3.7109375" style="1" customWidth="1"/>
    <col min="5110" max="5110" width="42.85546875" style="1" bestFit="1" customWidth="1"/>
    <col min="5111" max="5112" width="11.28515625" style="1" customWidth="1"/>
    <col min="5113" max="5113" width="12.5703125" style="1" customWidth="1"/>
    <col min="5114" max="5114" width="13.42578125" style="1" customWidth="1"/>
    <col min="5115" max="5115" width="31.28515625" style="1" bestFit="1" customWidth="1"/>
    <col min="5116" max="5117" width="11.85546875" style="1" customWidth="1"/>
    <col min="5118" max="5118" width="8.7109375" style="1" bestFit="1" customWidth="1"/>
    <col min="5119" max="5119" width="9.42578125" style="1" bestFit="1" customWidth="1"/>
    <col min="5120" max="5126" width="11.85546875" style="1" customWidth="1"/>
    <col min="5127" max="5127" width="5.7109375" style="1" customWidth="1"/>
    <col min="5128" max="5128" width="3.7109375" style="1" customWidth="1"/>
    <col min="5129" max="5358" width="9.140625" style="1"/>
    <col min="5359" max="5360" width="3.7109375" style="1" customWidth="1"/>
    <col min="5361" max="5364" width="12.5703125" style="1" customWidth="1"/>
    <col min="5365" max="5365" width="3.7109375" style="1" customWidth="1"/>
    <col min="5366" max="5366" width="42.85546875" style="1" bestFit="1" customWidth="1"/>
    <col min="5367" max="5368" width="11.28515625" style="1" customWidth="1"/>
    <col min="5369" max="5369" width="12.5703125" style="1" customWidth="1"/>
    <col min="5370" max="5370" width="13.42578125" style="1" customWidth="1"/>
    <col min="5371" max="5371" width="31.28515625" style="1" bestFit="1" customWidth="1"/>
    <col min="5372" max="5373" width="11.85546875" style="1" customWidth="1"/>
    <col min="5374" max="5374" width="8.7109375" style="1" bestFit="1" customWidth="1"/>
    <col min="5375" max="5375" width="9.42578125" style="1" bestFit="1" customWidth="1"/>
    <col min="5376" max="5382" width="11.85546875" style="1" customWidth="1"/>
    <col min="5383" max="5383" width="5.7109375" style="1" customWidth="1"/>
    <col min="5384" max="5384" width="3.7109375" style="1" customWidth="1"/>
    <col min="5385" max="5614" width="9.140625" style="1"/>
    <col min="5615" max="5616" width="3.7109375" style="1" customWidth="1"/>
    <col min="5617" max="5620" width="12.5703125" style="1" customWidth="1"/>
    <col min="5621" max="5621" width="3.7109375" style="1" customWidth="1"/>
    <col min="5622" max="5622" width="42.85546875" style="1" bestFit="1" customWidth="1"/>
    <col min="5623" max="5624" width="11.28515625" style="1" customWidth="1"/>
    <col min="5625" max="5625" width="12.5703125" style="1" customWidth="1"/>
    <col min="5626" max="5626" width="13.42578125" style="1" customWidth="1"/>
    <col min="5627" max="5627" width="31.28515625" style="1" bestFit="1" customWidth="1"/>
    <col min="5628" max="5629" width="11.85546875" style="1" customWidth="1"/>
    <col min="5630" max="5630" width="8.7109375" style="1" bestFit="1" customWidth="1"/>
    <col min="5631" max="5631" width="9.42578125" style="1" bestFit="1" customWidth="1"/>
    <col min="5632" max="5638" width="11.85546875" style="1" customWidth="1"/>
    <col min="5639" max="5639" width="5.7109375" style="1" customWidth="1"/>
    <col min="5640" max="5640" width="3.7109375" style="1" customWidth="1"/>
    <col min="5641" max="5870" width="9.140625" style="1"/>
    <col min="5871" max="5872" width="3.7109375" style="1" customWidth="1"/>
    <col min="5873" max="5876" width="12.5703125" style="1" customWidth="1"/>
    <col min="5877" max="5877" width="3.7109375" style="1" customWidth="1"/>
    <col min="5878" max="5878" width="42.85546875" style="1" bestFit="1" customWidth="1"/>
    <col min="5879" max="5880" width="11.28515625" style="1" customWidth="1"/>
    <col min="5881" max="5881" width="12.5703125" style="1" customWidth="1"/>
    <col min="5882" max="5882" width="13.42578125" style="1" customWidth="1"/>
    <col min="5883" max="5883" width="31.28515625" style="1" bestFit="1" customWidth="1"/>
    <col min="5884" max="5885" width="11.85546875" style="1" customWidth="1"/>
    <col min="5886" max="5886" width="8.7109375" style="1" bestFit="1" customWidth="1"/>
    <col min="5887" max="5887" width="9.42578125" style="1" bestFit="1" customWidth="1"/>
    <col min="5888" max="5894" width="11.85546875" style="1" customWidth="1"/>
    <col min="5895" max="5895" width="5.7109375" style="1" customWidth="1"/>
    <col min="5896" max="5896" width="3.7109375" style="1" customWidth="1"/>
    <col min="5897" max="6126" width="9.140625" style="1"/>
    <col min="6127" max="6128" width="3.7109375" style="1" customWidth="1"/>
    <col min="6129" max="6132" width="12.5703125" style="1" customWidth="1"/>
    <col min="6133" max="6133" width="3.7109375" style="1" customWidth="1"/>
    <col min="6134" max="6134" width="42.85546875" style="1" bestFit="1" customWidth="1"/>
    <col min="6135" max="6136" width="11.28515625" style="1" customWidth="1"/>
    <col min="6137" max="6137" width="12.5703125" style="1" customWidth="1"/>
    <col min="6138" max="6138" width="13.42578125" style="1" customWidth="1"/>
    <col min="6139" max="6139" width="31.28515625" style="1" bestFit="1" customWidth="1"/>
    <col min="6140" max="6141" width="11.85546875" style="1" customWidth="1"/>
    <col min="6142" max="6142" width="8.7109375" style="1" bestFit="1" customWidth="1"/>
    <col min="6143" max="6143" width="9.42578125" style="1" bestFit="1" customWidth="1"/>
    <col min="6144" max="6150" width="11.85546875" style="1" customWidth="1"/>
    <col min="6151" max="6151" width="5.7109375" style="1" customWidth="1"/>
    <col min="6152" max="6152" width="3.7109375" style="1" customWidth="1"/>
    <col min="6153" max="6382" width="9.140625" style="1"/>
    <col min="6383" max="6384" width="3.7109375" style="1" customWidth="1"/>
    <col min="6385" max="6388" width="12.5703125" style="1" customWidth="1"/>
    <col min="6389" max="6389" width="3.7109375" style="1" customWidth="1"/>
    <col min="6390" max="6390" width="42.85546875" style="1" bestFit="1" customWidth="1"/>
    <col min="6391" max="6392" width="11.28515625" style="1" customWidth="1"/>
    <col min="6393" max="6393" width="12.5703125" style="1" customWidth="1"/>
    <col min="6394" max="6394" width="13.42578125" style="1" customWidth="1"/>
    <col min="6395" max="6395" width="31.28515625" style="1" bestFit="1" customWidth="1"/>
    <col min="6396" max="6397" width="11.85546875" style="1" customWidth="1"/>
    <col min="6398" max="6398" width="8.7109375" style="1" bestFit="1" customWidth="1"/>
    <col min="6399" max="6399" width="9.42578125" style="1" bestFit="1" customWidth="1"/>
    <col min="6400" max="6406" width="11.85546875" style="1" customWidth="1"/>
    <col min="6407" max="6407" width="5.7109375" style="1" customWidth="1"/>
    <col min="6408" max="6408" width="3.7109375" style="1" customWidth="1"/>
    <col min="6409" max="6638" width="9.140625" style="1"/>
    <col min="6639" max="6640" width="3.7109375" style="1" customWidth="1"/>
    <col min="6641" max="6644" width="12.5703125" style="1" customWidth="1"/>
    <col min="6645" max="6645" width="3.7109375" style="1" customWidth="1"/>
    <col min="6646" max="6646" width="42.85546875" style="1" bestFit="1" customWidth="1"/>
    <col min="6647" max="6648" width="11.28515625" style="1" customWidth="1"/>
    <col min="6649" max="6649" width="12.5703125" style="1" customWidth="1"/>
    <col min="6650" max="6650" width="13.42578125" style="1" customWidth="1"/>
    <col min="6651" max="6651" width="31.28515625" style="1" bestFit="1" customWidth="1"/>
    <col min="6652" max="6653" width="11.85546875" style="1" customWidth="1"/>
    <col min="6654" max="6654" width="8.7109375" style="1" bestFit="1" customWidth="1"/>
    <col min="6655" max="6655" width="9.42578125" style="1" bestFit="1" customWidth="1"/>
    <col min="6656" max="6662" width="11.85546875" style="1" customWidth="1"/>
    <col min="6663" max="6663" width="5.7109375" style="1" customWidth="1"/>
    <col min="6664" max="6664" width="3.7109375" style="1" customWidth="1"/>
    <col min="6665" max="6894" width="9.140625" style="1"/>
    <col min="6895" max="6896" width="3.7109375" style="1" customWidth="1"/>
    <col min="6897" max="6900" width="12.5703125" style="1" customWidth="1"/>
    <col min="6901" max="6901" width="3.7109375" style="1" customWidth="1"/>
    <col min="6902" max="6902" width="42.85546875" style="1" bestFit="1" customWidth="1"/>
    <col min="6903" max="6904" width="11.28515625" style="1" customWidth="1"/>
    <col min="6905" max="6905" width="12.5703125" style="1" customWidth="1"/>
    <col min="6906" max="6906" width="13.42578125" style="1" customWidth="1"/>
    <col min="6907" max="6907" width="31.28515625" style="1" bestFit="1" customWidth="1"/>
    <col min="6908" max="6909" width="11.85546875" style="1" customWidth="1"/>
    <col min="6910" max="6910" width="8.7109375" style="1" bestFit="1" customWidth="1"/>
    <col min="6911" max="6911" width="9.42578125" style="1" bestFit="1" customWidth="1"/>
    <col min="6912" max="6918" width="11.85546875" style="1" customWidth="1"/>
    <col min="6919" max="6919" width="5.7109375" style="1" customWidth="1"/>
    <col min="6920" max="6920" width="3.7109375" style="1" customWidth="1"/>
    <col min="6921" max="7150" width="9.140625" style="1"/>
    <col min="7151" max="7152" width="3.7109375" style="1" customWidth="1"/>
    <col min="7153" max="7156" width="12.5703125" style="1" customWidth="1"/>
    <col min="7157" max="7157" width="3.7109375" style="1" customWidth="1"/>
    <col min="7158" max="7158" width="42.85546875" style="1" bestFit="1" customWidth="1"/>
    <col min="7159" max="7160" width="11.28515625" style="1" customWidth="1"/>
    <col min="7161" max="7161" width="12.5703125" style="1" customWidth="1"/>
    <col min="7162" max="7162" width="13.42578125" style="1" customWidth="1"/>
    <col min="7163" max="7163" width="31.28515625" style="1" bestFit="1" customWidth="1"/>
    <col min="7164" max="7165" width="11.85546875" style="1" customWidth="1"/>
    <col min="7166" max="7166" width="8.7109375" style="1" bestFit="1" customWidth="1"/>
    <col min="7167" max="7167" width="9.42578125" style="1" bestFit="1" customWidth="1"/>
    <col min="7168" max="7174" width="11.85546875" style="1" customWidth="1"/>
    <col min="7175" max="7175" width="5.7109375" style="1" customWidth="1"/>
    <col min="7176" max="7176" width="3.7109375" style="1" customWidth="1"/>
    <col min="7177" max="7406" width="9.140625" style="1"/>
    <col min="7407" max="7408" width="3.7109375" style="1" customWidth="1"/>
    <col min="7409" max="7412" width="12.5703125" style="1" customWidth="1"/>
    <col min="7413" max="7413" width="3.7109375" style="1" customWidth="1"/>
    <col min="7414" max="7414" width="42.85546875" style="1" bestFit="1" customWidth="1"/>
    <col min="7415" max="7416" width="11.28515625" style="1" customWidth="1"/>
    <col min="7417" max="7417" width="12.5703125" style="1" customWidth="1"/>
    <col min="7418" max="7418" width="13.42578125" style="1" customWidth="1"/>
    <col min="7419" max="7419" width="31.28515625" style="1" bestFit="1" customWidth="1"/>
    <col min="7420" max="7421" width="11.85546875" style="1" customWidth="1"/>
    <col min="7422" max="7422" width="8.7109375" style="1" bestFit="1" customWidth="1"/>
    <col min="7423" max="7423" width="9.42578125" style="1" bestFit="1" customWidth="1"/>
    <col min="7424" max="7430" width="11.85546875" style="1" customWidth="1"/>
    <col min="7431" max="7431" width="5.7109375" style="1" customWidth="1"/>
    <col min="7432" max="7432" width="3.7109375" style="1" customWidth="1"/>
    <col min="7433" max="7662" width="9.140625" style="1"/>
    <col min="7663" max="7664" width="3.7109375" style="1" customWidth="1"/>
    <col min="7665" max="7668" width="12.5703125" style="1" customWidth="1"/>
    <col min="7669" max="7669" width="3.7109375" style="1" customWidth="1"/>
    <col min="7670" max="7670" width="42.85546875" style="1" bestFit="1" customWidth="1"/>
    <col min="7671" max="7672" width="11.28515625" style="1" customWidth="1"/>
    <col min="7673" max="7673" width="12.5703125" style="1" customWidth="1"/>
    <col min="7674" max="7674" width="13.42578125" style="1" customWidth="1"/>
    <col min="7675" max="7675" width="31.28515625" style="1" bestFit="1" customWidth="1"/>
    <col min="7676" max="7677" width="11.85546875" style="1" customWidth="1"/>
    <col min="7678" max="7678" width="8.7109375" style="1" bestFit="1" customWidth="1"/>
    <col min="7679" max="7679" width="9.42578125" style="1" bestFit="1" customWidth="1"/>
    <col min="7680" max="7686" width="11.85546875" style="1" customWidth="1"/>
    <col min="7687" max="7687" width="5.7109375" style="1" customWidth="1"/>
    <col min="7688" max="7688" width="3.7109375" style="1" customWidth="1"/>
    <col min="7689" max="7918" width="9.140625" style="1"/>
    <col min="7919" max="7920" width="3.7109375" style="1" customWidth="1"/>
    <col min="7921" max="7924" width="12.5703125" style="1" customWidth="1"/>
    <col min="7925" max="7925" width="3.7109375" style="1" customWidth="1"/>
    <col min="7926" max="7926" width="42.85546875" style="1" bestFit="1" customWidth="1"/>
    <col min="7927" max="7928" width="11.28515625" style="1" customWidth="1"/>
    <col min="7929" max="7929" width="12.5703125" style="1" customWidth="1"/>
    <col min="7930" max="7930" width="13.42578125" style="1" customWidth="1"/>
    <col min="7931" max="7931" width="31.28515625" style="1" bestFit="1" customWidth="1"/>
    <col min="7932" max="7933" width="11.85546875" style="1" customWidth="1"/>
    <col min="7934" max="7934" width="8.7109375" style="1" bestFit="1" customWidth="1"/>
    <col min="7935" max="7935" width="9.42578125" style="1" bestFit="1" customWidth="1"/>
    <col min="7936" max="7942" width="11.85546875" style="1" customWidth="1"/>
    <col min="7943" max="7943" width="5.7109375" style="1" customWidth="1"/>
    <col min="7944" max="7944" width="3.7109375" style="1" customWidth="1"/>
    <col min="7945" max="8174" width="9.140625" style="1"/>
    <col min="8175" max="8176" width="3.7109375" style="1" customWidth="1"/>
    <col min="8177" max="8180" width="12.5703125" style="1" customWidth="1"/>
    <col min="8181" max="8181" width="3.7109375" style="1" customWidth="1"/>
    <col min="8182" max="8182" width="42.85546875" style="1" bestFit="1" customWidth="1"/>
    <col min="8183" max="8184" width="11.28515625" style="1" customWidth="1"/>
    <col min="8185" max="8185" width="12.5703125" style="1" customWidth="1"/>
    <col min="8186" max="8186" width="13.42578125" style="1" customWidth="1"/>
    <col min="8187" max="8187" width="31.28515625" style="1" bestFit="1" customWidth="1"/>
    <col min="8188" max="8189" width="11.85546875" style="1" customWidth="1"/>
    <col min="8190" max="8190" width="8.7109375" style="1" bestFit="1" customWidth="1"/>
    <col min="8191" max="8191" width="9.42578125" style="1" bestFit="1" customWidth="1"/>
    <col min="8192" max="8198" width="11.85546875" style="1" customWidth="1"/>
    <col min="8199" max="8199" width="5.7109375" style="1" customWidth="1"/>
    <col min="8200" max="8200" width="3.7109375" style="1" customWidth="1"/>
    <col min="8201" max="8430" width="9.140625" style="1"/>
    <col min="8431" max="8432" width="3.7109375" style="1" customWidth="1"/>
    <col min="8433" max="8436" width="12.5703125" style="1" customWidth="1"/>
    <col min="8437" max="8437" width="3.7109375" style="1" customWidth="1"/>
    <col min="8438" max="8438" width="42.85546875" style="1" bestFit="1" customWidth="1"/>
    <col min="8439" max="8440" width="11.28515625" style="1" customWidth="1"/>
    <col min="8441" max="8441" width="12.5703125" style="1" customWidth="1"/>
    <col min="8442" max="8442" width="13.42578125" style="1" customWidth="1"/>
    <col min="8443" max="8443" width="31.28515625" style="1" bestFit="1" customWidth="1"/>
    <col min="8444" max="8445" width="11.85546875" style="1" customWidth="1"/>
    <col min="8446" max="8446" width="8.7109375" style="1" bestFit="1" customWidth="1"/>
    <col min="8447" max="8447" width="9.42578125" style="1" bestFit="1" customWidth="1"/>
    <col min="8448" max="8454" width="11.85546875" style="1" customWidth="1"/>
    <col min="8455" max="8455" width="5.7109375" style="1" customWidth="1"/>
    <col min="8456" max="8456" width="3.7109375" style="1" customWidth="1"/>
    <col min="8457" max="8686" width="9.140625" style="1"/>
    <col min="8687" max="8688" width="3.7109375" style="1" customWidth="1"/>
    <col min="8689" max="8692" width="12.5703125" style="1" customWidth="1"/>
    <col min="8693" max="8693" width="3.7109375" style="1" customWidth="1"/>
    <col min="8694" max="8694" width="42.85546875" style="1" bestFit="1" customWidth="1"/>
    <col min="8695" max="8696" width="11.28515625" style="1" customWidth="1"/>
    <col min="8697" max="8697" width="12.5703125" style="1" customWidth="1"/>
    <col min="8698" max="8698" width="13.42578125" style="1" customWidth="1"/>
    <col min="8699" max="8699" width="31.28515625" style="1" bestFit="1" customWidth="1"/>
    <col min="8700" max="8701" width="11.85546875" style="1" customWidth="1"/>
    <col min="8702" max="8702" width="8.7109375" style="1" bestFit="1" customWidth="1"/>
    <col min="8703" max="8703" width="9.42578125" style="1" bestFit="1" customWidth="1"/>
    <col min="8704" max="8710" width="11.85546875" style="1" customWidth="1"/>
    <col min="8711" max="8711" width="5.7109375" style="1" customWidth="1"/>
    <col min="8712" max="8712" width="3.7109375" style="1" customWidth="1"/>
    <col min="8713" max="8942" width="9.140625" style="1"/>
    <col min="8943" max="8944" width="3.7109375" style="1" customWidth="1"/>
    <col min="8945" max="8948" width="12.5703125" style="1" customWidth="1"/>
    <col min="8949" max="8949" width="3.7109375" style="1" customWidth="1"/>
    <col min="8950" max="8950" width="42.85546875" style="1" bestFit="1" customWidth="1"/>
    <col min="8951" max="8952" width="11.28515625" style="1" customWidth="1"/>
    <col min="8953" max="8953" width="12.5703125" style="1" customWidth="1"/>
    <col min="8954" max="8954" width="13.42578125" style="1" customWidth="1"/>
    <col min="8955" max="8955" width="31.28515625" style="1" bestFit="1" customWidth="1"/>
    <col min="8956" max="8957" width="11.85546875" style="1" customWidth="1"/>
    <col min="8958" max="8958" width="8.7109375" style="1" bestFit="1" customWidth="1"/>
    <col min="8959" max="8959" width="9.42578125" style="1" bestFit="1" customWidth="1"/>
    <col min="8960" max="8966" width="11.85546875" style="1" customWidth="1"/>
    <col min="8967" max="8967" width="5.7109375" style="1" customWidth="1"/>
    <col min="8968" max="8968" width="3.7109375" style="1" customWidth="1"/>
    <col min="8969" max="9198" width="9.140625" style="1"/>
    <col min="9199" max="9200" width="3.7109375" style="1" customWidth="1"/>
    <col min="9201" max="9204" width="12.5703125" style="1" customWidth="1"/>
    <col min="9205" max="9205" width="3.7109375" style="1" customWidth="1"/>
    <col min="9206" max="9206" width="42.85546875" style="1" bestFit="1" customWidth="1"/>
    <col min="9207" max="9208" width="11.28515625" style="1" customWidth="1"/>
    <col min="9209" max="9209" width="12.5703125" style="1" customWidth="1"/>
    <col min="9210" max="9210" width="13.42578125" style="1" customWidth="1"/>
    <col min="9211" max="9211" width="31.28515625" style="1" bestFit="1" customWidth="1"/>
    <col min="9212" max="9213" width="11.85546875" style="1" customWidth="1"/>
    <col min="9214" max="9214" width="8.7109375" style="1" bestFit="1" customWidth="1"/>
    <col min="9215" max="9215" width="9.42578125" style="1" bestFit="1" customWidth="1"/>
    <col min="9216" max="9222" width="11.85546875" style="1" customWidth="1"/>
    <col min="9223" max="9223" width="5.7109375" style="1" customWidth="1"/>
    <col min="9224" max="9224" width="3.7109375" style="1" customWidth="1"/>
    <col min="9225" max="9454" width="9.140625" style="1"/>
    <col min="9455" max="9456" width="3.7109375" style="1" customWidth="1"/>
    <col min="9457" max="9460" width="12.5703125" style="1" customWidth="1"/>
    <col min="9461" max="9461" width="3.7109375" style="1" customWidth="1"/>
    <col min="9462" max="9462" width="42.85546875" style="1" bestFit="1" customWidth="1"/>
    <col min="9463" max="9464" width="11.28515625" style="1" customWidth="1"/>
    <col min="9465" max="9465" width="12.5703125" style="1" customWidth="1"/>
    <col min="9466" max="9466" width="13.42578125" style="1" customWidth="1"/>
    <col min="9467" max="9467" width="31.28515625" style="1" bestFit="1" customWidth="1"/>
    <col min="9468" max="9469" width="11.85546875" style="1" customWidth="1"/>
    <col min="9470" max="9470" width="8.7109375" style="1" bestFit="1" customWidth="1"/>
    <col min="9471" max="9471" width="9.42578125" style="1" bestFit="1" customWidth="1"/>
    <col min="9472" max="9478" width="11.85546875" style="1" customWidth="1"/>
    <col min="9479" max="9479" width="5.7109375" style="1" customWidth="1"/>
    <col min="9480" max="9480" width="3.7109375" style="1" customWidth="1"/>
    <col min="9481" max="9710" width="9.140625" style="1"/>
    <col min="9711" max="9712" width="3.7109375" style="1" customWidth="1"/>
    <col min="9713" max="9716" width="12.5703125" style="1" customWidth="1"/>
    <col min="9717" max="9717" width="3.7109375" style="1" customWidth="1"/>
    <col min="9718" max="9718" width="42.85546875" style="1" bestFit="1" customWidth="1"/>
    <col min="9719" max="9720" width="11.28515625" style="1" customWidth="1"/>
    <col min="9721" max="9721" width="12.5703125" style="1" customWidth="1"/>
    <col min="9722" max="9722" width="13.42578125" style="1" customWidth="1"/>
    <col min="9723" max="9723" width="31.28515625" style="1" bestFit="1" customWidth="1"/>
    <col min="9724" max="9725" width="11.85546875" style="1" customWidth="1"/>
    <col min="9726" max="9726" width="8.7109375" style="1" bestFit="1" customWidth="1"/>
    <col min="9727" max="9727" width="9.42578125" style="1" bestFit="1" customWidth="1"/>
    <col min="9728" max="9734" width="11.85546875" style="1" customWidth="1"/>
    <col min="9735" max="9735" width="5.7109375" style="1" customWidth="1"/>
    <col min="9736" max="9736" width="3.7109375" style="1" customWidth="1"/>
    <col min="9737" max="9966" width="9.140625" style="1"/>
    <col min="9967" max="9968" width="3.7109375" style="1" customWidth="1"/>
    <col min="9969" max="9972" width="12.5703125" style="1" customWidth="1"/>
    <col min="9973" max="9973" width="3.7109375" style="1" customWidth="1"/>
    <col min="9974" max="9974" width="42.85546875" style="1" bestFit="1" customWidth="1"/>
    <col min="9975" max="9976" width="11.28515625" style="1" customWidth="1"/>
    <col min="9977" max="9977" width="12.5703125" style="1" customWidth="1"/>
    <col min="9978" max="9978" width="13.42578125" style="1" customWidth="1"/>
    <col min="9979" max="9979" width="31.28515625" style="1" bestFit="1" customWidth="1"/>
    <col min="9980" max="9981" width="11.85546875" style="1" customWidth="1"/>
    <col min="9982" max="9982" width="8.7109375" style="1" bestFit="1" customWidth="1"/>
    <col min="9983" max="9983" width="9.42578125" style="1" bestFit="1" customWidth="1"/>
    <col min="9984" max="9990" width="11.85546875" style="1" customWidth="1"/>
    <col min="9991" max="9991" width="5.7109375" style="1" customWidth="1"/>
    <col min="9992" max="9992" width="3.7109375" style="1" customWidth="1"/>
    <col min="9993" max="10222" width="9.140625" style="1"/>
    <col min="10223" max="10224" width="3.7109375" style="1" customWidth="1"/>
    <col min="10225" max="10228" width="12.5703125" style="1" customWidth="1"/>
    <col min="10229" max="10229" width="3.7109375" style="1" customWidth="1"/>
    <col min="10230" max="10230" width="42.85546875" style="1" bestFit="1" customWidth="1"/>
    <col min="10231" max="10232" width="11.28515625" style="1" customWidth="1"/>
    <col min="10233" max="10233" width="12.5703125" style="1" customWidth="1"/>
    <col min="10234" max="10234" width="13.42578125" style="1" customWidth="1"/>
    <col min="10235" max="10235" width="31.28515625" style="1" bestFit="1" customWidth="1"/>
    <col min="10236" max="10237" width="11.85546875" style="1" customWidth="1"/>
    <col min="10238" max="10238" width="8.7109375" style="1" bestFit="1" customWidth="1"/>
    <col min="10239" max="10239" width="9.42578125" style="1" bestFit="1" customWidth="1"/>
    <col min="10240" max="10246" width="11.85546875" style="1" customWidth="1"/>
    <col min="10247" max="10247" width="5.7109375" style="1" customWidth="1"/>
    <col min="10248" max="10248" width="3.7109375" style="1" customWidth="1"/>
    <col min="10249" max="10478" width="9.140625" style="1"/>
    <col min="10479" max="10480" width="3.7109375" style="1" customWidth="1"/>
    <col min="10481" max="10484" width="12.5703125" style="1" customWidth="1"/>
    <col min="10485" max="10485" width="3.7109375" style="1" customWidth="1"/>
    <col min="10486" max="10486" width="42.85546875" style="1" bestFit="1" customWidth="1"/>
    <col min="10487" max="10488" width="11.28515625" style="1" customWidth="1"/>
    <col min="10489" max="10489" width="12.5703125" style="1" customWidth="1"/>
    <col min="10490" max="10490" width="13.42578125" style="1" customWidth="1"/>
    <col min="10491" max="10491" width="31.28515625" style="1" bestFit="1" customWidth="1"/>
    <col min="10492" max="10493" width="11.85546875" style="1" customWidth="1"/>
    <col min="10494" max="10494" width="8.7109375" style="1" bestFit="1" customWidth="1"/>
    <col min="10495" max="10495" width="9.42578125" style="1" bestFit="1" customWidth="1"/>
    <col min="10496" max="10502" width="11.85546875" style="1" customWidth="1"/>
    <col min="10503" max="10503" width="5.7109375" style="1" customWidth="1"/>
    <col min="10504" max="10504" width="3.7109375" style="1" customWidth="1"/>
    <col min="10505" max="10734" width="9.140625" style="1"/>
    <col min="10735" max="10736" width="3.7109375" style="1" customWidth="1"/>
    <col min="10737" max="10740" width="12.5703125" style="1" customWidth="1"/>
    <col min="10741" max="10741" width="3.7109375" style="1" customWidth="1"/>
    <col min="10742" max="10742" width="42.85546875" style="1" bestFit="1" customWidth="1"/>
    <col min="10743" max="10744" width="11.28515625" style="1" customWidth="1"/>
    <col min="10745" max="10745" width="12.5703125" style="1" customWidth="1"/>
    <col min="10746" max="10746" width="13.42578125" style="1" customWidth="1"/>
    <col min="10747" max="10747" width="31.28515625" style="1" bestFit="1" customWidth="1"/>
    <col min="10748" max="10749" width="11.85546875" style="1" customWidth="1"/>
    <col min="10750" max="10750" width="8.7109375" style="1" bestFit="1" customWidth="1"/>
    <col min="10751" max="10751" width="9.42578125" style="1" bestFit="1" customWidth="1"/>
    <col min="10752" max="10758" width="11.85546875" style="1" customWidth="1"/>
    <col min="10759" max="10759" width="5.7109375" style="1" customWidth="1"/>
    <col min="10760" max="10760" width="3.7109375" style="1" customWidth="1"/>
    <col min="10761" max="10990" width="9.140625" style="1"/>
    <col min="10991" max="10992" width="3.7109375" style="1" customWidth="1"/>
    <col min="10993" max="10996" width="12.5703125" style="1" customWidth="1"/>
    <col min="10997" max="10997" width="3.7109375" style="1" customWidth="1"/>
    <col min="10998" max="10998" width="42.85546875" style="1" bestFit="1" customWidth="1"/>
    <col min="10999" max="11000" width="11.28515625" style="1" customWidth="1"/>
    <col min="11001" max="11001" width="12.5703125" style="1" customWidth="1"/>
    <col min="11002" max="11002" width="13.42578125" style="1" customWidth="1"/>
    <col min="11003" max="11003" width="31.28515625" style="1" bestFit="1" customWidth="1"/>
    <col min="11004" max="11005" width="11.85546875" style="1" customWidth="1"/>
    <col min="11006" max="11006" width="8.7109375" style="1" bestFit="1" customWidth="1"/>
    <col min="11007" max="11007" width="9.42578125" style="1" bestFit="1" customWidth="1"/>
    <col min="11008" max="11014" width="11.85546875" style="1" customWidth="1"/>
    <col min="11015" max="11015" width="5.7109375" style="1" customWidth="1"/>
    <col min="11016" max="11016" width="3.7109375" style="1" customWidth="1"/>
    <col min="11017" max="11246" width="9.140625" style="1"/>
    <col min="11247" max="11248" width="3.7109375" style="1" customWidth="1"/>
    <col min="11249" max="11252" width="12.5703125" style="1" customWidth="1"/>
    <col min="11253" max="11253" width="3.7109375" style="1" customWidth="1"/>
    <col min="11254" max="11254" width="42.85546875" style="1" bestFit="1" customWidth="1"/>
    <col min="11255" max="11256" width="11.28515625" style="1" customWidth="1"/>
    <col min="11257" max="11257" width="12.5703125" style="1" customWidth="1"/>
    <col min="11258" max="11258" width="13.42578125" style="1" customWidth="1"/>
    <col min="11259" max="11259" width="31.28515625" style="1" bestFit="1" customWidth="1"/>
    <col min="11260" max="11261" width="11.85546875" style="1" customWidth="1"/>
    <col min="11262" max="11262" width="8.7109375" style="1" bestFit="1" customWidth="1"/>
    <col min="11263" max="11263" width="9.42578125" style="1" bestFit="1" customWidth="1"/>
    <col min="11264" max="11270" width="11.85546875" style="1" customWidth="1"/>
    <col min="11271" max="11271" width="5.7109375" style="1" customWidth="1"/>
    <col min="11272" max="11272" width="3.7109375" style="1" customWidth="1"/>
    <col min="11273" max="11502" width="9.140625" style="1"/>
    <col min="11503" max="11504" width="3.7109375" style="1" customWidth="1"/>
    <col min="11505" max="11508" width="12.5703125" style="1" customWidth="1"/>
    <col min="11509" max="11509" width="3.7109375" style="1" customWidth="1"/>
    <col min="11510" max="11510" width="42.85546875" style="1" bestFit="1" customWidth="1"/>
    <col min="11511" max="11512" width="11.28515625" style="1" customWidth="1"/>
    <col min="11513" max="11513" width="12.5703125" style="1" customWidth="1"/>
    <col min="11514" max="11514" width="13.42578125" style="1" customWidth="1"/>
    <col min="11515" max="11515" width="31.28515625" style="1" bestFit="1" customWidth="1"/>
    <col min="11516" max="11517" width="11.85546875" style="1" customWidth="1"/>
    <col min="11518" max="11518" width="8.7109375" style="1" bestFit="1" customWidth="1"/>
    <col min="11519" max="11519" width="9.42578125" style="1" bestFit="1" customWidth="1"/>
    <col min="11520" max="11526" width="11.85546875" style="1" customWidth="1"/>
    <col min="11527" max="11527" width="5.7109375" style="1" customWidth="1"/>
    <col min="11528" max="11528" width="3.7109375" style="1" customWidth="1"/>
    <col min="11529" max="11758" width="9.140625" style="1"/>
    <col min="11759" max="11760" width="3.7109375" style="1" customWidth="1"/>
    <col min="11761" max="11764" width="12.5703125" style="1" customWidth="1"/>
    <col min="11765" max="11765" width="3.7109375" style="1" customWidth="1"/>
    <col min="11766" max="11766" width="42.85546875" style="1" bestFit="1" customWidth="1"/>
    <col min="11767" max="11768" width="11.28515625" style="1" customWidth="1"/>
    <col min="11769" max="11769" width="12.5703125" style="1" customWidth="1"/>
    <col min="11770" max="11770" width="13.42578125" style="1" customWidth="1"/>
    <col min="11771" max="11771" width="31.28515625" style="1" bestFit="1" customWidth="1"/>
    <col min="11772" max="11773" width="11.85546875" style="1" customWidth="1"/>
    <col min="11774" max="11774" width="8.7109375" style="1" bestFit="1" customWidth="1"/>
    <col min="11775" max="11775" width="9.42578125" style="1" bestFit="1" customWidth="1"/>
    <col min="11776" max="11782" width="11.85546875" style="1" customWidth="1"/>
    <col min="11783" max="11783" width="5.7109375" style="1" customWidth="1"/>
    <col min="11784" max="11784" width="3.7109375" style="1" customWidth="1"/>
    <col min="11785" max="12014" width="9.140625" style="1"/>
    <col min="12015" max="12016" width="3.7109375" style="1" customWidth="1"/>
    <col min="12017" max="12020" width="12.5703125" style="1" customWidth="1"/>
    <col min="12021" max="12021" width="3.7109375" style="1" customWidth="1"/>
    <col min="12022" max="12022" width="42.85546875" style="1" bestFit="1" customWidth="1"/>
    <col min="12023" max="12024" width="11.28515625" style="1" customWidth="1"/>
    <col min="12025" max="12025" width="12.5703125" style="1" customWidth="1"/>
    <col min="12026" max="12026" width="13.42578125" style="1" customWidth="1"/>
    <col min="12027" max="12027" width="31.28515625" style="1" bestFit="1" customWidth="1"/>
    <col min="12028" max="12029" width="11.85546875" style="1" customWidth="1"/>
    <col min="12030" max="12030" width="8.7109375" style="1" bestFit="1" customWidth="1"/>
    <col min="12031" max="12031" width="9.42578125" style="1" bestFit="1" customWidth="1"/>
    <col min="12032" max="12038" width="11.85546875" style="1" customWidth="1"/>
    <col min="12039" max="12039" width="5.7109375" style="1" customWidth="1"/>
    <col min="12040" max="12040" width="3.7109375" style="1" customWidth="1"/>
    <col min="12041" max="12270" width="9.140625" style="1"/>
    <col min="12271" max="12272" width="3.7109375" style="1" customWidth="1"/>
    <col min="12273" max="12276" width="12.5703125" style="1" customWidth="1"/>
    <col min="12277" max="12277" width="3.7109375" style="1" customWidth="1"/>
    <col min="12278" max="12278" width="42.85546875" style="1" bestFit="1" customWidth="1"/>
    <col min="12279" max="12280" width="11.28515625" style="1" customWidth="1"/>
    <col min="12281" max="12281" width="12.5703125" style="1" customWidth="1"/>
    <col min="12282" max="12282" width="13.42578125" style="1" customWidth="1"/>
    <col min="12283" max="12283" width="31.28515625" style="1" bestFit="1" customWidth="1"/>
    <col min="12284" max="12285" width="11.85546875" style="1" customWidth="1"/>
    <col min="12286" max="12286" width="8.7109375" style="1" bestFit="1" customWidth="1"/>
    <col min="12287" max="12287" width="9.42578125" style="1" bestFit="1" customWidth="1"/>
    <col min="12288" max="12294" width="11.85546875" style="1" customWidth="1"/>
    <col min="12295" max="12295" width="5.7109375" style="1" customWidth="1"/>
    <col min="12296" max="12296" width="3.7109375" style="1" customWidth="1"/>
    <col min="12297" max="12526" width="9.140625" style="1"/>
    <col min="12527" max="12528" width="3.7109375" style="1" customWidth="1"/>
    <col min="12529" max="12532" width="12.5703125" style="1" customWidth="1"/>
    <col min="12533" max="12533" width="3.7109375" style="1" customWidth="1"/>
    <col min="12534" max="12534" width="42.85546875" style="1" bestFit="1" customWidth="1"/>
    <col min="12535" max="12536" width="11.28515625" style="1" customWidth="1"/>
    <col min="12537" max="12537" width="12.5703125" style="1" customWidth="1"/>
    <col min="12538" max="12538" width="13.42578125" style="1" customWidth="1"/>
    <col min="12539" max="12539" width="31.28515625" style="1" bestFit="1" customWidth="1"/>
    <col min="12540" max="12541" width="11.85546875" style="1" customWidth="1"/>
    <col min="12542" max="12542" width="8.7109375" style="1" bestFit="1" customWidth="1"/>
    <col min="12543" max="12543" width="9.42578125" style="1" bestFit="1" customWidth="1"/>
    <col min="12544" max="12550" width="11.85546875" style="1" customWidth="1"/>
    <col min="12551" max="12551" width="5.7109375" style="1" customWidth="1"/>
    <col min="12552" max="12552" width="3.7109375" style="1" customWidth="1"/>
    <col min="12553" max="12782" width="9.140625" style="1"/>
    <col min="12783" max="12784" width="3.7109375" style="1" customWidth="1"/>
    <col min="12785" max="12788" width="12.5703125" style="1" customWidth="1"/>
    <col min="12789" max="12789" width="3.7109375" style="1" customWidth="1"/>
    <col min="12790" max="12790" width="42.85546875" style="1" bestFit="1" customWidth="1"/>
    <col min="12791" max="12792" width="11.28515625" style="1" customWidth="1"/>
    <col min="12793" max="12793" width="12.5703125" style="1" customWidth="1"/>
    <col min="12794" max="12794" width="13.42578125" style="1" customWidth="1"/>
    <col min="12795" max="12795" width="31.28515625" style="1" bestFit="1" customWidth="1"/>
    <col min="12796" max="12797" width="11.85546875" style="1" customWidth="1"/>
    <col min="12798" max="12798" width="8.7109375" style="1" bestFit="1" customWidth="1"/>
    <col min="12799" max="12799" width="9.42578125" style="1" bestFit="1" customWidth="1"/>
    <col min="12800" max="12806" width="11.85546875" style="1" customWidth="1"/>
    <col min="12807" max="12807" width="5.7109375" style="1" customWidth="1"/>
    <col min="12808" max="12808" width="3.7109375" style="1" customWidth="1"/>
    <col min="12809" max="13038" width="9.140625" style="1"/>
    <col min="13039" max="13040" width="3.7109375" style="1" customWidth="1"/>
    <col min="13041" max="13044" width="12.5703125" style="1" customWidth="1"/>
    <col min="13045" max="13045" width="3.7109375" style="1" customWidth="1"/>
    <col min="13046" max="13046" width="42.85546875" style="1" bestFit="1" customWidth="1"/>
    <col min="13047" max="13048" width="11.28515625" style="1" customWidth="1"/>
    <col min="13049" max="13049" width="12.5703125" style="1" customWidth="1"/>
    <col min="13050" max="13050" width="13.42578125" style="1" customWidth="1"/>
    <col min="13051" max="13051" width="31.28515625" style="1" bestFit="1" customWidth="1"/>
    <col min="13052" max="13053" width="11.85546875" style="1" customWidth="1"/>
    <col min="13054" max="13054" width="8.7109375" style="1" bestFit="1" customWidth="1"/>
    <col min="13055" max="13055" width="9.42578125" style="1" bestFit="1" customWidth="1"/>
    <col min="13056" max="13062" width="11.85546875" style="1" customWidth="1"/>
    <col min="13063" max="13063" width="5.7109375" style="1" customWidth="1"/>
    <col min="13064" max="13064" width="3.7109375" style="1" customWidth="1"/>
    <col min="13065" max="13294" width="9.140625" style="1"/>
    <col min="13295" max="13296" width="3.7109375" style="1" customWidth="1"/>
    <col min="13297" max="13300" width="12.5703125" style="1" customWidth="1"/>
    <col min="13301" max="13301" width="3.7109375" style="1" customWidth="1"/>
    <col min="13302" max="13302" width="42.85546875" style="1" bestFit="1" customWidth="1"/>
    <col min="13303" max="13304" width="11.28515625" style="1" customWidth="1"/>
    <col min="13305" max="13305" width="12.5703125" style="1" customWidth="1"/>
    <col min="13306" max="13306" width="13.42578125" style="1" customWidth="1"/>
    <col min="13307" max="13307" width="31.28515625" style="1" bestFit="1" customWidth="1"/>
    <col min="13308" max="13309" width="11.85546875" style="1" customWidth="1"/>
    <col min="13310" max="13310" width="8.7109375" style="1" bestFit="1" customWidth="1"/>
    <col min="13311" max="13311" width="9.42578125" style="1" bestFit="1" customWidth="1"/>
    <col min="13312" max="13318" width="11.85546875" style="1" customWidth="1"/>
    <col min="13319" max="13319" width="5.7109375" style="1" customWidth="1"/>
    <col min="13320" max="13320" width="3.7109375" style="1" customWidth="1"/>
    <col min="13321" max="13550" width="9.140625" style="1"/>
    <col min="13551" max="13552" width="3.7109375" style="1" customWidth="1"/>
    <col min="13553" max="13556" width="12.5703125" style="1" customWidth="1"/>
    <col min="13557" max="13557" width="3.7109375" style="1" customWidth="1"/>
    <col min="13558" max="13558" width="42.85546875" style="1" bestFit="1" customWidth="1"/>
    <col min="13559" max="13560" width="11.28515625" style="1" customWidth="1"/>
    <col min="13561" max="13561" width="12.5703125" style="1" customWidth="1"/>
    <col min="13562" max="13562" width="13.42578125" style="1" customWidth="1"/>
    <col min="13563" max="13563" width="31.28515625" style="1" bestFit="1" customWidth="1"/>
    <col min="13564" max="13565" width="11.85546875" style="1" customWidth="1"/>
    <col min="13566" max="13566" width="8.7109375" style="1" bestFit="1" customWidth="1"/>
    <col min="13567" max="13567" width="9.42578125" style="1" bestFit="1" customWidth="1"/>
    <col min="13568" max="13574" width="11.85546875" style="1" customWidth="1"/>
    <col min="13575" max="13575" width="5.7109375" style="1" customWidth="1"/>
    <col min="13576" max="13576" width="3.7109375" style="1" customWidth="1"/>
    <col min="13577" max="13806" width="9.140625" style="1"/>
    <col min="13807" max="13808" width="3.7109375" style="1" customWidth="1"/>
    <col min="13809" max="13812" width="12.5703125" style="1" customWidth="1"/>
    <col min="13813" max="13813" width="3.7109375" style="1" customWidth="1"/>
    <col min="13814" max="13814" width="42.85546875" style="1" bestFit="1" customWidth="1"/>
    <col min="13815" max="13816" width="11.28515625" style="1" customWidth="1"/>
    <col min="13817" max="13817" width="12.5703125" style="1" customWidth="1"/>
    <col min="13818" max="13818" width="13.42578125" style="1" customWidth="1"/>
    <col min="13819" max="13819" width="31.28515625" style="1" bestFit="1" customWidth="1"/>
    <col min="13820" max="13821" width="11.85546875" style="1" customWidth="1"/>
    <col min="13822" max="13822" width="8.7109375" style="1" bestFit="1" customWidth="1"/>
    <col min="13823" max="13823" width="9.42578125" style="1" bestFit="1" customWidth="1"/>
    <col min="13824" max="13830" width="11.85546875" style="1" customWidth="1"/>
    <col min="13831" max="13831" width="5.7109375" style="1" customWidth="1"/>
    <col min="13832" max="13832" width="3.7109375" style="1" customWidth="1"/>
    <col min="13833" max="14062" width="9.140625" style="1"/>
    <col min="14063" max="14064" width="3.7109375" style="1" customWidth="1"/>
    <col min="14065" max="14068" width="12.5703125" style="1" customWidth="1"/>
    <col min="14069" max="14069" width="3.7109375" style="1" customWidth="1"/>
    <col min="14070" max="14070" width="42.85546875" style="1" bestFit="1" customWidth="1"/>
    <col min="14071" max="14072" width="11.28515625" style="1" customWidth="1"/>
    <col min="14073" max="14073" width="12.5703125" style="1" customWidth="1"/>
    <col min="14074" max="14074" width="13.42578125" style="1" customWidth="1"/>
    <col min="14075" max="14075" width="31.28515625" style="1" bestFit="1" customWidth="1"/>
    <col min="14076" max="14077" width="11.85546875" style="1" customWidth="1"/>
    <col min="14078" max="14078" width="8.7109375" style="1" bestFit="1" customWidth="1"/>
    <col min="14079" max="14079" width="9.42578125" style="1" bestFit="1" customWidth="1"/>
    <col min="14080" max="14086" width="11.85546875" style="1" customWidth="1"/>
    <col min="14087" max="14087" width="5.7109375" style="1" customWidth="1"/>
    <col min="14088" max="14088" width="3.7109375" style="1" customWidth="1"/>
    <col min="14089" max="14318" width="9.140625" style="1"/>
    <col min="14319" max="14320" width="3.7109375" style="1" customWidth="1"/>
    <col min="14321" max="14324" width="12.5703125" style="1" customWidth="1"/>
    <col min="14325" max="14325" width="3.7109375" style="1" customWidth="1"/>
    <col min="14326" max="14326" width="42.85546875" style="1" bestFit="1" customWidth="1"/>
    <col min="14327" max="14328" width="11.28515625" style="1" customWidth="1"/>
    <col min="14329" max="14329" width="12.5703125" style="1" customWidth="1"/>
    <col min="14330" max="14330" width="13.42578125" style="1" customWidth="1"/>
    <col min="14331" max="14331" width="31.28515625" style="1" bestFit="1" customWidth="1"/>
    <col min="14332" max="14333" width="11.85546875" style="1" customWidth="1"/>
    <col min="14334" max="14334" width="8.7109375" style="1" bestFit="1" customWidth="1"/>
    <col min="14335" max="14335" width="9.42578125" style="1" bestFit="1" customWidth="1"/>
    <col min="14336" max="14342" width="11.85546875" style="1" customWidth="1"/>
    <col min="14343" max="14343" width="5.7109375" style="1" customWidth="1"/>
    <col min="14344" max="14344" width="3.7109375" style="1" customWidth="1"/>
    <col min="14345" max="14574" width="9.140625" style="1"/>
    <col min="14575" max="14576" width="3.7109375" style="1" customWidth="1"/>
    <col min="14577" max="14580" width="12.5703125" style="1" customWidth="1"/>
    <col min="14581" max="14581" width="3.7109375" style="1" customWidth="1"/>
    <col min="14582" max="14582" width="42.85546875" style="1" bestFit="1" customWidth="1"/>
    <col min="14583" max="14584" width="11.28515625" style="1" customWidth="1"/>
    <col min="14585" max="14585" width="12.5703125" style="1" customWidth="1"/>
    <col min="14586" max="14586" width="13.42578125" style="1" customWidth="1"/>
    <col min="14587" max="14587" width="31.28515625" style="1" bestFit="1" customWidth="1"/>
    <col min="14588" max="14589" width="11.85546875" style="1" customWidth="1"/>
    <col min="14590" max="14590" width="8.7109375" style="1" bestFit="1" customWidth="1"/>
    <col min="14591" max="14591" width="9.42578125" style="1" bestFit="1" customWidth="1"/>
    <col min="14592" max="14598" width="11.85546875" style="1" customWidth="1"/>
    <col min="14599" max="14599" width="5.7109375" style="1" customWidth="1"/>
    <col min="14600" max="14600" width="3.7109375" style="1" customWidth="1"/>
    <col min="14601" max="14830" width="9.140625" style="1"/>
    <col min="14831" max="14832" width="3.7109375" style="1" customWidth="1"/>
    <col min="14833" max="14836" width="12.5703125" style="1" customWidth="1"/>
    <col min="14837" max="14837" width="3.7109375" style="1" customWidth="1"/>
    <col min="14838" max="14838" width="42.85546875" style="1" bestFit="1" customWidth="1"/>
    <col min="14839" max="14840" width="11.28515625" style="1" customWidth="1"/>
    <col min="14841" max="14841" width="12.5703125" style="1" customWidth="1"/>
    <col min="14842" max="14842" width="13.42578125" style="1" customWidth="1"/>
    <col min="14843" max="14843" width="31.28515625" style="1" bestFit="1" customWidth="1"/>
    <col min="14844" max="14845" width="11.85546875" style="1" customWidth="1"/>
    <col min="14846" max="14846" width="8.7109375" style="1" bestFit="1" customWidth="1"/>
    <col min="14847" max="14847" width="9.42578125" style="1" bestFit="1" customWidth="1"/>
    <col min="14848" max="14854" width="11.85546875" style="1" customWidth="1"/>
    <col min="14855" max="14855" width="5.7109375" style="1" customWidth="1"/>
    <col min="14856" max="14856" width="3.7109375" style="1" customWidth="1"/>
    <col min="14857" max="15086" width="9.140625" style="1"/>
    <col min="15087" max="15088" width="3.7109375" style="1" customWidth="1"/>
    <col min="15089" max="15092" width="12.5703125" style="1" customWidth="1"/>
    <col min="15093" max="15093" width="3.7109375" style="1" customWidth="1"/>
    <col min="15094" max="15094" width="42.85546875" style="1" bestFit="1" customWidth="1"/>
    <col min="15095" max="15096" width="11.28515625" style="1" customWidth="1"/>
    <col min="15097" max="15097" width="12.5703125" style="1" customWidth="1"/>
    <col min="15098" max="15098" width="13.42578125" style="1" customWidth="1"/>
    <col min="15099" max="15099" width="31.28515625" style="1" bestFit="1" customWidth="1"/>
    <col min="15100" max="15101" width="11.85546875" style="1" customWidth="1"/>
    <col min="15102" max="15102" width="8.7109375" style="1" bestFit="1" customWidth="1"/>
    <col min="15103" max="15103" width="9.42578125" style="1" bestFit="1" customWidth="1"/>
    <col min="15104" max="15110" width="11.85546875" style="1" customWidth="1"/>
    <col min="15111" max="15111" width="5.7109375" style="1" customWidth="1"/>
    <col min="15112" max="15112" width="3.7109375" style="1" customWidth="1"/>
    <col min="15113" max="15342" width="9.140625" style="1"/>
    <col min="15343" max="15344" width="3.7109375" style="1" customWidth="1"/>
    <col min="15345" max="15348" width="12.5703125" style="1" customWidth="1"/>
    <col min="15349" max="15349" width="3.7109375" style="1" customWidth="1"/>
    <col min="15350" max="15350" width="42.85546875" style="1" bestFit="1" customWidth="1"/>
    <col min="15351" max="15352" width="11.28515625" style="1" customWidth="1"/>
    <col min="15353" max="15353" width="12.5703125" style="1" customWidth="1"/>
    <col min="15354" max="15354" width="13.42578125" style="1" customWidth="1"/>
    <col min="15355" max="15355" width="31.28515625" style="1" bestFit="1" customWidth="1"/>
    <col min="15356" max="15357" width="11.85546875" style="1" customWidth="1"/>
    <col min="15358" max="15358" width="8.7109375" style="1" bestFit="1" customWidth="1"/>
    <col min="15359" max="15359" width="9.42578125" style="1" bestFit="1" customWidth="1"/>
    <col min="15360" max="15366" width="11.85546875" style="1" customWidth="1"/>
    <col min="15367" max="15367" width="5.7109375" style="1" customWidth="1"/>
    <col min="15368" max="15368" width="3.7109375" style="1" customWidth="1"/>
    <col min="15369" max="15598" width="9.140625" style="1"/>
    <col min="15599" max="15600" width="3.7109375" style="1" customWidth="1"/>
    <col min="15601" max="15604" width="12.5703125" style="1" customWidth="1"/>
    <col min="15605" max="15605" width="3.7109375" style="1" customWidth="1"/>
    <col min="15606" max="15606" width="42.85546875" style="1" bestFit="1" customWidth="1"/>
    <col min="15607" max="15608" width="11.28515625" style="1" customWidth="1"/>
    <col min="15609" max="15609" width="12.5703125" style="1" customWidth="1"/>
    <col min="15610" max="15610" width="13.42578125" style="1" customWidth="1"/>
    <col min="15611" max="15611" width="31.28515625" style="1" bestFit="1" customWidth="1"/>
    <col min="15612" max="15613" width="11.85546875" style="1" customWidth="1"/>
    <col min="15614" max="15614" width="8.7109375" style="1" bestFit="1" customWidth="1"/>
    <col min="15615" max="15615" width="9.42578125" style="1" bestFit="1" customWidth="1"/>
    <col min="15616" max="15622" width="11.85546875" style="1" customWidth="1"/>
    <col min="15623" max="15623" width="5.7109375" style="1" customWidth="1"/>
    <col min="15624" max="15624" width="3.7109375" style="1" customWidth="1"/>
    <col min="15625" max="15854" width="9.140625" style="1"/>
    <col min="15855" max="15856" width="3.7109375" style="1" customWidth="1"/>
    <col min="15857" max="15860" width="12.5703125" style="1" customWidth="1"/>
    <col min="15861" max="15861" width="3.7109375" style="1" customWidth="1"/>
    <col min="15862" max="15862" width="42.85546875" style="1" bestFit="1" customWidth="1"/>
    <col min="15863" max="15864" width="11.28515625" style="1" customWidth="1"/>
    <col min="15865" max="15865" width="12.5703125" style="1" customWidth="1"/>
    <col min="15866" max="15866" width="13.42578125" style="1" customWidth="1"/>
    <col min="15867" max="15867" width="31.28515625" style="1" bestFit="1" customWidth="1"/>
    <col min="15868" max="15869" width="11.85546875" style="1" customWidth="1"/>
    <col min="15870" max="15870" width="8.7109375" style="1" bestFit="1" customWidth="1"/>
    <col min="15871" max="15871" width="9.42578125" style="1" bestFit="1" customWidth="1"/>
    <col min="15872" max="15878" width="11.85546875" style="1" customWidth="1"/>
    <col min="15879" max="15879" width="5.7109375" style="1" customWidth="1"/>
    <col min="15880" max="15880" width="3.7109375" style="1" customWidth="1"/>
    <col min="15881" max="16110" width="9.140625" style="1"/>
    <col min="16111" max="16112" width="3.7109375" style="1" customWidth="1"/>
    <col min="16113" max="16116" width="12.5703125" style="1" customWidth="1"/>
    <col min="16117" max="16117" width="3.7109375" style="1" customWidth="1"/>
    <col min="16118" max="16118" width="42.85546875" style="1" bestFit="1" customWidth="1"/>
    <col min="16119" max="16120" width="11.28515625" style="1" customWidth="1"/>
    <col min="16121" max="16121" width="12.5703125" style="1" customWidth="1"/>
    <col min="16122" max="16122" width="13.42578125" style="1" customWidth="1"/>
    <col min="16123" max="16123" width="31.28515625" style="1" bestFit="1" customWidth="1"/>
    <col min="16124" max="16125" width="11.85546875" style="1" customWidth="1"/>
    <col min="16126" max="16126" width="8.7109375" style="1" bestFit="1" customWidth="1"/>
    <col min="16127" max="16127" width="9.42578125" style="1" bestFit="1" customWidth="1"/>
    <col min="16128" max="16134" width="11.85546875" style="1" customWidth="1"/>
    <col min="16135" max="16135" width="5.7109375" style="1" customWidth="1"/>
    <col min="16136" max="16136" width="3.7109375" style="1" customWidth="1"/>
    <col min="16137" max="16384" width="9.140625" style="1"/>
  </cols>
  <sheetData>
    <row r="1" spans="2:26">
      <c r="N1" s="1"/>
      <c r="O1" s="1"/>
      <c r="P1" s="1"/>
      <c r="Q1" s="1"/>
    </row>
    <row r="2" spans="2:26">
      <c r="N2" s="1"/>
      <c r="O2" s="1"/>
      <c r="P2" s="1"/>
      <c r="Q2" s="1"/>
    </row>
    <row r="3" spans="2:26" ht="21.4" customHeight="1">
      <c r="C3" s="2"/>
      <c r="H3" s="3"/>
      <c r="I3" s="4"/>
      <c r="J3" s="5"/>
      <c r="M3" s="6" t="s">
        <v>558</v>
      </c>
      <c r="P3" s="1"/>
      <c r="Q3" s="1"/>
    </row>
    <row r="4" spans="2:26" ht="21.4" customHeight="1">
      <c r="C4" s="7"/>
      <c r="D4" s="8"/>
      <c r="E4" s="8"/>
      <c r="F4" s="8"/>
      <c r="I4" s="5"/>
      <c r="M4" s="6" t="s">
        <v>559</v>
      </c>
      <c r="P4" s="1"/>
      <c r="Q4" s="1"/>
    </row>
    <row r="5" spans="2:26" ht="19.5">
      <c r="C5" s="9"/>
      <c r="M5" s="45" t="s">
        <v>0</v>
      </c>
      <c r="P5" s="1"/>
      <c r="Q5" s="1"/>
    </row>
    <row r="6" spans="2:26" ht="18.75">
      <c r="C6" s="1283" t="s">
        <v>94</v>
      </c>
      <c r="D6" s="1283"/>
      <c r="E6" s="1283"/>
      <c r="F6" s="1283"/>
      <c r="H6" s="1264"/>
      <c r="I6" s="1264"/>
      <c r="J6" s="1264"/>
      <c r="K6" s="1264"/>
      <c r="L6" s="1264"/>
      <c r="M6" s="1264"/>
      <c r="N6" s="1264"/>
      <c r="P6" s="1"/>
      <c r="Q6" s="1"/>
    </row>
    <row r="7" spans="2:26" ht="15.75" thickBot="1">
      <c r="C7" s="10" t="s">
        <v>2</v>
      </c>
      <c r="D7" s="11" t="s">
        <v>12</v>
      </c>
      <c r="E7" s="11" t="s">
        <v>100</v>
      </c>
      <c r="F7" s="12" t="s">
        <v>34</v>
      </c>
      <c r="H7" s="40" t="s">
        <v>1</v>
      </c>
      <c r="I7" s="39"/>
      <c r="J7"/>
      <c r="L7" s="1265" t="s">
        <v>29</v>
      </c>
      <c r="M7" s="1268"/>
      <c r="N7" s="1266"/>
      <c r="P7" s="1"/>
      <c r="Q7" s="1"/>
    </row>
    <row r="8" spans="2:26" ht="15.75" thickBot="1">
      <c r="B8" s="17">
        <v>7</v>
      </c>
      <c r="C8" s="173">
        <v>7</v>
      </c>
      <c r="D8" s="171">
        <v>97.178000000000011</v>
      </c>
      <c r="E8" s="171">
        <v>97.04</v>
      </c>
      <c r="F8" s="172">
        <v>97.04</v>
      </c>
      <c r="G8" s="17"/>
      <c r="H8" s="13" t="s">
        <v>5</v>
      </c>
      <c r="I8" s="14">
        <v>101</v>
      </c>
      <c r="J8"/>
      <c r="L8" s="53" t="s">
        <v>30</v>
      </c>
      <c r="M8" s="28"/>
      <c r="N8" s="54"/>
      <c r="T8" s="1269" t="s">
        <v>369</v>
      </c>
      <c r="U8" s="1270"/>
      <c r="V8" s="1271"/>
      <c r="X8" s="834"/>
      <c r="Y8" s="834"/>
      <c r="Z8" s="834"/>
    </row>
    <row r="9" spans="2:26" ht="15.75" thickBot="1">
      <c r="B9" s="17">
        <v>7.125</v>
      </c>
      <c r="C9" s="173">
        <v>7.125</v>
      </c>
      <c r="D9" s="171">
        <v>97.678000000000011</v>
      </c>
      <c r="E9" s="171">
        <v>97.54</v>
      </c>
      <c r="F9" s="172">
        <v>97.54</v>
      </c>
      <c r="G9" s="21"/>
      <c r="H9" s="18" t="s">
        <v>7</v>
      </c>
      <c r="I9" s="19">
        <v>0</v>
      </c>
      <c r="J9"/>
      <c r="L9" s="55" t="s">
        <v>90</v>
      </c>
      <c r="M9" s="28"/>
      <c r="N9" s="54"/>
      <c r="X9" s="834"/>
      <c r="Y9" s="834"/>
      <c r="Z9" s="834"/>
    </row>
    <row r="10" spans="2:26" ht="15.75" thickBot="1">
      <c r="B10" s="17">
        <v>7.25</v>
      </c>
      <c r="C10" s="173">
        <v>7.25</v>
      </c>
      <c r="D10" s="171">
        <v>98.053000000000011</v>
      </c>
      <c r="E10" s="171">
        <v>97.915000000000006</v>
      </c>
      <c r="F10" s="172">
        <v>97.915000000000006</v>
      </c>
      <c r="G10" s="21"/>
      <c r="H10" s="18" t="s">
        <v>9</v>
      </c>
      <c r="I10" s="822">
        <v>-0.375</v>
      </c>
      <c r="J10"/>
      <c r="L10" s="55" t="s">
        <v>91</v>
      </c>
      <c r="M10" s="28"/>
      <c r="N10" s="54"/>
      <c r="Q10" s="1"/>
      <c r="T10" s="591" t="s">
        <v>227</v>
      </c>
      <c r="U10" s="592" t="s">
        <v>228</v>
      </c>
      <c r="V10" s="592" t="s">
        <v>229</v>
      </c>
      <c r="X10" s="834"/>
      <c r="Y10" s="834"/>
      <c r="Z10" s="834"/>
    </row>
    <row r="11" spans="2:26" ht="15.75" thickBot="1">
      <c r="B11" s="17">
        <v>7.375</v>
      </c>
      <c r="C11" s="173">
        <v>7.375</v>
      </c>
      <c r="D11" s="171">
        <v>98.428000000000011</v>
      </c>
      <c r="E11" s="171">
        <v>98.29</v>
      </c>
      <c r="F11" s="172">
        <v>98.29</v>
      </c>
      <c r="G11" s="21"/>
      <c r="H11" s="827"/>
      <c r="I11" s="828"/>
      <c r="J11"/>
      <c r="L11" s="56" t="s">
        <v>31</v>
      </c>
      <c r="M11" s="57"/>
      <c r="N11" s="58"/>
      <c r="Q11" s="1"/>
      <c r="X11" s="834"/>
      <c r="Y11" s="834"/>
      <c r="Z11" s="834"/>
    </row>
    <row r="12" spans="2:26">
      <c r="B12" s="17">
        <v>7.5</v>
      </c>
      <c r="C12" s="173">
        <v>7.5</v>
      </c>
      <c r="D12" s="171">
        <v>98.771000000000001</v>
      </c>
      <c r="E12" s="171">
        <v>98.634</v>
      </c>
      <c r="F12" s="172">
        <v>98.634</v>
      </c>
      <c r="G12" s="21"/>
      <c r="H12" s="40"/>
      <c r="I12" s="40"/>
      <c r="J12"/>
      <c r="L12" s="1278"/>
      <c r="M12" s="1278"/>
      <c r="Q12" s="1"/>
      <c r="T12" s="763" t="s">
        <v>230</v>
      </c>
      <c r="U12" s="579" t="s">
        <v>222</v>
      </c>
      <c r="V12" s="584"/>
      <c r="X12" s="834"/>
      <c r="Y12" s="834"/>
      <c r="Z12" s="834"/>
    </row>
    <row r="13" spans="2:26">
      <c r="B13" s="17">
        <v>7.625</v>
      </c>
      <c r="C13" s="173">
        <v>7.625</v>
      </c>
      <c r="D13" s="171">
        <v>99.115000000000009</v>
      </c>
      <c r="E13" s="171">
        <v>98.978000000000009</v>
      </c>
      <c r="F13" s="172">
        <v>98.978000000000009</v>
      </c>
      <c r="G13" s="21"/>
      <c r="H13" s="1279"/>
      <c r="I13" s="1279"/>
      <c r="J13"/>
      <c r="L13" s="1277" t="s">
        <v>497</v>
      </c>
      <c r="M13" s="1277"/>
      <c r="N13" s="974" t="s">
        <v>5</v>
      </c>
      <c r="Q13" s="1"/>
      <c r="T13" s="765" t="s">
        <v>4</v>
      </c>
      <c r="U13" s="766" t="s">
        <v>367</v>
      </c>
      <c r="V13" s="585"/>
      <c r="X13" s="834"/>
      <c r="Y13" s="834"/>
      <c r="Z13" s="834"/>
    </row>
    <row r="14" spans="2:26">
      <c r="B14" s="17">
        <v>7.75</v>
      </c>
      <c r="C14" s="173">
        <v>7.75</v>
      </c>
      <c r="D14" s="171">
        <v>99.459000000000003</v>
      </c>
      <c r="E14" s="171">
        <v>99.321000000000012</v>
      </c>
      <c r="F14" s="172">
        <v>99.321000000000012</v>
      </c>
      <c r="G14" s="21"/>
      <c r="H14" s="564"/>
      <c r="I14" s="843"/>
      <c r="J14"/>
      <c r="L14" s="835" t="s">
        <v>112</v>
      </c>
      <c r="M14" s="970">
        <v>0.5</v>
      </c>
      <c r="N14" s="970">
        <v>101</v>
      </c>
      <c r="Q14" s="1"/>
      <c r="T14" s="765" t="s">
        <v>231</v>
      </c>
      <c r="U14" s="580">
        <v>8</v>
      </c>
      <c r="V14" s="585">
        <f>IF(U13="No",IF(U12="7/6 Arm",VLOOKUP(U14,$C$8:$F$33,2,FALSE),IF(U12="10/6 Arm",VLOOKUP(U14,$C$8:$F$33,3,FALSE),VLOOKUP(U14,$C$8:$F$33,4,FALSE))),IF(U13="Yes",IF(U12="7/6 Arm",VLOOKUP(U14,$C$47:$F$72,2,FALSE),IF(U12="10/6 Arm",VLOOKUP(U14,$C$47:$F$72,3,FALSE),VLOOKUP(U14,$C$47:$F$72,4,FALSE))),"NA"))</f>
        <v>100.084</v>
      </c>
      <c r="X14" s="834"/>
      <c r="Y14" s="834"/>
      <c r="Z14" s="834"/>
    </row>
    <row r="15" spans="2:26" ht="15" customHeight="1">
      <c r="B15" s="17">
        <v>7.875</v>
      </c>
      <c r="C15" s="173">
        <v>7.875</v>
      </c>
      <c r="D15" s="171">
        <v>99.771000000000001</v>
      </c>
      <c r="E15" s="171">
        <v>99.634</v>
      </c>
      <c r="F15" s="172">
        <v>99.634</v>
      </c>
      <c r="G15" s="21"/>
      <c r="I15"/>
      <c r="J15"/>
      <c r="L15" s="954" t="s">
        <v>113</v>
      </c>
      <c r="M15" s="971">
        <v>0.25</v>
      </c>
      <c r="N15" s="970">
        <v>101</v>
      </c>
      <c r="T15" s="576" t="s">
        <v>412</v>
      </c>
      <c r="U15" s="580" t="s">
        <v>16</v>
      </c>
      <c r="V15" s="585"/>
      <c r="X15" s="834"/>
      <c r="Y15" s="834"/>
      <c r="Z15" s="834"/>
    </row>
    <row r="16" spans="2:26" ht="15" customHeight="1">
      <c r="B16" s="17">
        <v>8</v>
      </c>
      <c r="C16" s="173">
        <v>8</v>
      </c>
      <c r="D16" s="171">
        <v>100.084</v>
      </c>
      <c r="E16" s="171">
        <v>99.946000000000012</v>
      </c>
      <c r="F16" s="172">
        <v>99.946000000000012</v>
      </c>
      <c r="G16" s="21"/>
      <c r="H16" s="1265" t="s">
        <v>32</v>
      </c>
      <c r="I16" s="1266"/>
      <c r="L16" s="605" t="s">
        <v>6</v>
      </c>
      <c r="M16" s="972">
        <v>0</v>
      </c>
      <c r="N16" s="970">
        <v>101</v>
      </c>
      <c r="T16" s="765" t="s">
        <v>232</v>
      </c>
      <c r="U16" s="580" t="s">
        <v>86</v>
      </c>
      <c r="V16" s="585"/>
      <c r="X16" s="834"/>
      <c r="Y16" s="834"/>
      <c r="Z16" s="834"/>
    </row>
    <row r="17" spans="2:26" ht="15" customHeight="1">
      <c r="B17" s="17">
        <v>8.125</v>
      </c>
      <c r="C17" s="173">
        <v>8.125</v>
      </c>
      <c r="D17" s="171">
        <v>100.396</v>
      </c>
      <c r="E17" s="171">
        <v>100.259</v>
      </c>
      <c r="F17" s="172">
        <v>100.259</v>
      </c>
      <c r="G17" s="21"/>
      <c r="H17" s="50" t="s">
        <v>96</v>
      </c>
      <c r="I17" s="59">
        <v>-0.125</v>
      </c>
      <c r="L17" s="605" t="s">
        <v>8</v>
      </c>
      <c r="M17" s="971">
        <v>-0.375</v>
      </c>
      <c r="N17" s="970">
        <v>101</v>
      </c>
      <c r="T17" s="765" t="s">
        <v>363</v>
      </c>
      <c r="U17" s="766" t="s">
        <v>221</v>
      </c>
      <c r="V17" s="585">
        <f>IF(U17="Full Doc - 2 Years",INDEX($J$25:$R$32,MATCH(U16,I25:I32,0),MATCH(U15,$J$24:$R$24,0),1),0)</f>
        <v>0</v>
      </c>
      <c r="X17" s="834"/>
      <c r="Y17" s="834"/>
      <c r="Z17" s="834"/>
    </row>
    <row r="18" spans="2:26" ht="15" customHeight="1">
      <c r="B18" s="17">
        <v>8.25</v>
      </c>
      <c r="C18" s="173">
        <v>8.25</v>
      </c>
      <c r="D18" s="171">
        <v>100.646</v>
      </c>
      <c r="E18" s="171">
        <v>100.509</v>
      </c>
      <c r="F18" s="172">
        <v>100.509</v>
      </c>
      <c r="G18" s="21"/>
      <c r="H18" s="50" t="s">
        <v>97</v>
      </c>
      <c r="I18" s="59">
        <v>-0.25</v>
      </c>
      <c r="L18" s="605" t="s">
        <v>10</v>
      </c>
      <c r="M18" s="971">
        <v>-0.75</v>
      </c>
      <c r="N18" s="970">
        <v>101</v>
      </c>
      <c r="T18" s="765" t="s">
        <v>364</v>
      </c>
      <c r="U18" s="766" t="s">
        <v>221</v>
      </c>
      <c r="V18" s="585">
        <f>IF(U18="Full Doc - 1 Year",INDEX($J$25:$R$34,MATCH(U18,I25:I34,0),MATCH(U15,$J$24:$R$24,0),1),0)</f>
        <v>0</v>
      </c>
      <c r="X18" s="834"/>
      <c r="Y18" s="834"/>
      <c r="Z18" s="834"/>
    </row>
    <row r="19" spans="2:26" ht="15" customHeight="1">
      <c r="B19" s="17">
        <v>8.375</v>
      </c>
      <c r="C19" s="173">
        <v>8.375</v>
      </c>
      <c r="D19" s="171">
        <v>100.896</v>
      </c>
      <c r="E19" s="171">
        <v>100.759</v>
      </c>
      <c r="F19" s="172">
        <v>100.759</v>
      </c>
      <c r="G19" s="21"/>
      <c r="H19" s="50" t="s">
        <v>98</v>
      </c>
      <c r="I19" s="59">
        <v>-0.375</v>
      </c>
      <c r="L19" s="26" t="s">
        <v>11</v>
      </c>
      <c r="M19" s="973">
        <v>-1</v>
      </c>
      <c r="N19" s="970">
        <v>99.75</v>
      </c>
      <c r="T19" s="765" t="s">
        <v>4</v>
      </c>
      <c r="U19" s="580" t="s">
        <v>221</v>
      </c>
      <c r="V19" s="585">
        <f>IF(U19="Choose a Selection",0,(INDEX($J$35:$R$42,MATCH($U$16,I35:I42,0),MATCH($U$15,$J$24:$R$24,0),1)))</f>
        <v>0</v>
      </c>
      <c r="X19" s="834"/>
      <c r="Y19" s="834"/>
      <c r="Z19" s="834"/>
    </row>
    <row r="20" spans="2:26" ht="15" customHeight="1">
      <c r="B20" s="17">
        <v>8.5</v>
      </c>
      <c r="C20" s="173">
        <v>8.5</v>
      </c>
      <c r="D20" s="171">
        <v>101.146</v>
      </c>
      <c r="E20" s="171">
        <v>101.009</v>
      </c>
      <c r="F20" s="172">
        <v>101.009</v>
      </c>
      <c r="G20" s="21"/>
      <c r="H20" s="50" t="s">
        <v>99</v>
      </c>
      <c r="I20" s="59">
        <v>-0.5</v>
      </c>
      <c r="L20" s="43" t="s">
        <v>500</v>
      </c>
      <c r="N20" s="1"/>
      <c r="Q20" s="1"/>
      <c r="S20" s="28"/>
      <c r="T20" s="765" t="s">
        <v>366</v>
      </c>
      <c r="U20" s="580" t="s">
        <v>221</v>
      </c>
      <c r="V20" s="585">
        <f>IF(U20="Choose a Selection",0,(INDEX($J$44:$R$47,MATCH(U20,I44:I47,0),MATCH($U$15,$J$24:$R$24,0),1)))</f>
        <v>0</v>
      </c>
      <c r="X20" s="834"/>
      <c r="Y20" s="834"/>
      <c r="Z20" s="834"/>
    </row>
    <row r="21" spans="2:26" ht="15" customHeight="1">
      <c r="B21" s="17">
        <v>8.625</v>
      </c>
      <c r="C21" s="173">
        <v>8.625</v>
      </c>
      <c r="D21" s="171">
        <v>101.396</v>
      </c>
      <c r="E21" s="171">
        <v>101.259</v>
      </c>
      <c r="F21" s="172">
        <v>101.259</v>
      </c>
      <c r="G21" s="21"/>
      <c r="H21" s="51" t="s">
        <v>33</v>
      </c>
      <c r="I21" s="52"/>
      <c r="J21" s="30"/>
      <c r="L21" s="43" t="s">
        <v>501</v>
      </c>
      <c r="P21" s="43"/>
      <c r="Q21" s="1"/>
      <c r="S21" s="28"/>
      <c r="T21" s="765" t="s">
        <v>77</v>
      </c>
      <c r="U21" s="580" t="s">
        <v>221</v>
      </c>
      <c r="V21" s="585">
        <f>IF(U21="Choose a Selection",0,(INDEX($J$52:$R$75,MATCH(U21,$I$52:$I$75,0),MATCH($U$15,$J$51:$R$51,0),1)))</f>
        <v>0</v>
      </c>
      <c r="X21" s="834"/>
      <c r="Y21" s="834"/>
      <c r="Z21" s="834"/>
    </row>
    <row r="22" spans="2:26" ht="15" customHeight="1">
      <c r="B22" s="17">
        <v>8.75</v>
      </c>
      <c r="C22" s="173">
        <v>8.75</v>
      </c>
      <c r="D22" s="171">
        <v>101.646</v>
      </c>
      <c r="E22" s="171">
        <v>101.509</v>
      </c>
      <c r="F22" s="172">
        <v>101.509</v>
      </c>
      <c r="G22" s="21"/>
      <c r="L22" s="43" t="s">
        <v>502</v>
      </c>
      <c r="S22" s="28"/>
      <c r="T22" s="765" t="s">
        <v>370</v>
      </c>
      <c r="U22" s="580" t="s">
        <v>221</v>
      </c>
      <c r="V22" s="585">
        <f t="shared" ref="V22:V28" si="0">IF(U22="Choose a Selection",0,(INDEX($J$52:$R$75,MATCH(U22,$I$52:$I$75,0),MATCH($U$15,$J$51:$R$51,0),1)))</f>
        <v>0</v>
      </c>
      <c r="X22" s="834"/>
      <c r="Y22" s="834"/>
      <c r="Z22" s="834"/>
    </row>
    <row r="23" spans="2:26" ht="15" customHeight="1">
      <c r="B23" s="17">
        <v>8.875</v>
      </c>
      <c r="C23" s="173">
        <v>8.875</v>
      </c>
      <c r="D23" s="171">
        <v>101.896</v>
      </c>
      <c r="E23" s="171">
        <v>101.759</v>
      </c>
      <c r="F23" s="172">
        <v>101.759</v>
      </c>
      <c r="G23" s="21"/>
      <c r="H23" s="3" t="s">
        <v>560</v>
      </c>
      <c r="L23" s="43" t="s">
        <v>503</v>
      </c>
      <c r="N23" s="25"/>
      <c r="O23" s="24"/>
      <c r="S23" s="28"/>
      <c r="T23" s="765" t="s">
        <v>48</v>
      </c>
      <c r="U23" s="580" t="s">
        <v>221</v>
      </c>
      <c r="V23" s="585">
        <f t="shared" si="0"/>
        <v>0</v>
      </c>
      <c r="X23" s="834"/>
      <c r="Y23" s="834"/>
      <c r="Z23" s="834"/>
    </row>
    <row r="24" spans="2:26" ht="15" customHeight="1">
      <c r="B24" s="17">
        <v>9</v>
      </c>
      <c r="C24" s="173">
        <v>9</v>
      </c>
      <c r="D24" s="171">
        <v>102.146</v>
      </c>
      <c r="E24" s="171">
        <v>102.009</v>
      </c>
      <c r="F24" s="172">
        <v>102.009</v>
      </c>
      <c r="G24" s="21"/>
      <c r="H24" s="157"/>
      <c r="I24" s="158"/>
      <c r="J24" s="158" t="s">
        <v>14</v>
      </c>
      <c r="K24" s="158" t="s">
        <v>15</v>
      </c>
      <c r="L24" s="158" t="s">
        <v>16</v>
      </c>
      <c r="M24" s="158" t="s">
        <v>17</v>
      </c>
      <c r="N24" s="158" t="s">
        <v>18</v>
      </c>
      <c r="O24" s="158" t="s">
        <v>19</v>
      </c>
      <c r="P24" s="158" t="s">
        <v>20</v>
      </c>
      <c r="Q24" s="158" t="s">
        <v>21</v>
      </c>
      <c r="R24" s="42" t="s">
        <v>22</v>
      </c>
      <c r="S24" s="28"/>
      <c r="T24" s="765" t="s">
        <v>52</v>
      </c>
      <c r="U24" s="580" t="s">
        <v>221</v>
      </c>
      <c r="V24" s="585">
        <f t="shared" si="0"/>
        <v>0</v>
      </c>
      <c r="X24" s="834"/>
      <c r="Y24" s="834"/>
      <c r="Z24" s="834"/>
    </row>
    <row r="25" spans="2:26" ht="15" customHeight="1">
      <c r="B25" s="17">
        <v>9.125</v>
      </c>
      <c r="C25" s="173">
        <v>9.125</v>
      </c>
      <c r="D25" s="171">
        <v>102.334</v>
      </c>
      <c r="E25" s="171">
        <v>102.19600000000001</v>
      </c>
      <c r="F25" s="172">
        <v>102.19600000000001</v>
      </c>
      <c r="G25" s="21"/>
      <c r="H25" s="1272" t="s">
        <v>220</v>
      </c>
      <c r="I25" s="34" t="s">
        <v>86</v>
      </c>
      <c r="J25" s="181">
        <v>0.625</v>
      </c>
      <c r="K25" s="181">
        <v>0.625</v>
      </c>
      <c r="L25" s="181">
        <v>0.375</v>
      </c>
      <c r="M25" s="181">
        <v>0.25</v>
      </c>
      <c r="N25" s="181">
        <v>0</v>
      </c>
      <c r="O25" s="181">
        <v>-0.125</v>
      </c>
      <c r="P25" s="181">
        <v>-0.625</v>
      </c>
      <c r="Q25" s="181">
        <v>-2.125</v>
      </c>
      <c r="R25" s="184">
        <v>-4.125</v>
      </c>
      <c r="S25" s="28"/>
      <c r="T25" s="765" t="s">
        <v>61</v>
      </c>
      <c r="U25" s="580" t="s">
        <v>221</v>
      </c>
      <c r="V25" s="585">
        <f t="shared" si="0"/>
        <v>0</v>
      </c>
      <c r="X25" s="834"/>
      <c r="Y25" s="834"/>
      <c r="Z25" s="834"/>
    </row>
    <row r="26" spans="2:26" ht="15" customHeight="1">
      <c r="B26" s="17">
        <v>9.25</v>
      </c>
      <c r="C26" s="173">
        <v>9.25</v>
      </c>
      <c r="D26" s="171">
        <v>102.521</v>
      </c>
      <c r="E26" s="171">
        <v>102.384</v>
      </c>
      <c r="F26" s="172">
        <v>102.384</v>
      </c>
      <c r="G26" s="21"/>
      <c r="H26" s="1273"/>
      <c r="I26" s="76" t="s">
        <v>24</v>
      </c>
      <c r="J26" s="183">
        <v>0.5</v>
      </c>
      <c r="K26" s="183">
        <v>0.5</v>
      </c>
      <c r="L26" s="183">
        <v>0.25</v>
      </c>
      <c r="M26" s="183">
        <v>0.125</v>
      </c>
      <c r="N26" s="183">
        <v>-0.125</v>
      </c>
      <c r="O26" s="183">
        <v>-0.375</v>
      </c>
      <c r="P26" s="183">
        <v>-1</v>
      </c>
      <c r="Q26" s="183">
        <v>-2.5</v>
      </c>
      <c r="R26" s="184">
        <v>-4.375</v>
      </c>
      <c r="T26" s="765" t="s">
        <v>65</v>
      </c>
      <c r="U26" s="766" t="s">
        <v>221</v>
      </c>
      <c r="V26" s="585">
        <f t="shared" si="0"/>
        <v>0</v>
      </c>
      <c r="X26" s="834"/>
      <c r="Y26" s="834"/>
      <c r="Z26" s="834"/>
    </row>
    <row r="27" spans="2:26" ht="15" customHeight="1">
      <c r="B27" s="17">
        <v>9.375</v>
      </c>
      <c r="C27" s="173">
        <v>9.375</v>
      </c>
      <c r="D27" s="171">
        <v>102.709</v>
      </c>
      <c r="E27" s="171">
        <v>102.57100000000001</v>
      </c>
      <c r="F27" s="172">
        <v>102.57100000000001</v>
      </c>
      <c r="G27" s="21"/>
      <c r="H27" s="1273"/>
      <c r="I27" s="76" t="s">
        <v>25</v>
      </c>
      <c r="J27" s="183">
        <v>0.375</v>
      </c>
      <c r="K27" s="183">
        <v>0.375</v>
      </c>
      <c r="L27" s="183">
        <v>0.125</v>
      </c>
      <c r="M27" s="183">
        <v>0</v>
      </c>
      <c r="N27" s="183">
        <v>-0.5</v>
      </c>
      <c r="O27" s="183">
        <v>-1</v>
      </c>
      <c r="P27" s="183">
        <v>-1.5</v>
      </c>
      <c r="Q27" s="183">
        <v>-3.5</v>
      </c>
      <c r="R27" s="184">
        <v>-5</v>
      </c>
      <c r="T27" s="765" t="s">
        <v>67</v>
      </c>
      <c r="U27" s="766" t="s">
        <v>221</v>
      </c>
      <c r="V27" s="585">
        <f t="shared" si="0"/>
        <v>0</v>
      </c>
      <c r="X27" s="834"/>
      <c r="Y27" s="834"/>
      <c r="Z27" s="834"/>
    </row>
    <row r="28" spans="2:26" ht="15" customHeight="1">
      <c r="B28" s="17">
        <v>9.5</v>
      </c>
      <c r="C28" s="173">
        <v>9.5</v>
      </c>
      <c r="D28" s="171">
        <v>102.834</v>
      </c>
      <c r="E28" s="171">
        <v>102.69600000000001</v>
      </c>
      <c r="F28" s="172">
        <v>102.69600000000001</v>
      </c>
      <c r="G28" s="21"/>
      <c r="H28" s="1273"/>
      <c r="I28" s="76" t="s">
        <v>26</v>
      </c>
      <c r="J28" s="183">
        <v>0.375</v>
      </c>
      <c r="K28" s="183">
        <v>0.375</v>
      </c>
      <c r="L28" s="183">
        <v>0</v>
      </c>
      <c r="M28" s="183">
        <v>-0.375</v>
      </c>
      <c r="N28" s="183">
        <v>-0.875</v>
      </c>
      <c r="O28" s="183">
        <v>-1.75</v>
      </c>
      <c r="P28" s="183">
        <v>-2.125</v>
      </c>
      <c r="Q28" s="183">
        <v>-4</v>
      </c>
      <c r="R28" s="184">
        <v>-10</v>
      </c>
      <c r="T28" s="765" t="s">
        <v>70</v>
      </c>
      <c r="U28" s="580" t="s">
        <v>221</v>
      </c>
      <c r="V28" s="585">
        <f t="shared" si="0"/>
        <v>0</v>
      </c>
      <c r="X28" s="834"/>
      <c r="Y28" s="834"/>
      <c r="Z28" s="834"/>
    </row>
    <row r="29" spans="2:26" ht="15" customHeight="1">
      <c r="B29" s="17">
        <v>9.625</v>
      </c>
      <c r="C29" s="173">
        <v>9.625</v>
      </c>
      <c r="D29" s="171">
        <v>102.959</v>
      </c>
      <c r="E29" s="171">
        <v>102.82100000000001</v>
      </c>
      <c r="F29" s="172">
        <v>102.82100000000001</v>
      </c>
      <c r="G29" s="21"/>
      <c r="H29" s="1273"/>
      <c r="I29" s="76" t="s">
        <v>27</v>
      </c>
      <c r="J29" s="183">
        <v>-0.25</v>
      </c>
      <c r="K29" s="183">
        <v>-0.5</v>
      </c>
      <c r="L29" s="183">
        <v>-0.75</v>
      </c>
      <c r="M29" s="183">
        <v>-1.25</v>
      </c>
      <c r="N29" s="183">
        <v>-2</v>
      </c>
      <c r="O29" s="183">
        <v>-2.5</v>
      </c>
      <c r="P29" s="183">
        <v>-3.125</v>
      </c>
      <c r="Q29" s="183" t="s">
        <v>13</v>
      </c>
      <c r="R29" s="184" t="s">
        <v>13</v>
      </c>
      <c r="T29" s="765" t="s">
        <v>411</v>
      </c>
      <c r="U29" s="766" t="s">
        <v>221</v>
      </c>
      <c r="V29" s="585">
        <f>IF(U29="Choose a Selection",0,VLOOKUP(U29,$L$14:$M$19,2,FALSE))</f>
        <v>0</v>
      </c>
      <c r="X29" s="834"/>
      <c r="Y29" s="834"/>
      <c r="Z29" s="834"/>
    </row>
    <row r="30" spans="2:26" ht="15" customHeight="1">
      <c r="B30" s="17">
        <v>9.75</v>
      </c>
      <c r="C30" s="173">
        <v>9.75</v>
      </c>
      <c r="D30" s="171">
        <v>103.084</v>
      </c>
      <c r="E30" s="171">
        <v>102.94600000000001</v>
      </c>
      <c r="F30" s="172">
        <v>102.94600000000001</v>
      </c>
      <c r="G30" s="21"/>
      <c r="H30" s="1273"/>
      <c r="I30" s="76" t="s">
        <v>87</v>
      </c>
      <c r="J30" s="183">
        <v>-1</v>
      </c>
      <c r="K30" s="183">
        <v>-1</v>
      </c>
      <c r="L30" s="183">
        <v>-1</v>
      </c>
      <c r="M30" s="183">
        <v>-1.25</v>
      </c>
      <c r="N30" s="183">
        <v>-2</v>
      </c>
      <c r="O30" s="183">
        <v>-2.625</v>
      </c>
      <c r="P30" s="183">
        <v>-3</v>
      </c>
      <c r="Q30" s="183" t="s">
        <v>13</v>
      </c>
      <c r="R30" s="184" t="s">
        <v>13</v>
      </c>
      <c r="T30" s="765" t="s">
        <v>74</v>
      </c>
      <c r="U30" s="580" t="s">
        <v>221</v>
      </c>
      <c r="V30" s="585">
        <f>IF(U30="Choose a Selection",0,(INDEX($J$52:$R$75,MATCH(U30,$I$52:$I$75,0),MATCH($U$15,$J$51:$R$51,0),1)))</f>
        <v>0</v>
      </c>
      <c r="X30" s="834"/>
      <c r="Y30" s="834"/>
      <c r="Z30" s="834"/>
    </row>
    <row r="31" spans="2:26" ht="15" customHeight="1">
      <c r="B31" s="17">
        <v>9.875</v>
      </c>
      <c r="C31" s="173">
        <v>9.875</v>
      </c>
      <c r="D31" s="171">
        <v>103.209</v>
      </c>
      <c r="E31" s="171">
        <v>103.07100000000001</v>
      </c>
      <c r="F31" s="172">
        <v>103.07100000000001</v>
      </c>
      <c r="G31" s="21"/>
      <c r="H31" s="1273"/>
      <c r="I31" s="76" t="s">
        <v>88</v>
      </c>
      <c r="J31" s="183">
        <v>-2</v>
      </c>
      <c r="K31" s="183">
        <v>-2</v>
      </c>
      <c r="L31" s="183">
        <v>-2</v>
      </c>
      <c r="M31" s="183">
        <v>-2.25</v>
      </c>
      <c r="N31" s="183">
        <v>-2.75</v>
      </c>
      <c r="O31" s="183">
        <v>-4.5</v>
      </c>
      <c r="P31" s="183">
        <v>-5</v>
      </c>
      <c r="Q31" s="183" t="s">
        <v>13</v>
      </c>
      <c r="R31" s="184" t="s">
        <v>13</v>
      </c>
      <c r="T31" s="765" t="s">
        <v>545</v>
      </c>
      <c r="U31" s="580" t="s">
        <v>221</v>
      </c>
      <c r="V31" s="585">
        <f>IF(U31="Choose a Selection",0,(INDEX($J$52:$R$76,MATCH(U31,$I$52:$I$76,0),MATCH($U$15,$J$51:$R$51,0),1)))</f>
        <v>0</v>
      </c>
      <c r="X31" s="834"/>
      <c r="Y31" s="834"/>
      <c r="Z31" s="834"/>
    </row>
    <row r="32" spans="2:26" ht="15" customHeight="1">
      <c r="B32" s="17">
        <v>10</v>
      </c>
      <c r="C32" s="173">
        <v>10</v>
      </c>
      <c r="D32" s="171">
        <v>103.334</v>
      </c>
      <c r="E32" s="171">
        <v>103.19600000000001</v>
      </c>
      <c r="F32" s="172">
        <v>103.19600000000001</v>
      </c>
      <c r="G32" s="21"/>
      <c r="H32" s="1273"/>
      <c r="I32" s="76"/>
      <c r="J32" s="185"/>
      <c r="K32" s="185"/>
      <c r="L32" s="185"/>
      <c r="M32" s="185"/>
      <c r="N32" s="185"/>
      <c r="O32" s="185"/>
      <c r="P32" s="185"/>
      <c r="Q32" s="185"/>
      <c r="R32" s="186"/>
      <c r="T32" s="765" t="s">
        <v>237</v>
      </c>
      <c r="U32" s="766">
        <v>30</v>
      </c>
      <c r="V32" s="585">
        <f>IF(U32=15,0,I10)</f>
        <v>-0.375</v>
      </c>
      <c r="X32" s="834"/>
      <c r="Y32" s="834"/>
      <c r="Z32" s="834"/>
    </row>
    <row r="33" spans="2:26" ht="15.75" thickBot="1">
      <c r="B33" s="17">
        <v>0</v>
      </c>
      <c r="C33" s="173"/>
      <c r="D33" s="171"/>
      <c r="E33" s="171"/>
      <c r="F33" s="172"/>
      <c r="G33" s="21"/>
      <c r="H33" s="1274"/>
      <c r="I33" s="76"/>
      <c r="J33" s="185"/>
      <c r="K33" s="185"/>
      <c r="L33" s="185"/>
      <c r="M33" s="185"/>
      <c r="N33" s="185"/>
      <c r="O33" s="185"/>
      <c r="P33" s="185"/>
      <c r="Q33" s="185"/>
      <c r="R33" s="186"/>
      <c r="T33" s="767" t="s">
        <v>238</v>
      </c>
      <c r="U33" s="581"/>
      <c r="V33" s="1007">
        <f>V17+V18+V19+V20+V21+V22+V23+V24+V25+V26+V27+V28+V29+V30+V32+V31</f>
        <v>-0.375</v>
      </c>
    </row>
    <row r="34" spans="2:26" ht="15.75" thickBot="1">
      <c r="C34" s="164"/>
      <c r="D34" s="165"/>
      <c r="E34" s="165"/>
      <c r="F34" s="165"/>
      <c r="G34" s="21"/>
      <c r="H34" s="769" t="s">
        <v>403</v>
      </c>
      <c r="I34" s="814" t="s">
        <v>365</v>
      </c>
      <c r="J34" s="179">
        <v>0</v>
      </c>
      <c r="K34" s="179">
        <v>0</v>
      </c>
      <c r="L34" s="179">
        <v>0</v>
      </c>
      <c r="M34" s="179">
        <v>0</v>
      </c>
      <c r="N34" s="179">
        <v>0</v>
      </c>
      <c r="O34" s="179">
        <v>0</v>
      </c>
      <c r="P34" s="179">
        <v>0</v>
      </c>
      <c r="Q34" s="179">
        <v>-0.375</v>
      </c>
      <c r="R34" s="180" t="s">
        <v>13</v>
      </c>
      <c r="T34" s="568"/>
      <c r="U34" s="569"/>
      <c r="V34" s="578"/>
    </row>
    <row r="35" spans="2:26" ht="15.75" thickBot="1">
      <c r="C35" s="166"/>
      <c r="D35" s="100"/>
      <c r="E35" s="100"/>
      <c r="F35" s="100"/>
      <c r="G35" s="21"/>
      <c r="H35" s="46"/>
      <c r="I35" s="34" t="s">
        <v>86</v>
      </c>
      <c r="J35" s="181">
        <v>0.75</v>
      </c>
      <c r="K35" s="181">
        <v>0.75</v>
      </c>
      <c r="L35" s="181">
        <v>0.5</v>
      </c>
      <c r="M35" s="181">
        <v>0.375</v>
      </c>
      <c r="N35" s="181">
        <v>0.125</v>
      </c>
      <c r="O35" s="181">
        <v>-0.125</v>
      </c>
      <c r="P35" s="181">
        <v>-0.75</v>
      </c>
      <c r="Q35" s="183">
        <v>-2.375</v>
      </c>
      <c r="R35" s="184">
        <v>-4.5</v>
      </c>
      <c r="T35" s="570" t="s">
        <v>239</v>
      </c>
      <c r="U35" s="571"/>
      <c r="V35" s="768">
        <f>IF(U26="Investor",MIN(V33+V14,VLOOKUP(U29,$L$14:$N$19,3,FALSE)),MIN(V33+V14,I8))</f>
        <v>99.709000000000003</v>
      </c>
    </row>
    <row r="36" spans="2:26" ht="15.75" thickBot="1">
      <c r="C36" s="166"/>
      <c r="D36" s="100"/>
      <c r="E36" s="100"/>
      <c r="F36" s="100"/>
      <c r="G36" s="21"/>
      <c r="H36" s="46"/>
      <c r="I36" s="76" t="s">
        <v>24</v>
      </c>
      <c r="J36" s="183">
        <v>0.625</v>
      </c>
      <c r="K36" s="183">
        <v>0.625</v>
      </c>
      <c r="L36" s="183">
        <v>0.375</v>
      </c>
      <c r="M36" s="183">
        <v>0.25</v>
      </c>
      <c r="N36" s="183">
        <v>0</v>
      </c>
      <c r="O36" s="183">
        <v>-0.5</v>
      </c>
      <c r="P36" s="183">
        <v>-1.25</v>
      </c>
      <c r="Q36" s="183">
        <v>-2.875</v>
      </c>
      <c r="R36" s="184">
        <v>-4.75</v>
      </c>
      <c r="T36" s="565"/>
      <c r="U36" s="565"/>
      <c r="V36" s="565"/>
    </row>
    <row r="37" spans="2:26" ht="15.75" thickBot="1">
      <c r="H37" s="64" t="s">
        <v>4</v>
      </c>
      <c r="I37" s="76" t="s">
        <v>25</v>
      </c>
      <c r="J37" s="183">
        <v>0.5</v>
      </c>
      <c r="K37" s="183">
        <v>0.5</v>
      </c>
      <c r="L37" s="183">
        <v>0.25</v>
      </c>
      <c r="M37" s="183">
        <v>0.125</v>
      </c>
      <c r="N37" s="183">
        <v>-0.375</v>
      </c>
      <c r="O37" s="183">
        <v>-1.125</v>
      </c>
      <c r="P37" s="183">
        <v>-1.75</v>
      </c>
      <c r="Q37" s="183">
        <v>-3.875</v>
      </c>
      <c r="R37" s="184">
        <v>-5.375</v>
      </c>
      <c r="T37" s="1001" t="s">
        <v>521</v>
      </c>
      <c r="U37" s="1002"/>
      <c r="V37" s="1003"/>
    </row>
    <row r="38" spans="2:26">
      <c r="H38" s="62" t="s">
        <v>40</v>
      </c>
      <c r="I38" s="76" t="s">
        <v>26</v>
      </c>
      <c r="J38" s="183">
        <v>0.375</v>
      </c>
      <c r="K38" s="183">
        <v>0.375</v>
      </c>
      <c r="L38" s="183">
        <v>0</v>
      </c>
      <c r="M38" s="183">
        <v>-0.5</v>
      </c>
      <c r="N38" s="183">
        <v>-0.875</v>
      </c>
      <c r="O38" s="183">
        <v>-2</v>
      </c>
      <c r="P38" s="183">
        <v>-2.625</v>
      </c>
      <c r="Q38" s="183">
        <v>-4.5</v>
      </c>
      <c r="R38" s="184">
        <v>-10</v>
      </c>
    </row>
    <row r="39" spans="2:26">
      <c r="H39" s="75" t="s">
        <v>535</v>
      </c>
      <c r="I39" s="76" t="s">
        <v>27</v>
      </c>
      <c r="J39" s="183">
        <v>-0.25</v>
      </c>
      <c r="K39" s="183">
        <v>-0.5</v>
      </c>
      <c r="L39" s="183">
        <v>-0.875</v>
      </c>
      <c r="M39" s="183">
        <v>-1.375</v>
      </c>
      <c r="N39" s="183">
        <v>-2.25</v>
      </c>
      <c r="O39" s="183">
        <v>-2.75</v>
      </c>
      <c r="P39" s="183">
        <v>-3.375</v>
      </c>
      <c r="Q39" s="183" t="s">
        <v>13</v>
      </c>
      <c r="R39" s="184" t="s">
        <v>13</v>
      </c>
    </row>
    <row r="40" spans="2:26">
      <c r="H40" s="62" t="s">
        <v>41</v>
      </c>
      <c r="I40" s="76" t="s">
        <v>87</v>
      </c>
      <c r="J40" s="183">
        <v>-1</v>
      </c>
      <c r="K40" s="183">
        <v>-1</v>
      </c>
      <c r="L40" s="183">
        <v>-1</v>
      </c>
      <c r="M40" s="183">
        <v>-1.625</v>
      </c>
      <c r="N40" s="183">
        <v>-2.5</v>
      </c>
      <c r="O40" s="183">
        <v>-2.75</v>
      </c>
      <c r="P40" s="183">
        <v>-3.75</v>
      </c>
      <c r="Q40" s="183" t="s">
        <v>13</v>
      </c>
      <c r="R40" s="184" t="s">
        <v>13</v>
      </c>
    </row>
    <row r="41" spans="2:26">
      <c r="H41" s="62" t="s">
        <v>42</v>
      </c>
      <c r="I41" s="76" t="s">
        <v>88</v>
      </c>
      <c r="J41" s="183">
        <v>-2.25</v>
      </c>
      <c r="K41" s="183">
        <v>-2.25</v>
      </c>
      <c r="L41" s="183">
        <v>-2.25</v>
      </c>
      <c r="M41" s="183">
        <v>-2.5</v>
      </c>
      <c r="N41" s="183">
        <v>-3</v>
      </c>
      <c r="O41" s="183">
        <v>-4.75</v>
      </c>
      <c r="P41" s="183">
        <v>-5.5</v>
      </c>
      <c r="Q41" s="183" t="s">
        <v>13</v>
      </c>
      <c r="R41" s="184" t="s">
        <v>13</v>
      </c>
    </row>
    <row r="42" spans="2:26">
      <c r="H42" s="62" t="s">
        <v>101</v>
      </c>
      <c r="I42" s="76"/>
      <c r="J42" s="185"/>
      <c r="K42" s="185"/>
      <c r="L42" s="185"/>
      <c r="M42" s="185"/>
      <c r="N42" s="185"/>
      <c r="O42" s="185"/>
      <c r="P42" s="185"/>
      <c r="Q42" s="185"/>
      <c r="R42" s="186"/>
    </row>
    <row r="43" spans="2:26">
      <c r="B43" s="17">
        <v>-0.125</v>
      </c>
      <c r="H43" s="47"/>
      <c r="I43" s="41"/>
      <c r="J43" s="187"/>
      <c r="K43" s="187"/>
      <c r="L43" s="187"/>
      <c r="M43" s="187"/>
      <c r="N43" s="187"/>
      <c r="O43" s="187"/>
      <c r="P43" s="187"/>
      <c r="Q43" s="187"/>
      <c r="R43" s="188"/>
    </row>
    <row r="44" spans="2:26">
      <c r="B44" s="17"/>
      <c r="H44" s="61"/>
      <c r="I44" s="73" t="s">
        <v>46</v>
      </c>
      <c r="J44" s="174">
        <v>0</v>
      </c>
      <c r="K44" s="174">
        <v>0</v>
      </c>
      <c r="L44" s="174">
        <v>0</v>
      </c>
      <c r="M44" s="174">
        <v>0</v>
      </c>
      <c r="N44" s="174">
        <v>0</v>
      </c>
      <c r="O44" s="174">
        <v>0</v>
      </c>
      <c r="P44" s="174">
        <v>0</v>
      </c>
      <c r="Q44" s="174">
        <v>-0.375</v>
      </c>
      <c r="R44" s="175" t="s">
        <v>13</v>
      </c>
    </row>
    <row r="45" spans="2:26">
      <c r="B45" s="17"/>
      <c r="C45" s="1283" t="s">
        <v>95</v>
      </c>
      <c r="D45" s="1283"/>
      <c r="E45" s="1283"/>
      <c r="F45" s="1283"/>
      <c r="H45" s="64" t="s">
        <v>43</v>
      </c>
      <c r="I45" s="73" t="s">
        <v>47</v>
      </c>
      <c r="J45" s="174">
        <v>0</v>
      </c>
      <c r="K45" s="174">
        <v>0</v>
      </c>
      <c r="L45" s="174">
        <v>0</v>
      </c>
      <c r="M45" s="174">
        <v>0</v>
      </c>
      <c r="N45" s="174">
        <v>0</v>
      </c>
      <c r="O45" s="174">
        <v>0</v>
      </c>
      <c r="P45" s="174">
        <v>0</v>
      </c>
      <c r="Q45" s="174">
        <v>-0.375</v>
      </c>
      <c r="R45" s="175" t="s">
        <v>13</v>
      </c>
    </row>
    <row r="46" spans="2:26" ht="15" customHeight="1">
      <c r="B46" s="17"/>
      <c r="C46" s="10" t="s">
        <v>2</v>
      </c>
      <c r="D46" s="11" t="s">
        <v>12</v>
      </c>
      <c r="E46" s="11" t="s">
        <v>100</v>
      </c>
      <c r="F46" s="12" t="s">
        <v>34</v>
      </c>
      <c r="H46" s="62" t="s">
        <v>44</v>
      </c>
      <c r="I46" s="73" t="s">
        <v>101</v>
      </c>
      <c r="J46" s="174">
        <v>-0.375</v>
      </c>
      <c r="K46" s="174">
        <v>-0.375</v>
      </c>
      <c r="L46" s="174">
        <v>-0.375</v>
      </c>
      <c r="M46" s="174">
        <v>-0.375</v>
      </c>
      <c r="N46" s="174">
        <v>-0.375</v>
      </c>
      <c r="O46" s="174">
        <v>-0.375</v>
      </c>
      <c r="P46" s="174">
        <v>-0.375</v>
      </c>
      <c r="Q46" s="174">
        <v>-2.5</v>
      </c>
      <c r="R46" s="175" t="s">
        <v>13</v>
      </c>
    </row>
    <row r="47" spans="2:26">
      <c r="B47" s="17">
        <v>7</v>
      </c>
      <c r="C47" s="173">
        <v>7</v>
      </c>
      <c r="D47" s="171">
        <v>97.39</v>
      </c>
      <c r="E47" s="171">
        <v>97.29</v>
      </c>
      <c r="F47" s="172">
        <v>97.29</v>
      </c>
      <c r="H47" s="62" t="s">
        <v>45</v>
      </c>
      <c r="I47" s="75" t="s">
        <v>535</v>
      </c>
      <c r="J47" s="1048">
        <v>-1.5</v>
      </c>
      <c r="K47" s="1048">
        <v>-1.5</v>
      </c>
      <c r="L47" s="1048">
        <v>-1.5</v>
      </c>
      <c r="M47" s="1048">
        <v>-2</v>
      </c>
      <c r="N47" s="1048">
        <v>-2</v>
      </c>
      <c r="O47" s="1048">
        <v>-2</v>
      </c>
      <c r="P47" s="1048">
        <v>-4.5</v>
      </c>
      <c r="Q47" s="1048" t="s">
        <v>13</v>
      </c>
      <c r="R47" s="178" t="s">
        <v>13</v>
      </c>
      <c r="X47" s="834"/>
      <c r="Y47" s="834"/>
      <c r="Z47" s="834"/>
    </row>
    <row r="48" spans="2:26">
      <c r="B48" s="17">
        <v>7.125</v>
      </c>
      <c r="C48" s="173">
        <v>7.125</v>
      </c>
      <c r="D48" s="171">
        <v>97.89</v>
      </c>
      <c r="E48" s="171">
        <v>97.79</v>
      </c>
      <c r="F48" s="172">
        <v>97.79</v>
      </c>
      <c r="H48" s="159"/>
      <c r="I48" s="160"/>
      <c r="J48" s="161"/>
      <c r="K48" s="161"/>
      <c r="L48" s="161"/>
      <c r="M48" s="161"/>
      <c r="N48" s="161"/>
      <c r="O48" s="161"/>
      <c r="P48" s="161"/>
      <c r="Q48" s="161"/>
      <c r="R48" s="161"/>
      <c r="X48" s="834"/>
      <c r="Y48" s="834"/>
      <c r="Z48" s="834"/>
    </row>
    <row r="49" spans="2:26">
      <c r="B49" s="17">
        <v>7.25</v>
      </c>
      <c r="C49" s="173">
        <v>7.25</v>
      </c>
      <c r="D49" s="171">
        <v>98.265000000000001</v>
      </c>
      <c r="E49" s="171">
        <v>98.165000000000006</v>
      </c>
      <c r="F49" s="172">
        <v>98.165000000000006</v>
      </c>
      <c r="N49" s="1"/>
      <c r="O49" s="1"/>
      <c r="P49" s="1"/>
      <c r="Q49" s="1"/>
      <c r="X49" s="834"/>
      <c r="Y49" s="834"/>
      <c r="Z49" s="834"/>
    </row>
    <row r="50" spans="2:26">
      <c r="B50" s="17">
        <v>7.375</v>
      </c>
      <c r="C50" s="173">
        <v>7.375</v>
      </c>
      <c r="D50" s="171">
        <v>98.64</v>
      </c>
      <c r="E50" s="171">
        <v>98.54</v>
      </c>
      <c r="F50" s="172">
        <v>98.54</v>
      </c>
      <c r="H50" s="37" t="s">
        <v>556</v>
      </c>
      <c r="I50" s="29"/>
      <c r="J50" s="38"/>
      <c r="K50" s="38"/>
      <c r="L50" s="38"/>
      <c r="M50" s="38"/>
      <c r="N50" s="38"/>
      <c r="O50" s="38"/>
      <c r="P50" s="38"/>
      <c r="Q50" s="38"/>
      <c r="R50" s="38"/>
      <c r="X50" s="834"/>
      <c r="Y50" s="834"/>
      <c r="Z50" s="834"/>
    </row>
    <row r="51" spans="2:26">
      <c r="B51" s="17">
        <v>7.5</v>
      </c>
      <c r="C51" s="173">
        <v>7.5</v>
      </c>
      <c r="D51" s="171">
        <v>98.984000000000009</v>
      </c>
      <c r="E51" s="171">
        <v>98.884</v>
      </c>
      <c r="F51" s="172">
        <v>98.884</v>
      </c>
      <c r="H51" s="157"/>
      <c r="I51" s="158" t="s">
        <v>351</v>
      </c>
      <c r="J51" s="158" t="s">
        <v>14</v>
      </c>
      <c r="K51" s="158" t="s">
        <v>15</v>
      </c>
      <c r="L51" s="158" t="s">
        <v>16</v>
      </c>
      <c r="M51" s="158" t="s">
        <v>17</v>
      </c>
      <c r="N51" s="158" t="s">
        <v>18</v>
      </c>
      <c r="O51" s="158" t="s">
        <v>19</v>
      </c>
      <c r="P51" s="158" t="s">
        <v>20</v>
      </c>
      <c r="Q51" s="158" t="s">
        <v>21</v>
      </c>
      <c r="R51" s="42" t="s">
        <v>22</v>
      </c>
      <c r="X51" s="834"/>
      <c r="Y51" s="834"/>
      <c r="Z51" s="834"/>
    </row>
    <row r="52" spans="2:26">
      <c r="B52" s="17">
        <v>7.625</v>
      </c>
      <c r="C52" s="173">
        <v>7.625</v>
      </c>
      <c r="D52" s="171">
        <v>99.296000000000006</v>
      </c>
      <c r="E52" s="171">
        <v>99.196000000000012</v>
      </c>
      <c r="F52" s="172">
        <v>99.196000000000012</v>
      </c>
      <c r="H52" s="1280" t="s">
        <v>77</v>
      </c>
      <c r="I52" s="34" t="s">
        <v>78</v>
      </c>
      <c r="J52" s="181">
        <v>0</v>
      </c>
      <c r="K52" s="181">
        <v>0</v>
      </c>
      <c r="L52" s="181">
        <v>0</v>
      </c>
      <c r="M52" s="181">
        <v>0</v>
      </c>
      <c r="N52" s="181">
        <v>0</v>
      </c>
      <c r="O52" s="181">
        <v>0</v>
      </c>
      <c r="P52" s="181">
        <v>0</v>
      </c>
      <c r="Q52" s="181">
        <v>0</v>
      </c>
      <c r="R52" s="182" t="s">
        <v>13</v>
      </c>
      <c r="X52" s="834"/>
      <c r="Y52" s="834"/>
      <c r="Z52" s="834"/>
    </row>
    <row r="53" spans="2:26">
      <c r="B53" s="17">
        <v>7.75</v>
      </c>
      <c r="C53" s="173">
        <v>7.75</v>
      </c>
      <c r="D53" s="171">
        <v>99.609000000000009</v>
      </c>
      <c r="E53" s="171">
        <v>99.509</v>
      </c>
      <c r="F53" s="172">
        <v>99.509</v>
      </c>
      <c r="H53" s="1281"/>
      <c r="I53" s="76" t="s">
        <v>79</v>
      </c>
      <c r="J53" s="183">
        <v>-0.875</v>
      </c>
      <c r="K53" s="183">
        <v>-0.875</v>
      </c>
      <c r="L53" s="183">
        <v>-0.875</v>
      </c>
      <c r="M53" s="183">
        <v>-0.875</v>
      </c>
      <c r="N53" s="183">
        <v>-0.875</v>
      </c>
      <c r="O53" s="183">
        <v>-1.125</v>
      </c>
      <c r="P53" s="183">
        <v>-1.125</v>
      </c>
      <c r="Q53" s="183" t="s">
        <v>13</v>
      </c>
      <c r="R53" s="184" t="s">
        <v>13</v>
      </c>
      <c r="X53" s="834"/>
      <c r="Y53" s="834"/>
      <c r="Z53" s="834"/>
    </row>
    <row r="54" spans="2:26">
      <c r="B54" s="17">
        <v>7.875</v>
      </c>
      <c r="C54" s="173">
        <v>7.875</v>
      </c>
      <c r="D54" s="171">
        <v>99.921000000000006</v>
      </c>
      <c r="E54" s="171">
        <v>99.821000000000012</v>
      </c>
      <c r="F54" s="172">
        <v>99.821000000000012</v>
      </c>
      <c r="H54" s="1282"/>
      <c r="I54" s="41" t="s">
        <v>80</v>
      </c>
      <c r="J54" s="176">
        <v>-1.25</v>
      </c>
      <c r="K54" s="176">
        <v>-1.25</v>
      </c>
      <c r="L54" s="176">
        <v>-1.25</v>
      </c>
      <c r="M54" s="176">
        <v>-1.25</v>
      </c>
      <c r="N54" s="176">
        <v>-1.5</v>
      </c>
      <c r="O54" s="176" t="s">
        <v>13</v>
      </c>
      <c r="P54" s="176" t="s">
        <v>13</v>
      </c>
      <c r="Q54" s="176" t="s">
        <v>13</v>
      </c>
      <c r="R54" s="177" t="s">
        <v>13</v>
      </c>
      <c r="X54" s="834"/>
      <c r="Y54" s="834"/>
      <c r="Z54" s="834"/>
    </row>
    <row r="55" spans="2:26">
      <c r="B55" s="17">
        <v>8</v>
      </c>
      <c r="C55" s="173">
        <v>8</v>
      </c>
      <c r="D55" s="171">
        <v>100.23400000000001</v>
      </c>
      <c r="E55" s="171">
        <v>100.134</v>
      </c>
      <c r="F55" s="172">
        <v>100.134</v>
      </c>
      <c r="H55" s="155" t="s">
        <v>81</v>
      </c>
      <c r="I55" s="34" t="s">
        <v>82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81">
        <v>0</v>
      </c>
      <c r="R55" s="182" t="s">
        <v>13</v>
      </c>
      <c r="X55" s="834"/>
      <c r="Y55" s="834"/>
      <c r="Z55" s="834"/>
    </row>
    <row r="56" spans="2:26">
      <c r="B56" s="17">
        <v>8.125</v>
      </c>
      <c r="C56" s="173">
        <v>8.125</v>
      </c>
      <c r="D56" s="171">
        <v>100.54600000000001</v>
      </c>
      <c r="E56" s="171">
        <v>100.44600000000001</v>
      </c>
      <c r="F56" s="172">
        <v>100.44600000000001</v>
      </c>
      <c r="H56" s="156" t="s">
        <v>83</v>
      </c>
      <c r="I56" s="76" t="s">
        <v>84</v>
      </c>
      <c r="J56" s="183">
        <v>-0.75</v>
      </c>
      <c r="K56" s="183">
        <v>-0.75</v>
      </c>
      <c r="L56" s="183">
        <v>-0.75</v>
      </c>
      <c r="M56" s="183">
        <v>-0.75</v>
      </c>
      <c r="N56" s="183">
        <v>-0.75</v>
      </c>
      <c r="O56" s="183">
        <v>-0.75</v>
      </c>
      <c r="P56" s="183">
        <v>-0.75</v>
      </c>
      <c r="Q56" s="183" t="s">
        <v>13</v>
      </c>
      <c r="R56" s="184" t="s">
        <v>13</v>
      </c>
      <c r="X56" s="834"/>
      <c r="Y56" s="834"/>
      <c r="Z56" s="834"/>
    </row>
    <row r="57" spans="2:26">
      <c r="B57" s="17">
        <v>8.25</v>
      </c>
      <c r="C57" s="173">
        <v>8.25</v>
      </c>
      <c r="D57" s="171">
        <v>100.85900000000001</v>
      </c>
      <c r="E57" s="171">
        <v>100.759</v>
      </c>
      <c r="F57" s="172">
        <v>100.759</v>
      </c>
      <c r="H57" s="48"/>
      <c r="I57" s="41" t="s">
        <v>85</v>
      </c>
      <c r="J57" s="176">
        <v>-1</v>
      </c>
      <c r="K57" s="176">
        <v>-1</v>
      </c>
      <c r="L57" s="176">
        <v>-1</v>
      </c>
      <c r="M57" s="176">
        <v>-1</v>
      </c>
      <c r="N57" s="176">
        <v>-1</v>
      </c>
      <c r="O57" s="176" t="s">
        <v>13</v>
      </c>
      <c r="P57" s="176" t="s">
        <v>13</v>
      </c>
      <c r="Q57" s="176" t="s">
        <v>13</v>
      </c>
      <c r="R57" s="177" t="s">
        <v>13</v>
      </c>
      <c r="X57" s="834"/>
      <c r="Y57" s="834"/>
      <c r="Z57" s="834"/>
    </row>
    <row r="58" spans="2:26">
      <c r="B58" s="17">
        <v>8.375</v>
      </c>
      <c r="C58" s="173">
        <v>8.375</v>
      </c>
      <c r="D58" s="171">
        <v>101.10900000000001</v>
      </c>
      <c r="E58" s="171">
        <v>101.009</v>
      </c>
      <c r="F58" s="172">
        <v>101.009</v>
      </c>
      <c r="H58" s="157" t="s">
        <v>48</v>
      </c>
      <c r="I58" s="158" t="s">
        <v>76</v>
      </c>
      <c r="J58" s="179">
        <v>0</v>
      </c>
      <c r="K58" s="179">
        <v>0</v>
      </c>
      <c r="L58" s="179">
        <v>0</v>
      </c>
      <c r="M58" s="179">
        <v>0</v>
      </c>
      <c r="N58" s="179">
        <v>0</v>
      </c>
      <c r="O58" s="179">
        <v>0</v>
      </c>
      <c r="P58" s="179">
        <v>-0.125</v>
      </c>
      <c r="Q58" s="179">
        <v>-0.25</v>
      </c>
      <c r="R58" s="180" t="s">
        <v>13</v>
      </c>
      <c r="X58" s="834"/>
      <c r="Y58" s="834"/>
      <c r="Z58" s="834"/>
    </row>
    <row r="59" spans="2:26">
      <c r="B59" s="17">
        <v>8.5</v>
      </c>
      <c r="C59" s="173">
        <v>8.5</v>
      </c>
      <c r="D59" s="171">
        <v>101.35900000000001</v>
      </c>
      <c r="E59" s="171">
        <v>101.259</v>
      </c>
      <c r="F59" s="172">
        <v>101.259</v>
      </c>
      <c r="H59" s="1280" t="s">
        <v>52</v>
      </c>
      <c r="I59" s="34" t="s">
        <v>51</v>
      </c>
      <c r="J59" s="181">
        <v>-0.25</v>
      </c>
      <c r="K59" s="181">
        <v>-0.25</v>
      </c>
      <c r="L59" s="181">
        <v>-0.25</v>
      </c>
      <c r="M59" s="181">
        <v>-0.25</v>
      </c>
      <c r="N59" s="181">
        <v>-0.5</v>
      </c>
      <c r="O59" s="181">
        <v>-0.5</v>
      </c>
      <c r="P59" s="181">
        <v>-0.5</v>
      </c>
      <c r="Q59" s="181">
        <v>-0.625</v>
      </c>
      <c r="R59" s="184" t="s">
        <v>13</v>
      </c>
      <c r="X59" s="834"/>
      <c r="Y59" s="834"/>
      <c r="Z59" s="834"/>
    </row>
    <row r="60" spans="2:26">
      <c r="B60" s="17">
        <v>8.625</v>
      </c>
      <c r="C60" s="173">
        <v>8.625</v>
      </c>
      <c r="D60" s="171">
        <v>101.60900000000001</v>
      </c>
      <c r="E60" s="171">
        <v>101.509</v>
      </c>
      <c r="F60" s="172">
        <v>101.509</v>
      </c>
      <c r="H60" s="1281"/>
      <c r="I60" s="76" t="s">
        <v>53</v>
      </c>
      <c r="J60" s="183">
        <v>0</v>
      </c>
      <c r="K60" s="183">
        <v>0</v>
      </c>
      <c r="L60" s="183">
        <v>0</v>
      </c>
      <c r="M60" s="183">
        <v>0</v>
      </c>
      <c r="N60" s="183">
        <v>0</v>
      </c>
      <c r="O60" s="183">
        <v>0</v>
      </c>
      <c r="P60" s="183">
        <v>0</v>
      </c>
      <c r="Q60" s="183">
        <v>0</v>
      </c>
      <c r="R60" s="184" t="s">
        <v>13</v>
      </c>
      <c r="X60" s="834"/>
      <c r="Y60" s="834"/>
      <c r="Z60" s="834"/>
    </row>
    <row r="61" spans="2:26">
      <c r="B61" s="17">
        <v>8.75</v>
      </c>
      <c r="C61" s="173">
        <v>8.75</v>
      </c>
      <c r="D61" s="171">
        <v>101.85900000000001</v>
      </c>
      <c r="E61" s="171">
        <v>101.759</v>
      </c>
      <c r="F61" s="172">
        <v>101.759</v>
      </c>
      <c r="H61" s="1281"/>
      <c r="I61" s="76" t="s">
        <v>54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183">
        <v>0</v>
      </c>
      <c r="Q61" s="183">
        <v>0</v>
      </c>
      <c r="R61" s="184" t="s">
        <v>13</v>
      </c>
      <c r="X61" s="834"/>
      <c r="Y61" s="834"/>
      <c r="Z61" s="834"/>
    </row>
    <row r="62" spans="2:26" ht="15" customHeight="1">
      <c r="B62" s="17">
        <v>8.875</v>
      </c>
      <c r="C62" s="173">
        <v>8.875</v>
      </c>
      <c r="D62" s="171">
        <v>102.10900000000001</v>
      </c>
      <c r="E62" s="171">
        <v>102.009</v>
      </c>
      <c r="F62" s="172">
        <v>102.009</v>
      </c>
      <c r="H62" s="1281"/>
      <c r="I62" s="76" t="s">
        <v>55</v>
      </c>
      <c r="J62" s="183">
        <v>0</v>
      </c>
      <c r="K62" s="183">
        <v>0</v>
      </c>
      <c r="L62" s="183">
        <v>0</v>
      </c>
      <c r="M62" s="183">
        <v>0</v>
      </c>
      <c r="N62" s="183">
        <v>0</v>
      </c>
      <c r="O62" s="183">
        <v>0</v>
      </c>
      <c r="P62" s="183">
        <v>0</v>
      </c>
      <c r="Q62" s="183">
        <v>0</v>
      </c>
      <c r="R62" s="184" t="s">
        <v>13</v>
      </c>
      <c r="X62" s="834"/>
      <c r="Y62" s="834"/>
      <c r="Z62" s="834"/>
    </row>
    <row r="63" spans="2:26">
      <c r="B63" s="17">
        <v>9</v>
      </c>
      <c r="C63" s="173">
        <v>9</v>
      </c>
      <c r="D63" s="171">
        <v>102.35900000000001</v>
      </c>
      <c r="E63" s="171">
        <v>102.259</v>
      </c>
      <c r="F63" s="172">
        <v>102.259</v>
      </c>
      <c r="H63" s="1281"/>
      <c r="I63" s="76" t="s">
        <v>56</v>
      </c>
      <c r="J63" s="183">
        <v>-0.125</v>
      </c>
      <c r="K63" s="183">
        <v>-0.125</v>
      </c>
      <c r="L63" s="183">
        <v>-0.125</v>
      </c>
      <c r="M63" s="183">
        <v>-0.125</v>
      </c>
      <c r="N63" s="183">
        <v>-0.125</v>
      </c>
      <c r="O63" s="183">
        <v>-0.125</v>
      </c>
      <c r="P63" s="183">
        <v>-0.25</v>
      </c>
      <c r="Q63" s="183" t="s">
        <v>13</v>
      </c>
      <c r="R63" s="184" t="s">
        <v>13</v>
      </c>
      <c r="X63" s="834"/>
      <c r="Y63" s="834"/>
      <c r="Z63" s="834"/>
    </row>
    <row r="64" spans="2:26">
      <c r="B64" s="17">
        <v>9.125</v>
      </c>
      <c r="C64" s="173">
        <v>9.125</v>
      </c>
      <c r="D64" s="171">
        <v>102.60900000000001</v>
      </c>
      <c r="E64" s="171">
        <v>102.509</v>
      </c>
      <c r="F64" s="172">
        <v>102.509</v>
      </c>
      <c r="H64" s="1281"/>
      <c r="I64" s="76" t="s">
        <v>57</v>
      </c>
      <c r="J64" s="183">
        <v>-0.375</v>
      </c>
      <c r="K64" s="183">
        <v>-0.375</v>
      </c>
      <c r="L64" s="183">
        <v>-0.375</v>
      </c>
      <c r="M64" s="183">
        <v>-0.375</v>
      </c>
      <c r="N64" s="183">
        <v>-0.5</v>
      </c>
      <c r="O64" s="183" t="s">
        <v>13</v>
      </c>
      <c r="P64" s="183" t="s">
        <v>13</v>
      </c>
      <c r="Q64" s="183" t="s">
        <v>13</v>
      </c>
      <c r="R64" s="184" t="s">
        <v>13</v>
      </c>
      <c r="X64" s="834"/>
      <c r="Y64" s="834"/>
      <c r="Z64" s="834"/>
    </row>
    <row r="65" spans="2:26">
      <c r="B65" s="17">
        <v>9.25</v>
      </c>
      <c r="C65" s="173">
        <v>9.25</v>
      </c>
      <c r="D65" s="171">
        <v>102.79600000000001</v>
      </c>
      <c r="E65" s="171">
        <v>102.69600000000001</v>
      </c>
      <c r="F65" s="172">
        <v>102.69600000000001</v>
      </c>
      <c r="H65" s="1282"/>
      <c r="I65" s="41" t="s">
        <v>58</v>
      </c>
      <c r="J65" s="176">
        <v>-0.5</v>
      </c>
      <c r="K65" s="176">
        <v>-0.5</v>
      </c>
      <c r="L65" s="176">
        <v>-0.5</v>
      </c>
      <c r="M65" s="176">
        <v>-0.75</v>
      </c>
      <c r="N65" s="176">
        <v>-1</v>
      </c>
      <c r="O65" s="176" t="s">
        <v>13</v>
      </c>
      <c r="P65" s="176" t="s">
        <v>13</v>
      </c>
      <c r="Q65" s="176" t="s">
        <v>13</v>
      </c>
      <c r="R65" s="177" t="s">
        <v>13</v>
      </c>
      <c r="X65" s="834"/>
      <c r="Y65" s="834"/>
      <c r="Z65" s="834"/>
    </row>
    <row r="66" spans="2:26" ht="15.75" customHeight="1">
      <c r="B66" s="17">
        <v>9.375</v>
      </c>
      <c r="C66" s="173">
        <v>9.375</v>
      </c>
      <c r="D66" s="171">
        <v>102.98400000000001</v>
      </c>
      <c r="E66" s="171">
        <v>102.884</v>
      </c>
      <c r="F66" s="172">
        <v>102.884</v>
      </c>
      <c r="H66" s="49" t="s">
        <v>61</v>
      </c>
      <c r="I66" s="34" t="s">
        <v>64</v>
      </c>
      <c r="J66" s="181">
        <v>-0.5</v>
      </c>
      <c r="K66" s="181">
        <v>-0.5</v>
      </c>
      <c r="L66" s="181">
        <v>-0.5</v>
      </c>
      <c r="M66" s="181">
        <v>-0.5</v>
      </c>
      <c r="N66" s="181">
        <v>-0.75</v>
      </c>
      <c r="O66" s="181">
        <v>-1</v>
      </c>
      <c r="P66" s="181">
        <v>-1.5</v>
      </c>
      <c r="Q66" s="183" t="s">
        <v>13</v>
      </c>
      <c r="R66" s="182" t="s">
        <v>13</v>
      </c>
      <c r="X66" s="834"/>
      <c r="Y66" s="834"/>
      <c r="Z66" s="834"/>
    </row>
    <row r="67" spans="2:26">
      <c r="B67" s="17">
        <v>9.5</v>
      </c>
      <c r="C67" s="173">
        <v>9.5</v>
      </c>
      <c r="D67" s="171">
        <v>103.10900000000001</v>
      </c>
      <c r="E67" s="171">
        <v>103.009</v>
      </c>
      <c r="F67" s="172">
        <v>103.009</v>
      </c>
      <c r="H67" s="1284" t="s">
        <v>65</v>
      </c>
      <c r="I67" s="34" t="s">
        <v>28</v>
      </c>
      <c r="J67" s="181">
        <v>0</v>
      </c>
      <c r="K67" s="181">
        <v>0</v>
      </c>
      <c r="L67" s="181">
        <v>-0.125</v>
      </c>
      <c r="M67" s="181">
        <v>-0.25</v>
      </c>
      <c r="N67" s="181">
        <v>-0.25</v>
      </c>
      <c r="O67" s="181">
        <v>-0.25</v>
      </c>
      <c r="P67" s="181">
        <v>-0.25</v>
      </c>
      <c r="Q67" s="181" t="s">
        <v>13</v>
      </c>
      <c r="R67" s="182" t="s">
        <v>13</v>
      </c>
      <c r="X67" s="834"/>
      <c r="Y67" s="834"/>
      <c r="Z67" s="834"/>
    </row>
    <row r="68" spans="2:26">
      <c r="B68" s="17">
        <v>9.625</v>
      </c>
      <c r="C68" s="173">
        <v>9.625</v>
      </c>
      <c r="D68" s="171">
        <v>103.23400000000001</v>
      </c>
      <c r="E68" s="171">
        <v>103.134</v>
      </c>
      <c r="F68" s="172">
        <v>103.134</v>
      </c>
      <c r="H68" s="1285"/>
      <c r="I68" s="41" t="s">
        <v>66</v>
      </c>
      <c r="J68" s="176">
        <v>0</v>
      </c>
      <c r="K68" s="176">
        <v>0</v>
      </c>
      <c r="L68" s="176">
        <v>-0.25</v>
      </c>
      <c r="M68" s="176">
        <v>-0.375</v>
      </c>
      <c r="N68" s="176">
        <v>-0.375</v>
      </c>
      <c r="O68" s="176">
        <v>-0.375</v>
      </c>
      <c r="P68" s="176">
        <v>-0.375</v>
      </c>
      <c r="Q68" s="176" t="s">
        <v>13</v>
      </c>
      <c r="R68" s="177" t="s">
        <v>13</v>
      </c>
      <c r="X68" s="834"/>
      <c r="Y68" s="834"/>
      <c r="Z68" s="834"/>
    </row>
    <row r="69" spans="2:26">
      <c r="B69" s="17">
        <v>9.75</v>
      </c>
      <c r="C69" s="173">
        <v>9.75</v>
      </c>
      <c r="D69" s="171">
        <v>103.35900000000001</v>
      </c>
      <c r="E69" s="171">
        <v>103.259</v>
      </c>
      <c r="F69" s="172">
        <v>103.259</v>
      </c>
      <c r="H69" s="1280" t="s">
        <v>67</v>
      </c>
      <c r="I69" s="34" t="s">
        <v>68</v>
      </c>
      <c r="J69" s="181">
        <v>-0.25</v>
      </c>
      <c r="K69" s="181">
        <v>-0.25</v>
      </c>
      <c r="L69" s="181">
        <v>-0.25</v>
      </c>
      <c r="M69" s="181">
        <v>-0.25</v>
      </c>
      <c r="N69" s="181">
        <v>-0.375</v>
      </c>
      <c r="O69" s="181">
        <v>-0.375</v>
      </c>
      <c r="P69" s="181">
        <v>-0.5</v>
      </c>
      <c r="Q69" s="181">
        <v>-0.75</v>
      </c>
      <c r="R69" s="182" t="s">
        <v>13</v>
      </c>
      <c r="X69" s="834"/>
      <c r="Y69" s="834"/>
      <c r="Z69" s="834"/>
    </row>
    <row r="70" spans="2:26">
      <c r="B70" s="17">
        <v>9.875</v>
      </c>
      <c r="C70" s="173">
        <v>9.875</v>
      </c>
      <c r="D70" s="171">
        <v>103.48400000000001</v>
      </c>
      <c r="E70" s="171">
        <v>103.384</v>
      </c>
      <c r="F70" s="172">
        <v>103.384</v>
      </c>
      <c r="H70" s="1281"/>
      <c r="I70" s="76" t="s">
        <v>210</v>
      </c>
      <c r="J70" s="183">
        <v>-1.375</v>
      </c>
      <c r="K70" s="183">
        <v>-1.375</v>
      </c>
      <c r="L70" s="183">
        <v>-1.375</v>
      </c>
      <c r="M70" s="183">
        <v>-1.375</v>
      </c>
      <c r="N70" s="183">
        <v>-1.375</v>
      </c>
      <c r="O70" s="183">
        <v>-1.375</v>
      </c>
      <c r="P70" s="183">
        <v>-1.375</v>
      </c>
      <c r="Q70" s="183" t="s">
        <v>13</v>
      </c>
      <c r="R70" s="184" t="s">
        <v>13</v>
      </c>
      <c r="X70" s="834"/>
      <c r="Y70" s="834"/>
      <c r="Z70" s="834"/>
    </row>
    <row r="71" spans="2:26">
      <c r="B71" s="17">
        <v>10</v>
      </c>
      <c r="C71" s="173">
        <v>10</v>
      </c>
      <c r="D71" s="171">
        <v>103.60900000000001</v>
      </c>
      <c r="E71" s="171">
        <v>103.509</v>
      </c>
      <c r="F71" s="172">
        <v>103.509</v>
      </c>
      <c r="H71" s="1282"/>
      <c r="I71" s="41" t="s">
        <v>69</v>
      </c>
      <c r="J71" s="176">
        <v>-0.5</v>
      </c>
      <c r="K71" s="176">
        <v>-0.5</v>
      </c>
      <c r="L71" s="176">
        <v>-0.5</v>
      </c>
      <c r="M71" s="176">
        <v>-0.5</v>
      </c>
      <c r="N71" s="176">
        <v>-0.5</v>
      </c>
      <c r="O71" s="176">
        <v>-0.75</v>
      </c>
      <c r="P71" s="176">
        <v>-1</v>
      </c>
      <c r="Q71" s="176">
        <v>-1</v>
      </c>
      <c r="R71" s="177" t="s">
        <v>13</v>
      </c>
      <c r="X71" s="834"/>
      <c r="Y71" s="834"/>
      <c r="Z71" s="834"/>
    </row>
    <row r="72" spans="2:26">
      <c r="B72" s="17">
        <v>0</v>
      </c>
      <c r="C72" s="173"/>
      <c r="D72" s="171"/>
      <c r="E72" s="171"/>
      <c r="F72" s="172"/>
      <c r="H72" s="1272" t="s">
        <v>70</v>
      </c>
      <c r="I72" s="65" t="s">
        <v>234</v>
      </c>
      <c r="J72" s="179">
        <v>-0.25</v>
      </c>
      <c r="K72" s="179">
        <v>-0.25</v>
      </c>
      <c r="L72" s="179">
        <v>-0.25</v>
      </c>
      <c r="M72" s="179">
        <v>-0.25</v>
      </c>
      <c r="N72" s="179">
        <v>-0.25</v>
      </c>
      <c r="O72" s="179">
        <v>-0.25</v>
      </c>
      <c r="P72" s="179">
        <v>-0.25</v>
      </c>
      <c r="Q72" s="179">
        <v>-0.25</v>
      </c>
      <c r="R72" s="180">
        <v>-0.25</v>
      </c>
    </row>
    <row r="73" spans="2:26">
      <c r="C73" s="164"/>
      <c r="D73" s="165"/>
      <c r="E73" s="165"/>
      <c r="F73" s="165"/>
      <c r="H73" s="1273"/>
      <c r="I73" s="72" t="s">
        <v>71</v>
      </c>
      <c r="J73" s="179">
        <v>-0.25</v>
      </c>
      <c r="K73" s="179">
        <v>-0.25</v>
      </c>
      <c r="L73" s="179">
        <v>-0.25</v>
      </c>
      <c r="M73" s="179">
        <v>-0.375</v>
      </c>
      <c r="N73" s="179">
        <v>-0.5</v>
      </c>
      <c r="O73" s="179">
        <v>-0.5</v>
      </c>
      <c r="P73" s="179">
        <v>-0.75</v>
      </c>
      <c r="Q73" s="179">
        <v>-1</v>
      </c>
      <c r="R73" s="180">
        <v>-1.25</v>
      </c>
    </row>
    <row r="74" spans="2:26">
      <c r="C74" s="166"/>
      <c r="D74" s="100"/>
      <c r="E74" s="100"/>
      <c r="F74" s="100"/>
      <c r="H74" s="1274"/>
      <c r="I74" s="60" t="s">
        <v>72</v>
      </c>
      <c r="J74" s="179">
        <v>-0.25</v>
      </c>
      <c r="K74" s="179">
        <v>-0.25</v>
      </c>
      <c r="L74" s="179">
        <v>-0.25</v>
      </c>
      <c r="M74" s="179">
        <v>-0.375</v>
      </c>
      <c r="N74" s="179">
        <v>-0.5</v>
      </c>
      <c r="O74" s="179">
        <v>-0.5</v>
      </c>
      <c r="P74" s="179">
        <v>-0.75</v>
      </c>
      <c r="Q74" s="179">
        <v>-1</v>
      </c>
      <c r="R74" s="180">
        <v>-1.25</v>
      </c>
    </row>
    <row r="75" spans="2:26">
      <c r="C75" s="166"/>
      <c r="D75" s="100"/>
      <c r="E75" s="100"/>
      <c r="F75" s="100"/>
      <c r="H75" s="69" t="s">
        <v>73</v>
      </c>
      <c r="I75" s="154" t="s">
        <v>74</v>
      </c>
      <c r="J75" s="179">
        <v>-0.25</v>
      </c>
      <c r="K75" s="179">
        <v>-0.25</v>
      </c>
      <c r="L75" s="179">
        <v>-0.25</v>
      </c>
      <c r="M75" s="179">
        <v>-0.25</v>
      </c>
      <c r="N75" s="179">
        <v>-0.25</v>
      </c>
      <c r="O75" s="179">
        <v>-0.25</v>
      </c>
      <c r="P75" s="179">
        <v>-0.25</v>
      </c>
      <c r="Q75" s="179">
        <v>-0.25</v>
      </c>
      <c r="R75" s="180">
        <v>-0.25</v>
      </c>
    </row>
    <row r="76" spans="2:26">
      <c r="H76" s="69" t="s">
        <v>153</v>
      </c>
      <c r="I76" s="154" t="s">
        <v>546</v>
      </c>
      <c r="J76" s="1010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v>-0.25</v>
      </c>
      <c r="R76" s="177" t="s">
        <v>13</v>
      </c>
    </row>
    <row r="77" spans="2:26">
      <c r="N77" s="1"/>
      <c r="O77" s="1"/>
      <c r="P77" s="1"/>
      <c r="Q77" s="1"/>
    </row>
    <row r="78" spans="2:26">
      <c r="N78" s="1"/>
      <c r="O78" s="1"/>
      <c r="P78" s="1"/>
      <c r="Q78" s="1"/>
    </row>
  </sheetData>
  <mergeCells count="15">
    <mergeCell ref="T8:V8"/>
    <mergeCell ref="C45:F45"/>
    <mergeCell ref="H52:H54"/>
    <mergeCell ref="H59:H65"/>
    <mergeCell ref="H67:H68"/>
    <mergeCell ref="H69:H71"/>
    <mergeCell ref="L12:M12"/>
    <mergeCell ref="L13:M13"/>
    <mergeCell ref="H72:H74"/>
    <mergeCell ref="C6:F6"/>
    <mergeCell ref="H16:I16"/>
    <mergeCell ref="H13:I13"/>
    <mergeCell ref="H25:H33"/>
    <mergeCell ref="H6:N6"/>
    <mergeCell ref="L7:N7"/>
  </mergeCells>
  <dataValidations count="4">
    <dataValidation type="list" allowBlank="1" showInputMessage="1" showErrorMessage="1" sqref="U12" xr:uid="{EB0B2045-4322-43A8-9C6B-FD408036D791}">
      <formula1>$D$7:$F$7</formula1>
    </dataValidation>
    <dataValidation type="list" allowBlank="1" showInputMessage="1" showErrorMessage="1" sqref="U14" xr:uid="{BC3ACE4B-F8F5-4EE0-9CE1-E911EEDC2840}">
      <formula1>$C$8:$C$33</formula1>
    </dataValidation>
    <dataValidation type="list" allowBlank="1" showInputMessage="1" showErrorMessage="1" sqref="U16" xr:uid="{B9C532E0-B30F-4F3C-8333-CC36738CE36B}">
      <formula1>$I$25:$I$32</formula1>
    </dataValidation>
    <dataValidation type="list" allowBlank="1" showInputMessage="1" showErrorMessage="1" sqref="U15" xr:uid="{532A03B0-A436-4079-AFC7-5A758C1F5F43}">
      <formula1>$J$24:$R$24</formula1>
    </dataValidation>
  </dataValidations>
  <pageMargins left="0.7" right="0.7" top="0.75" bottom="0.75" header="0.3" footer="0.3"/>
  <pageSetup scale="3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2934DBEF-2DE8-4850-BD2B-3A32AA6181DC}">
          <x14:formula1>
            <xm:f>margins!$N$161:$N$163</xm:f>
          </x14:formula1>
          <xm:sqref>U13</xm:sqref>
        </x14:dataValidation>
        <x14:dataValidation type="list" allowBlank="1" showInputMessage="1" showErrorMessage="1" xr:uid="{79C3EC5A-905E-4E07-83A2-4171DF07BEC1}">
          <x14:formula1>
            <xm:f>margins!$N$110:$N$111</xm:f>
          </x14:formula1>
          <xm:sqref>U17</xm:sqref>
        </x14:dataValidation>
        <x14:dataValidation type="list" allowBlank="1" showInputMessage="1" showErrorMessage="1" xr:uid="{4A08DE59-48DC-4F82-8B06-E1EAC833673F}">
          <x14:formula1>
            <xm:f>margins!$N$113:$N$114</xm:f>
          </x14:formula1>
          <xm:sqref>U18</xm:sqref>
        </x14:dataValidation>
        <x14:dataValidation type="list" allowBlank="1" showInputMessage="1" showErrorMessage="1" xr:uid="{BC1D9992-AC95-4245-8F96-EF12EA87E1A9}">
          <x14:formula1>
            <xm:f>margins!$W$151:$W$155</xm:f>
          </x14:formula1>
          <xm:sqref>U20</xm:sqref>
        </x14:dataValidation>
        <x14:dataValidation type="list" allowBlank="1" showInputMessage="1" showErrorMessage="1" xr:uid="{D82C7FB5-A38F-43B3-BFDA-261C18E4472D}">
          <x14:formula1>
            <xm:f>margins!$W$157:$W$162</xm:f>
          </x14:formula1>
          <xm:sqref>U19</xm:sqref>
        </x14:dataValidation>
        <x14:dataValidation type="list" allowBlank="1" showInputMessage="1" showErrorMessage="1" xr:uid="{CD0F5A34-0E57-40EA-AA38-F58A878C375F}">
          <x14:formula1>
            <xm:f>margins!$N$142:$N$144</xm:f>
          </x14:formula1>
          <xm:sqref>U26</xm:sqref>
        </x14:dataValidation>
        <x14:dataValidation type="list" allowBlank="1" showInputMessage="1" showErrorMessage="1" xr:uid="{5F78D4C7-A3A1-4350-92FF-6E8674F924F5}">
          <x14:formula1>
            <xm:f>margins!$W$144:$W$147</xm:f>
          </x14:formula1>
          <xm:sqref>U27</xm:sqref>
        </x14:dataValidation>
        <x14:dataValidation type="list" allowBlank="1" showInputMessage="1" showErrorMessage="1" xr:uid="{AF175384-D093-4B69-88CB-33D35D75ABC7}">
          <x14:formula1>
            <xm:f>margins!$N$157:$N$158</xm:f>
          </x14:formula1>
          <xm:sqref>U30</xm:sqref>
        </x14:dataValidation>
        <x14:dataValidation type="list" allowBlank="1" showInputMessage="1" showErrorMessage="1" xr:uid="{9E142028-CB88-4D81-AD71-552031D4ACDB}">
          <x14:formula1>
            <xm:f>margins!$R$151:$R$154</xm:f>
          </x14:formula1>
          <xm:sqref>U28</xm:sqref>
        </x14:dataValidation>
        <x14:dataValidation type="list" allowBlank="1" showInputMessage="1" showErrorMessage="1" xr:uid="{AE9B24A4-E452-4392-BC64-2A5DFC9699D2}">
          <x14:formula1>
            <xm:f>margins!$W$130:$W$133</xm:f>
          </x14:formula1>
          <xm:sqref>U21</xm:sqref>
        </x14:dataValidation>
        <x14:dataValidation type="list" allowBlank="1" showInputMessage="1" showErrorMessage="1" xr:uid="{26BA5C1A-6944-4D6B-BE03-B1676BEA09AB}">
          <x14:formula1>
            <xm:f>margins!$W$135:$W$138</xm:f>
          </x14:formula1>
          <xm:sqref>U22</xm:sqref>
        </x14:dataValidation>
        <x14:dataValidation type="list" allowBlank="1" showInputMessage="1" showErrorMessage="1" xr:uid="{578ABE50-82EC-41E7-AA6D-A93A01AB64C8}">
          <x14:formula1>
            <xm:f>margins!$W$125:$W$126</xm:f>
          </x14:formula1>
          <xm:sqref>U23</xm:sqref>
        </x14:dataValidation>
        <x14:dataValidation type="list" allowBlank="1" showInputMessage="1" showErrorMessage="1" xr:uid="{63CD1196-E5C3-4A33-8568-7D000AAADECD}">
          <x14:formula1>
            <xm:f>margins!$W$140:$W$141</xm:f>
          </x14:formula1>
          <xm:sqref>U25</xm:sqref>
        </x14:dataValidation>
        <x14:dataValidation type="list" allowBlank="1" showInputMessage="1" showErrorMessage="1" xr:uid="{E74B079D-5417-4AE7-8B88-61403A64E729}">
          <x14:formula1>
            <xm:f>margins!$N$165:$N$167</xm:f>
          </x14:formula1>
          <xm:sqref>U32</xm:sqref>
        </x14:dataValidation>
        <x14:dataValidation type="list" allowBlank="1" showInputMessage="1" showErrorMessage="1" xr:uid="{FEFE0EF6-0D8A-4A52-99C4-EB7FB342BC19}">
          <x14:formula1>
            <xm:f>margins!$N$170:$N$176</xm:f>
          </x14:formula1>
          <xm:sqref>U29</xm:sqref>
        </x14:dataValidation>
        <x14:dataValidation type="list" allowBlank="1" showInputMessage="1" showErrorMessage="1" xr:uid="{7BCCE9F1-FCC8-4471-8A85-CADFD94011D0}">
          <x14:formula1>
            <xm:f>margins!$W$113:$W$120</xm:f>
          </x14:formula1>
          <xm:sqref>U24</xm:sqref>
        </x14:dataValidation>
        <x14:dataValidation type="list" allowBlank="1" showInputMessage="1" showErrorMessage="1" xr:uid="{78A8221B-3D5F-4038-93A8-48E965C46EA1}">
          <x14:formula1>
            <xm:f>margins!$N$178:$N$179</xm:f>
          </x14:formula1>
          <xm:sqref>U31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Cover Noni</vt:lpstr>
      <vt:lpstr>NONI+</vt:lpstr>
      <vt:lpstr>NONI</vt:lpstr>
      <vt:lpstr>Cover Noni58</vt:lpstr>
      <vt:lpstr>NONI58</vt:lpstr>
      <vt:lpstr>Cover NONQM</vt:lpstr>
      <vt:lpstr>NQHEM Premier</vt:lpstr>
      <vt:lpstr>NQHEM+</vt:lpstr>
      <vt:lpstr>NQHEM</vt:lpstr>
      <vt:lpstr>Cover the2nd</vt:lpstr>
      <vt:lpstr>2nd+</vt:lpstr>
      <vt:lpstr>2ndOO</vt:lpstr>
      <vt:lpstr>2ndNOO</vt:lpstr>
      <vt:lpstr>Cover ITIN</vt:lpstr>
      <vt:lpstr>ITIN</vt:lpstr>
      <vt:lpstr>Cover theBlanket</vt:lpstr>
      <vt:lpstr>theBlanket</vt:lpstr>
      <vt:lpstr>margins</vt:lpstr>
      <vt:lpstr>'2nd+'!Print_Area</vt:lpstr>
      <vt:lpstr>'2ndNOO'!Print_Area</vt:lpstr>
      <vt:lpstr>'2ndOO'!Print_Area</vt:lpstr>
      <vt:lpstr>'Cover ITIN'!Print_Area</vt:lpstr>
      <vt:lpstr>'Cover Noni'!Print_Area</vt:lpstr>
      <vt:lpstr>'Cover Noni58'!Print_Area</vt:lpstr>
      <vt:lpstr>'Cover NONQM'!Print_Area</vt:lpstr>
      <vt:lpstr>'Cover the2nd'!Print_Area</vt:lpstr>
      <vt:lpstr>'Cover theBlanket'!Print_Area</vt:lpstr>
      <vt:lpstr>ITIN!Print_Area</vt:lpstr>
      <vt:lpstr>NONI!Print_Area</vt:lpstr>
      <vt:lpstr>'NONI+'!Print_Area</vt:lpstr>
      <vt:lpstr>NONI58!Print_Area</vt:lpstr>
      <vt:lpstr>NQHEM!Print_Area</vt:lpstr>
      <vt:lpstr>'NQHEM+'!Print_Area</vt:lpstr>
      <vt:lpstr>theBlanket!Print_Area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 Sarma</dc:creator>
  <cp:lastModifiedBy>Anant Bhakta</cp:lastModifiedBy>
  <cp:lastPrinted>2024-04-18T16:08:00Z</cp:lastPrinted>
  <dcterms:created xsi:type="dcterms:W3CDTF">2022-07-12T22:36:37Z</dcterms:created>
  <dcterms:modified xsi:type="dcterms:W3CDTF">2024-04-18T16:10:34Z</dcterms:modified>
</cp:coreProperties>
</file>